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hidePivotFieldList="1"/>
  <mc:AlternateContent xmlns:mc="http://schemas.openxmlformats.org/markup-compatibility/2006">
    <mc:Choice Requires="x15">
      <x15ac:absPath xmlns:x15ac="http://schemas.microsoft.com/office/spreadsheetml/2010/11/ac" url="C:\Users\billa\Dropbox\East Africa\Uganda\ROAD\"/>
    </mc:Choice>
  </mc:AlternateContent>
  <bookViews>
    <workbookView xWindow="276" yWindow="588" windowWidth="7560" windowHeight="6096" tabRatio="724"/>
  </bookViews>
  <sheets>
    <sheet name="Summary" sheetId="25" r:id="rId1"/>
    <sheet name="Datasets" sheetId="1" r:id="rId2"/>
    <sheet name="Data Sources" sheetId="16" r:id="rId3"/>
    <sheet name="Sheet1" sheetId="22" state="hidden" r:id="rId4"/>
    <sheet name="Sheet2" sheetId="23" state="hidden" r:id="rId5"/>
    <sheet name="Sheet3" sheetId="24" state="hidden" r:id="rId6"/>
  </sheets>
  <definedNames>
    <definedName name="_xlnm._FilterDatabase" localSheetId="2" hidden="1">'Data Sources'!$A$1:$Z$1</definedName>
    <definedName name="_xlnm._FilterDatabase" localSheetId="1" hidden="1">Datasets!$A$1:$AA$1592</definedName>
  </definedNames>
  <calcPr calcId="171027"/>
  <pivotCaches>
    <pivotCache cacheId="0" r:id="rId7"/>
    <pivotCache cacheId="1" r:id="rId8"/>
  </pivotCaches>
</workbook>
</file>

<file path=xl/calcChain.xml><?xml version="1.0" encoding="utf-8"?>
<calcChain xmlns="http://schemas.openxmlformats.org/spreadsheetml/2006/main">
  <c r="G3" i="16" l="1"/>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2" i="16"/>
  <c r="H37" i="1"/>
  <c r="H38" i="1"/>
  <c r="H39" i="1"/>
  <c r="H40" i="1"/>
  <c r="H41" i="1"/>
  <c r="H42" i="1"/>
  <c r="H43" i="1"/>
  <c r="H44" i="1"/>
  <c r="H45" i="1"/>
  <c r="H46" i="1"/>
  <c r="H47" i="1"/>
  <c r="H48" i="1"/>
  <c r="H2" i="1"/>
  <c r="H49" i="1"/>
  <c r="H23" i="1"/>
  <c r="H24" i="1"/>
  <c r="H50" i="1"/>
  <c r="H51" i="1"/>
  <c r="H52" i="1"/>
  <c r="H25" i="1"/>
  <c r="H26" i="1"/>
  <c r="H27" i="1"/>
  <c r="H28" i="1"/>
  <c r="H3" i="1"/>
  <c r="H4" i="1"/>
  <c r="H5" i="1"/>
  <c r="H6" i="1"/>
  <c r="H29" i="1"/>
  <c r="H53" i="1"/>
  <c r="H54" i="1"/>
  <c r="H55" i="1"/>
  <c r="H56" i="1"/>
  <c r="H57" i="1"/>
  <c r="H58" i="1"/>
  <c r="H59" i="1"/>
  <c r="H60" i="1"/>
  <c r="H61" i="1"/>
  <c r="H62" i="1"/>
  <c r="H63" i="1"/>
  <c r="H64" i="1"/>
  <c r="H65" i="1"/>
  <c r="H66" i="1"/>
  <c r="H30" i="1"/>
  <c r="H67" i="1"/>
  <c r="H7" i="1"/>
  <c r="H8" i="1"/>
  <c r="H9" i="1"/>
  <c r="H10" i="1"/>
  <c r="H11" i="1"/>
  <c r="H12" i="1"/>
  <c r="H13" i="1"/>
  <c r="H14" i="1"/>
  <c r="H15" i="1"/>
  <c r="H16" i="1"/>
  <c r="H17" i="1"/>
  <c r="H18" i="1"/>
  <c r="H19" i="1"/>
  <c r="H20" i="1"/>
  <c r="H21" i="1"/>
  <c r="H68" i="1"/>
  <c r="H22" i="1"/>
  <c r="H69" i="1"/>
  <c r="H31" i="1"/>
  <c r="H32" i="1"/>
  <c r="H33" i="1"/>
  <c r="H34" i="1"/>
  <c r="H35" i="1"/>
  <c r="H36" i="1"/>
  <c r="H70" i="1"/>
  <c r="H71" i="1"/>
  <c r="H72" i="1"/>
  <c r="H73" i="1"/>
  <c r="H74" i="1"/>
  <c r="H170" i="1"/>
  <c r="H171" i="1"/>
  <c r="H172" i="1"/>
  <c r="H173" i="1"/>
  <c r="H174" i="1"/>
  <c r="H175" i="1"/>
  <c r="H75" i="1"/>
  <c r="H76" i="1"/>
  <c r="H77" i="1"/>
  <c r="H138" i="1"/>
  <c r="H78" i="1"/>
  <c r="H79" i="1"/>
  <c r="H139" i="1"/>
  <c r="H80" i="1"/>
  <c r="H81" i="1"/>
  <c r="H82" i="1"/>
  <c r="H83" i="1"/>
  <c r="H84" i="1"/>
  <c r="H85" i="1"/>
  <c r="H86" i="1"/>
  <c r="H87" i="1"/>
  <c r="H88" i="1"/>
  <c r="H140" i="1"/>
  <c r="H89" i="1"/>
  <c r="H90" i="1"/>
  <c r="H91" i="1"/>
  <c r="H92" i="1"/>
  <c r="H187" i="1"/>
  <c r="H176" i="1"/>
  <c r="H93" i="1"/>
  <c r="H141" i="1"/>
  <c r="H94" i="1"/>
  <c r="H95" i="1"/>
  <c r="H142" i="1"/>
  <c r="H96" i="1"/>
  <c r="H97" i="1"/>
  <c r="H98" i="1"/>
  <c r="H99" i="1"/>
  <c r="H100" i="1"/>
  <c r="H177" i="1"/>
  <c r="H178" i="1"/>
  <c r="H101" i="1"/>
  <c r="H102" i="1"/>
  <c r="H103" i="1"/>
  <c r="H104" i="1"/>
  <c r="H105" i="1"/>
  <c r="H106" i="1"/>
  <c r="H107" i="1"/>
  <c r="H108" i="1"/>
  <c r="H109" i="1"/>
  <c r="H110" i="1"/>
  <c r="H111" i="1"/>
  <c r="H112" i="1"/>
  <c r="H179" i="1"/>
  <c r="H180" i="1"/>
  <c r="H181" i="1"/>
  <c r="H182" i="1"/>
  <c r="H183" i="1"/>
  <c r="H184" i="1"/>
  <c r="H185" i="1"/>
  <c r="H186" i="1"/>
  <c r="H113" i="1"/>
  <c r="H114" i="1"/>
  <c r="H115" i="1"/>
  <c r="H116" i="1"/>
  <c r="H117" i="1"/>
  <c r="H118" i="1"/>
  <c r="H119" i="1"/>
  <c r="H120" i="1"/>
  <c r="H121" i="1"/>
  <c r="H122" i="1"/>
  <c r="H123" i="1"/>
  <c r="H124" i="1"/>
  <c r="H125" i="1"/>
  <c r="H126" i="1"/>
  <c r="H127" i="1"/>
  <c r="H128"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29" i="1"/>
  <c r="H130" i="1"/>
  <c r="H131" i="1"/>
  <c r="H188" i="1"/>
  <c r="H168" i="1"/>
  <c r="H169" i="1"/>
  <c r="H132" i="1"/>
  <c r="H133" i="1"/>
  <c r="H134" i="1"/>
  <c r="H135" i="1"/>
  <c r="H136" i="1"/>
  <c r="H137" i="1"/>
  <c r="H189" i="1"/>
  <c r="H190" i="1"/>
  <c r="H191" i="1"/>
  <c r="H192" i="1"/>
  <c r="H193" i="1"/>
  <c r="H194" i="1"/>
  <c r="H195" i="1"/>
  <c r="H196" i="1"/>
  <c r="H197" i="1"/>
  <c r="H198" i="1"/>
  <c r="H199" i="1"/>
  <c r="H200" i="1"/>
  <c r="H201" i="1"/>
  <c r="H202" i="1"/>
  <c r="H203" i="1"/>
  <c r="H204" i="1"/>
  <c r="H205" i="1"/>
  <c r="H206" i="1"/>
  <c r="H250" i="1"/>
  <c r="H251" i="1"/>
  <c r="H252" i="1"/>
  <c r="H207" i="1"/>
  <c r="H264" i="1"/>
  <c r="H253" i="1"/>
  <c r="H254" i="1"/>
  <c r="H255" i="1"/>
  <c r="H208" i="1"/>
  <c r="H256" i="1"/>
  <c r="H257" i="1"/>
  <c r="H258" i="1"/>
  <c r="H209" i="1"/>
  <c r="H210" i="1"/>
  <c r="H231" i="1"/>
  <c r="H232" i="1"/>
  <c r="H233" i="1"/>
  <c r="H234" i="1"/>
  <c r="H235" i="1"/>
  <c r="H236" i="1"/>
  <c r="H237" i="1"/>
  <c r="H238" i="1"/>
  <c r="H239" i="1"/>
  <c r="H240" i="1"/>
  <c r="H241" i="1"/>
  <c r="H242" i="1"/>
  <c r="H243" i="1"/>
  <c r="H244" i="1"/>
  <c r="H245" i="1"/>
  <c r="H246" i="1"/>
  <c r="H247" i="1"/>
  <c r="H248" i="1"/>
  <c r="H212" i="1"/>
  <c r="H213" i="1"/>
  <c r="H214" i="1"/>
  <c r="H215" i="1"/>
  <c r="H216" i="1"/>
  <c r="H217" i="1"/>
  <c r="H218" i="1"/>
  <c r="H219" i="1"/>
  <c r="H220" i="1"/>
  <c r="H221" i="1"/>
  <c r="H222" i="1"/>
  <c r="H223" i="1"/>
  <c r="H259" i="1"/>
  <c r="H260" i="1"/>
  <c r="H261" i="1"/>
  <c r="H224" i="1"/>
  <c r="H265" i="1"/>
  <c r="H266" i="1"/>
  <c r="H267" i="1"/>
  <c r="H249" i="1"/>
  <c r="H225" i="1"/>
  <c r="H226" i="1"/>
  <c r="H227" i="1"/>
  <c r="H228" i="1"/>
  <c r="H262" i="1"/>
  <c r="H229" i="1"/>
  <c r="H230" i="1"/>
  <c r="H263" i="1"/>
  <c r="H268" i="1"/>
  <c r="H269" i="1"/>
  <c r="H270" i="1"/>
  <c r="H271" i="1"/>
  <c r="H272" i="1"/>
  <c r="H273" i="1"/>
  <c r="H404" i="1"/>
  <c r="H405" i="1"/>
  <c r="H274" i="1"/>
  <c r="H275" i="1"/>
  <c r="H406" i="1"/>
  <c r="H276" i="1"/>
  <c r="H277" i="1"/>
  <c r="H278" i="1"/>
  <c r="H407" i="1"/>
  <c r="H414" i="1"/>
  <c r="H279" i="1"/>
  <c r="H408"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409" i="1"/>
  <c r="H330" i="1"/>
  <c r="H331" i="1"/>
  <c r="H332" i="1"/>
  <c r="H333" i="1"/>
  <c r="H334" i="1"/>
  <c r="H335" i="1"/>
  <c r="H410" i="1"/>
  <c r="H411" i="1"/>
  <c r="H412"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413" i="1"/>
  <c r="H387" i="1"/>
  <c r="H388" i="1"/>
  <c r="H389" i="1"/>
  <c r="H390" i="1"/>
  <c r="H391" i="1"/>
  <c r="H392" i="1"/>
  <c r="H393" i="1"/>
  <c r="H394" i="1"/>
  <c r="H395" i="1"/>
  <c r="H396" i="1"/>
  <c r="H397" i="1"/>
  <c r="H398" i="1"/>
  <c r="H399" i="1"/>
  <c r="H400" i="1"/>
  <c r="H401" i="1"/>
  <c r="H402" i="1"/>
  <c r="H403" i="1"/>
  <c r="H510" i="1"/>
  <c r="H415" i="1"/>
  <c r="H446" i="1"/>
  <c r="H447" i="1"/>
  <c r="H448" i="1"/>
  <c r="H449" i="1"/>
  <c r="H450" i="1"/>
  <c r="H416" i="1"/>
  <c r="H417" i="1"/>
  <c r="H418" i="1"/>
  <c r="H419" i="1"/>
  <c r="H420" i="1"/>
  <c r="H421" i="1"/>
  <c r="H422" i="1"/>
  <c r="H423" i="1"/>
  <c r="H424" i="1"/>
  <c r="H425" i="1"/>
  <c r="H426" i="1"/>
  <c r="H427" i="1"/>
  <c r="H428" i="1"/>
  <c r="H429" i="1"/>
  <c r="H43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431" i="1"/>
  <c r="H432" i="1"/>
  <c r="H433" i="1"/>
  <c r="H434" i="1"/>
  <c r="H435" i="1"/>
  <c r="H436" i="1"/>
  <c r="H437" i="1"/>
  <c r="H511" i="1"/>
  <c r="H500" i="1"/>
  <c r="H501" i="1"/>
  <c r="H502" i="1"/>
  <c r="H503" i="1"/>
  <c r="H504" i="1"/>
  <c r="H505" i="1"/>
  <c r="H506" i="1"/>
  <c r="H438" i="1"/>
  <c r="H439" i="1"/>
  <c r="H440" i="1"/>
  <c r="H507" i="1"/>
  <c r="H445" i="1"/>
  <c r="H441" i="1"/>
  <c r="H442" i="1"/>
  <c r="H443" i="1"/>
  <c r="H444" i="1"/>
  <c r="H508" i="1"/>
  <c r="H509" i="1"/>
  <c r="H513" i="1"/>
  <c r="H514" i="1"/>
  <c r="H515" i="1"/>
  <c r="H516" i="1"/>
  <c r="H517" i="1"/>
  <c r="H518" i="1"/>
  <c r="H519" i="1"/>
  <c r="H520" i="1"/>
  <c r="H521" i="1"/>
  <c r="H522" i="1"/>
  <c r="H523" i="1"/>
  <c r="H524" i="1"/>
  <c r="H525" i="1"/>
  <c r="H512" i="1"/>
  <c r="H545" i="1"/>
  <c r="H546" i="1"/>
  <c r="H547" i="1"/>
  <c r="H526" i="1"/>
  <c r="H527" i="1"/>
  <c r="H528" i="1"/>
  <c r="H529" i="1"/>
  <c r="H530" i="1"/>
  <c r="H531" i="1"/>
  <c r="H532" i="1"/>
  <c r="H533" i="1"/>
  <c r="H534" i="1"/>
  <c r="H535" i="1"/>
  <c r="H536" i="1"/>
  <c r="H537" i="1"/>
  <c r="H538" i="1"/>
  <c r="H539" i="1"/>
  <c r="H540" i="1"/>
  <c r="H548" i="1"/>
  <c r="H549" i="1"/>
  <c r="H541" i="1"/>
  <c r="H542" i="1"/>
  <c r="H543" i="1"/>
  <c r="H544" i="1"/>
  <c r="H550" i="1"/>
  <c r="H551" i="1"/>
  <c r="H552" i="1"/>
  <c r="H553" i="1"/>
  <c r="H554" i="1"/>
  <c r="H555" i="1"/>
  <c r="H584" i="1"/>
  <c r="H556" i="1"/>
  <c r="H557" i="1"/>
  <c r="H558" i="1"/>
  <c r="H559" i="1"/>
  <c r="H560" i="1"/>
  <c r="H561" i="1"/>
  <c r="H562" i="1"/>
  <c r="H563" i="1"/>
  <c r="H564" i="1"/>
  <c r="H565" i="1"/>
  <c r="H566" i="1"/>
  <c r="H567" i="1"/>
  <c r="H568" i="1"/>
  <c r="H569" i="1"/>
  <c r="H570" i="1"/>
  <c r="H571" i="1"/>
  <c r="H572" i="1"/>
  <c r="H573" i="1"/>
  <c r="H574" i="1"/>
  <c r="H575" i="1"/>
  <c r="H585" i="1"/>
  <c r="H586" i="1"/>
  <c r="H587" i="1"/>
  <c r="H588" i="1"/>
  <c r="H589" i="1"/>
  <c r="H590" i="1"/>
  <c r="H591" i="1"/>
  <c r="H592" i="1"/>
  <c r="H593" i="1"/>
  <c r="H576" i="1"/>
  <c r="H577" i="1"/>
  <c r="H578" i="1"/>
  <c r="H579" i="1"/>
  <c r="H580" i="1"/>
  <c r="H581" i="1"/>
  <c r="H594" i="1"/>
  <c r="H582" i="1"/>
  <c r="H583" i="1"/>
  <c r="H657"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595" i="1"/>
  <c r="H651" i="1"/>
  <c r="H652" i="1"/>
  <c r="H653" i="1"/>
  <c r="H654" i="1"/>
  <c r="H655" i="1"/>
  <c r="H656" i="1"/>
  <c r="H596" i="1"/>
  <c r="H597" i="1"/>
  <c r="H598" i="1"/>
  <c r="H599" i="1"/>
  <c r="H600" i="1"/>
  <c r="H601" i="1"/>
  <c r="H602" i="1"/>
  <c r="H678" i="1"/>
  <c r="H679" i="1"/>
  <c r="H680" i="1"/>
  <c r="H681" i="1"/>
  <c r="H682" i="1"/>
  <c r="H683" i="1"/>
  <c r="H684" i="1"/>
  <c r="H658" i="1"/>
  <c r="H659" i="1"/>
  <c r="H660" i="1"/>
  <c r="H661" i="1"/>
  <c r="H662" i="1"/>
  <c r="H663" i="1"/>
  <c r="H664" i="1"/>
  <c r="H665" i="1"/>
  <c r="H666" i="1"/>
  <c r="H667" i="1"/>
  <c r="H668" i="1"/>
  <c r="H669" i="1"/>
  <c r="H670" i="1"/>
  <c r="H671" i="1"/>
  <c r="H672" i="1"/>
  <c r="H673" i="1"/>
  <c r="H603" i="1"/>
  <c r="H604" i="1"/>
  <c r="H605" i="1"/>
  <c r="H606" i="1"/>
  <c r="H607" i="1"/>
  <c r="H674" i="1"/>
  <c r="H675" i="1"/>
  <c r="H676" i="1"/>
  <c r="H677" i="1"/>
  <c r="H608" i="1"/>
  <c r="H609" i="1"/>
  <c r="H610" i="1"/>
  <c r="H611" i="1"/>
  <c r="H612" i="1"/>
  <c r="H613" i="1"/>
  <c r="H614" i="1"/>
  <c r="H615" i="1"/>
  <c r="H616" i="1"/>
  <c r="H617" i="1"/>
  <c r="H618" i="1"/>
  <c r="H619" i="1"/>
  <c r="H620" i="1"/>
  <c r="H621" i="1"/>
  <c r="H622" i="1"/>
  <c r="H623" i="1"/>
  <c r="H624" i="1"/>
  <c r="H782" i="1"/>
  <c r="H807" i="1"/>
  <c r="H783" i="1"/>
  <c r="H784" i="1"/>
  <c r="H785" i="1"/>
  <c r="H786" i="1"/>
  <c r="H787" i="1"/>
  <c r="H788" i="1"/>
  <c r="H789" i="1"/>
  <c r="H808"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90" i="1"/>
  <c r="H791" i="1"/>
  <c r="H792" i="1"/>
  <c r="H793" i="1"/>
  <c r="H794" i="1"/>
  <c r="H795" i="1"/>
  <c r="H796" i="1"/>
  <c r="H797" i="1"/>
  <c r="H798" i="1"/>
  <c r="H715" i="1"/>
  <c r="H716" i="1"/>
  <c r="H717" i="1"/>
  <c r="H718" i="1"/>
  <c r="H719" i="1"/>
  <c r="H720" i="1"/>
  <c r="H721" i="1"/>
  <c r="H722" i="1"/>
  <c r="H723" i="1"/>
  <c r="H724" i="1"/>
  <c r="H725" i="1"/>
  <c r="H726" i="1"/>
  <c r="H727" i="1"/>
  <c r="H728" i="1"/>
  <c r="H729" i="1"/>
  <c r="H730" i="1"/>
  <c r="H731" i="1"/>
  <c r="H732" i="1"/>
  <c r="H733" i="1"/>
  <c r="H734" i="1"/>
  <c r="H735" i="1"/>
  <c r="H799" i="1"/>
  <c r="H800" i="1"/>
  <c r="H801" i="1"/>
  <c r="H802" i="1"/>
  <c r="H736" i="1"/>
  <c r="H737" i="1"/>
  <c r="H738" i="1"/>
  <c r="H780" i="1"/>
  <c r="H739" i="1"/>
  <c r="H809" i="1"/>
  <c r="H803" i="1"/>
  <c r="H781" i="1"/>
  <c r="H740" i="1"/>
  <c r="H741" i="1"/>
  <c r="H742" i="1"/>
  <c r="H743" i="1"/>
  <c r="H804" i="1"/>
  <c r="H805" i="1"/>
  <c r="H806" i="1"/>
  <c r="H853" i="1"/>
  <c r="H854" i="1"/>
  <c r="H855" i="1"/>
  <c r="H856" i="1"/>
  <c r="H857" i="1"/>
  <c r="H810" i="1"/>
  <c r="H811" i="1"/>
  <c r="H812" i="1"/>
  <c r="H813" i="1"/>
  <c r="H814" i="1"/>
  <c r="H815" i="1"/>
  <c r="H816" i="1"/>
  <c r="H817" i="1"/>
  <c r="H818" i="1"/>
  <c r="H819" i="1"/>
  <c r="H820" i="1"/>
  <c r="H821" i="1"/>
  <c r="H822" i="1"/>
  <c r="H823" i="1"/>
  <c r="H824" i="1"/>
  <c r="H825" i="1"/>
  <c r="H826" i="1"/>
  <c r="H827" i="1"/>
  <c r="H828" i="1"/>
  <c r="H829" i="1"/>
  <c r="H830" i="1"/>
  <c r="H858" i="1"/>
  <c r="H831" i="1"/>
  <c r="H832" i="1"/>
  <c r="H833" i="1"/>
  <c r="H834" i="1"/>
  <c r="H835" i="1"/>
  <c r="H836" i="1"/>
  <c r="H837" i="1"/>
  <c r="H838" i="1"/>
  <c r="H859" i="1"/>
  <c r="H839" i="1"/>
  <c r="H840" i="1"/>
  <c r="H841" i="1"/>
  <c r="H842" i="1"/>
  <c r="H843" i="1"/>
  <c r="H844" i="1"/>
  <c r="H845" i="1"/>
  <c r="H846" i="1"/>
  <c r="H847" i="1"/>
  <c r="H848" i="1"/>
  <c r="H849" i="1"/>
  <c r="H850" i="1"/>
  <c r="H851" i="1"/>
  <c r="H852"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897" i="1"/>
  <c r="H898" i="1"/>
  <c r="H899" i="1"/>
  <c r="H900" i="1"/>
  <c r="H901" i="1"/>
  <c r="H902" i="1"/>
  <c r="H903" i="1"/>
  <c r="H904" i="1"/>
  <c r="H905" i="1"/>
  <c r="H906" i="1"/>
  <c r="H1115" i="1"/>
  <c r="H1116" i="1"/>
  <c r="H1117" i="1"/>
  <c r="H1118" i="1"/>
  <c r="H1119" i="1"/>
  <c r="H970" i="1"/>
  <c r="H971" i="1"/>
  <c r="H972" i="1"/>
  <c r="H973" i="1"/>
  <c r="H974" i="1"/>
  <c r="H975" i="1"/>
  <c r="H976" i="1"/>
  <c r="H977" i="1"/>
  <c r="H978" i="1"/>
  <c r="H979" i="1"/>
  <c r="H1146" i="1"/>
  <c r="H980" i="1"/>
  <c r="H1120" i="1"/>
  <c r="H981" i="1"/>
  <c r="H982" i="1"/>
  <c r="H983" i="1"/>
  <c r="H984" i="1"/>
  <c r="H985" i="1"/>
  <c r="H986" i="1"/>
  <c r="H987" i="1"/>
  <c r="H988" i="1"/>
  <c r="H989" i="1"/>
  <c r="H990" i="1"/>
  <c r="H1121" i="1"/>
  <c r="H991" i="1"/>
  <c r="H992" i="1"/>
  <c r="H993" i="1"/>
  <c r="H994" i="1"/>
  <c r="H1149" i="1"/>
  <c r="H1150" i="1"/>
  <c r="H1122" i="1"/>
  <c r="H1123" i="1"/>
  <c r="H1124" i="1"/>
  <c r="H1125" i="1"/>
  <c r="H1151" i="1"/>
  <c r="H1126" i="1"/>
  <c r="H1127" i="1"/>
  <c r="H1128" i="1"/>
  <c r="H1129" i="1"/>
  <c r="H1130" i="1"/>
  <c r="H1131" i="1"/>
  <c r="H1132" i="1"/>
  <c r="H1133" i="1"/>
  <c r="H1134" i="1"/>
  <c r="H1135" i="1"/>
  <c r="H1136" i="1"/>
  <c r="H1137" i="1"/>
  <c r="H1138" i="1"/>
  <c r="H1139" i="1"/>
  <c r="H1140" i="1"/>
  <c r="H1141" i="1"/>
  <c r="H1142" i="1"/>
  <c r="H1143"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114"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147" i="1"/>
  <c r="H1148" i="1"/>
  <c r="H1144" i="1"/>
  <c r="H1145" i="1"/>
  <c r="H211" i="1"/>
  <c r="P293" i="16" l="1"/>
  <c r="P297" i="16"/>
  <c r="P295" i="16"/>
  <c r="P267" i="16"/>
  <c r="P286" i="16"/>
  <c r="P268" i="16"/>
  <c r="P260" i="16"/>
  <c r="P263" i="16"/>
  <c r="P294" i="16"/>
  <c r="P292" i="16"/>
  <c r="P291" i="16"/>
  <c r="P282" i="16"/>
  <c r="P264" i="16"/>
  <c r="P249" i="16"/>
  <c r="P301" i="16"/>
  <c r="P287" i="16"/>
  <c r="P275" i="16"/>
  <c r="Y280" i="16"/>
  <c r="P273" i="16"/>
  <c r="Y281" i="16"/>
  <c r="P281" i="16"/>
  <c r="P239" i="16"/>
  <c r="Y242" i="16"/>
  <c r="P238" i="16"/>
  <c r="P236" i="16"/>
  <c r="P234" i="16"/>
  <c r="P235" i="16"/>
  <c r="P226" i="16"/>
  <c r="Y227" i="16"/>
  <c r="Y228" i="16"/>
  <c r="P228" i="16"/>
  <c r="P233" i="16"/>
  <c r="P219" i="16"/>
  <c r="P224" i="16"/>
  <c r="P230" i="16"/>
  <c r="P222" i="16"/>
  <c r="P221" i="16"/>
  <c r="P220" i="16"/>
  <c r="P218" i="16"/>
  <c r="P204" i="16"/>
  <c r="Y205" i="16"/>
  <c r="P203" i="16"/>
  <c r="Y206" i="16"/>
  <c r="P206" i="16"/>
  <c r="Y212" i="16"/>
  <c r="P212" i="16"/>
  <c r="P211" i="16"/>
  <c r="P210" i="16"/>
  <c r="P209" i="16"/>
  <c r="P197" i="16"/>
  <c r="P196" i="16"/>
  <c r="Y171" i="16"/>
  <c r="P167" i="16"/>
  <c r="P160" i="16"/>
  <c r="Y172" i="16"/>
  <c r="P172" i="16"/>
  <c r="Y178" i="16"/>
  <c r="P178" i="16"/>
  <c r="P159" i="16"/>
  <c r="Y177" i="16"/>
  <c r="P177" i="16"/>
  <c r="Y176" i="16"/>
  <c r="P176" i="16"/>
  <c r="P175" i="16"/>
  <c r="P173" i="16"/>
  <c r="Y181" i="16"/>
  <c r="P180" i="16"/>
  <c r="Y147" i="16"/>
  <c r="Y151" i="16"/>
  <c r="P151" i="16"/>
  <c r="Y150" i="16"/>
  <c r="P150" i="16"/>
  <c r="Y153" i="16"/>
  <c r="P153" i="16"/>
  <c r="P152" i="16"/>
  <c r="P139" i="16"/>
  <c r="P137" i="16"/>
  <c r="P142" i="16"/>
  <c r="P138" i="16"/>
  <c r="P133" i="16"/>
  <c r="P131" i="16"/>
  <c r="P135" i="16"/>
  <c r="P130" i="16"/>
  <c r="P129" i="16"/>
  <c r="P128" i="16"/>
  <c r="P117" i="16"/>
  <c r="Y118" i="16"/>
  <c r="P116" i="16"/>
  <c r="Y119" i="16"/>
  <c r="P119" i="16"/>
  <c r="P122" i="16"/>
  <c r="P109" i="16"/>
  <c r="P90" i="16"/>
  <c r="Y94" i="16"/>
  <c r="P103" i="16"/>
  <c r="P96" i="16"/>
  <c r="P95" i="16"/>
  <c r="P97" i="16"/>
  <c r="P88" i="16"/>
  <c r="P79" i="16"/>
  <c r="P83" i="16"/>
  <c r="P92" i="16"/>
  <c r="P81" i="16"/>
  <c r="P102" i="16"/>
  <c r="P93" i="16"/>
  <c r="P89" i="16"/>
  <c r="P63" i="16"/>
  <c r="Y65" i="16"/>
  <c r="P62" i="16"/>
  <c r="P67" i="16"/>
  <c r="P69" i="16"/>
  <c r="Y41" i="16"/>
  <c r="Y50" i="16"/>
  <c r="P50" i="16"/>
  <c r="Y49" i="16"/>
  <c r="P49" i="16"/>
  <c r="Y33" i="16"/>
  <c r="P43" i="16"/>
  <c r="P32" i="16"/>
  <c r="P31" i="16"/>
  <c r="P26" i="16"/>
  <c r="P25" i="16"/>
  <c r="P48" i="16"/>
  <c r="Y47" i="16"/>
  <c r="P40" i="16"/>
  <c r="P7" i="16"/>
  <c r="P22" i="16"/>
  <c r="Y16" i="16"/>
  <c r="P16" i="16"/>
  <c r="P13" i="16"/>
  <c r="P14" i="16"/>
  <c r="P10" i="16"/>
  <c r="P3" i="16"/>
  <c r="P4" i="16"/>
  <c r="P11" i="16"/>
  <c r="Q643" i="1" l="1"/>
  <c r="Q1077" i="1"/>
  <c r="Q633" i="1" l="1"/>
  <c r="Q634" i="1"/>
  <c r="Q635" i="1"/>
  <c r="Q636" i="1"/>
  <c r="Q68" i="1"/>
  <c r="Q8" i="1"/>
  <c r="Q7" i="1"/>
  <c r="Q67" i="1"/>
  <c r="Z6" i="1"/>
  <c r="Q6" i="1"/>
  <c r="Z5" i="1"/>
  <c r="Q5" i="1"/>
  <c r="Z4" i="1"/>
  <c r="Q4" i="1"/>
  <c r="Z3" i="1"/>
  <c r="Q3" i="1"/>
  <c r="Q27" i="1"/>
  <c r="Q26" i="1"/>
  <c r="Q25" i="1"/>
  <c r="Q23" i="1"/>
  <c r="Q49" i="1"/>
  <c r="Q2" i="1"/>
  <c r="Q48" i="1"/>
  <c r="Q47" i="1"/>
  <c r="Q43" i="1"/>
  <c r="Q42" i="1"/>
  <c r="Q41" i="1"/>
  <c r="Q40" i="1"/>
  <c r="Q39" i="1"/>
  <c r="Q38" i="1"/>
  <c r="Q1145" i="1"/>
  <c r="Q1144" i="1"/>
  <c r="Q1148" i="1"/>
  <c r="Q1074" i="1"/>
  <c r="Q1073" i="1"/>
  <c r="Q1072" i="1"/>
  <c r="Q1071" i="1"/>
  <c r="Q1070" i="1"/>
  <c r="Q1069" i="1"/>
  <c r="Q1051" i="1"/>
  <c r="Q1050" i="1"/>
  <c r="Q1049" i="1"/>
  <c r="Q1048" i="1"/>
  <c r="Q1046" i="1"/>
  <c r="Q1045" i="1"/>
  <c r="Q1042" i="1"/>
  <c r="Q1147" i="1"/>
  <c r="Q1076" i="1"/>
  <c r="Q1068" i="1"/>
  <c r="Q1047" i="1"/>
  <c r="Q1044" i="1"/>
  <c r="Q1007" i="1"/>
  <c r="Q1001" i="1"/>
  <c r="Q996" i="1"/>
  <c r="Q995"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141" i="1"/>
  <c r="Q1126" i="1"/>
  <c r="Q1151" i="1"/>
  <c r="Q994" i="1"/>
  <c r="Q904" i="1"/>
  <c r="Q852" i="1"/>
  <c r="Q851" i="1"/>
  <c r="Q988" i="1"/>
  <c r="Q743" i="1"/>
  <c r="Q903" i="1"/>
  <c r="Q850" i="1"/>
  <c r="Q444" i="1"/>
  <c r="Q403" i="1"/>
  <c r="Q227" i="1"/>
  <c r="Q987" i="1"/>
  <c r="Z849" i="1"/>
  <c r="Z986" i="1"/>
  <c r="Z848" i="1"/>
  <c r="Z623" i="1"/>
  <c r="Z622" i="1"/>
  <c r="Z402" i="1"/>
  <c r="Z401" i="1"/>
  <c r="Z400" i="1"/>
  <c r="Z399" i="1"/>
  <c r="Z985" i="1"/>
  <c r="Z135" i="1"/>
  <c r="Z134" i="1"/>
  <c r="Z742" i="1"/>
  <c r="Z621" i="1"/>
  <c r="Z577" i="1"/>
  <c r="Z902" i="1"/>
  <c r="Z443" i="1"/>
  <c r="Z398" i="1"/>
  <c r="Z620" i="1"/>
  <c r="Z226" i="1"/>
  <c r="Z619" i="1"/>
  <c r="Q618" i="1"/>
  <c r="Q741" i="1"/>
  <c r="Q984" i="1"/>
  <c r="Q983" i="1"/>
  <c r="Q442" i="1"/>
  <c r="Q740" i="1"/>
  <c r="Q225" i="1"/>
  <c r="Q617" i="1"/>
  <c r="Z1120" i="1"/>
  <c r="Q1120" i="1"/>
  <c r="Z980" i="1"/>
  <c r="Q980" i="1"/>
  <c r="Z615" i="1"/>
  <c r="Q615" i="1"/>
  <c r="Z846" i="1"/>
  <c r="Q846" i="1"/>
  <c r="Z803" i="1"/>
  <c r="Q803" i="1"/>
  <c r="Z507" i="1"/>
  <c r="Q507" i="1"/>
  <c r="Z607" i="1"/>
  <c r="Q607" i="1"/>
  <c r="Z606" i="1"/>
  <c r="Q606" i="1"/>
  <c r="Z605" i="1"/>
  <c r="Q605" i="1"/>
  <c r="Z604" i="1"/>
  <c r="Q604" i="1"/>
  <c r="Z167" i="1"/>
  <c r="Q167" i="1"/>
  <c r="Z166" i="1"/>
  <c r="Q166" i="1"/>
  <c r="Z165" i="1"/>
  <c r="Q165" i="1"/>
  <c r="Z164" i="1"/>
  <c r="Q164" i="1"/>
  <c r="Z163" i="1"/>
  <c r="Q163" i="1"/>
  <c r="Z162" i="1"/>
  <c r="Q162" i="1"/>
  <c r="Z161" i="1"/>
  <c r="Q161" i="1"/>
  <c r="Z160" i="1"/>
  <c r="Q160" i="1"/>
  <c r="Z159" i="1"/>
  <c r="Q159" i="1"/>
  <c r="Z158" i="1"/>
  <c r="Q158" i="1"/>
  <c r="Z157" i="1"/>
  <c r="Q157" i="1"/>
  <c r="Z156" i="1"/>
  <c r="Q156" i="1"/>
  <c r="Z155" i="1"/>
  <c r="Q155" i="1"/>
  <c r="Z154" i="1"/>
  <c r="Q154" i="1"/>
  <c r="Z153" i="1"/>
  <c r="Q153" i="1"/>
  <c r="Z152" i="1"/>
  <c r="Q152" i="1"/>
  <c r="Z151" i="1"/>
  <c r="Q151" i="1"/>
  <c r="Z150" i="1"/>
  <c r="Q150" i="1"/>
  <c r="Z149" i="1"/>
  <c r="Q149" i="1"/>
  <c r="Z148" i="1"/>
  <c r="Q148" i="1"/>
  <c r="Z147" i="1"/>
  <c r="Q147" i="1"/>
  <c r="Z146" i="1"/>
  <c r="Q146" i="1"/>
  <c r="Z145" i="1"/>
  <c r="Q145" i="1"/>
  <c r="Z144" i="1"/>
  <c r="Q144" i="1"/>
  <c r="Z143" i="1"/>
  <c r="Q143" i="1"/>
  <c r="Q684" i="1"/>
  <c r="Q683" i="1"/>
  <c r="Q682" i="1"/>
  <c r="Q681" i="1"/>
  <c r="Q680" i="1"/>
  <c r="Q679" i="1"/>
  <c r="Q678"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38" i="1"/>
  <c r="Q831" i="1"/>
  <c r="Q858" i="1"/>
  <c r="Q830" i="1"/>
  <c r="Q829" i="1"/>
  <c r="Q828" i="1"/>
  <c r="Q827" i="1"/>
  <c r="Q826" i="1"/>
  <c r="Q825" i="1"/>
  <c r="Q824" i="1"/>
  <c r="Q823" i="1"/>
  <c r="Q822" i="1"/>
  <c r="Q821" i="1"/>
  <c r="Q820" i="1"/>
  <c r="Q819" i="1"/>
  <c r="Q818" i="1"/>
  <c r="Q817" i="1"/>
  <c r="Q816" i="1"/>
  <c r="Q815" i="1"/>
  <c r="Q814" i="1"/>
  <c r="Q813" i="1"/>
  <c r="Q812" i="1"/>
  <c r="Q811" i="1"/>
  <c r="Q810" i="1"/>
  <c r="Z779" i="1"/>
  <c r="Q779" i="1"/>
  <c r="Z778" i="1"/>
  <c r="Q778" i="1"/>
  <c r="Z777" i="1"/>
  <c r="Q777" i="1"/>
  <c r="Z776" i="1"/>
  <c r="Q776" i="1"/>
  <c r="Z775" i="1"/>
  <c r="Q775" i="1"/>
  <c r="Z774" i="1"/>
  <c r="Q774" i="1"/>
  <c r="Z773" i="1"/>
  <c r="Q773" i="1"/>
  <c r="Z772"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807" i="1"/>
  <c r="Q782" i="1"/>
  <c r="Z656" i="1"/>
  <c r="Q656" i="1"/>
  <c r="Z655" i="1"/>
  <c r="Q655" i="1"/>
  <c r="Z654" i="1"/>
  <c r="Q654" i="1"/>
  <c r="Z653" i="1"/>
  <c r="Q653" i="1"/>
  <c r="Z652" i="1"/>
  <c r="Q652" i="1"/>
  <c r="Q651" i="1"/>
  <c r="Q595" i="1"/>
  <c r="Z650" i="1"/>
  <c r="Z649" i="1"/>
  <c r="Z648" i="1"/>
  <c r="Z647" i="1"/>
  <c r="Z646" i="1"/>
  <c r="Z645" i="1"/>
  <c r="Z644" i="1"/>
  <c r="Z643" i="1"/>
  <c r="Z642" i="1"/>
  <c r="Z641" i="1"/>
  <c r="Z640" i="1"/>
  <c r="Z639" i="1"/>
  <c r="Z638" i="1"/>
  <c r="Z637" i="1"/>
  <c r="Q657" i="1"/>
  <c r="Z557" i="1"/>
  <c r="Q557" i="1"/>
  <c r="Z556" i="1"/>
  <c r="Q556" i="1"/>
  <c r="Z584" i="1"/>
  <c r="Q584" i="1"/>
  <c r="Q555" i="1"/>
  <c r="Q554" i="1"/>
  <c r="Q553" i="1"/>
  <c r="Q552" i="1"/>
  <c r="Q551" i="1"/>
  <c r="Q550" i="1"/>
  <c r="Q543" i="1"/>
  <c r="Q542" i="1"/>
  <c r="Q541" i="1"/>
  <c r="Q540" i="1"/>
  <c r="Q539" i="1"/>
  <c r="Q537" i="1"/>
  <c r="Q526" i="1" l="1"/>
  <c r="Q547" i="1"/>
  <c r="Q546" i="1"/>
  <c r="Q545" i="1"/>
  <c r="Q525" i="1"/>
  <c r="Q524" i="1"/>
  <c r="Q523" i="1"/>
  <c r="Q522" i="1"/>
  <c r="Q521" i="1"/>
  <c r="Q520" i="1"/>
  <c r="Q519" i="1"/>
  <c r="Q518" i="1"/>
  <c r="Q517" i="1"/>
  <c r="Q516" i="1"/>
  <c r="Q515" i="1"/>
  <c r="Q514" i="1"/>
  <c r="Q513" i="1"/>
  <c r="Q432" i="1"/>
  <c r="Q510" i="1"/>
  <c r="Q390" i="1"/>
  <c r="Q389" i="1"/>
  <c r="Q388"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285" i="1"/>
  <c r="Q284" i="1"/>
  <c r="Q283" i="1"/>
  <c r="Q282" i="1"/>
  <c r="Q281" i="1"/>
  <c r="Q280" i="1"/>
  <c r="Q279" i="1"/>
  <c r="Q414" i="1"/>
  <c r="Q407" i="1"/>
  <c r="Q278" i="1"/>
  <c r="Q277" i="1"/>
  <c r="Q276" i="1"/>
  <c r="Q406" i="1"/>
  <c r="Q275" i="1"/>
  <c r="Q274" i="1"/>
  <c r="Q405" i="1"/>
  <c r="Q404" i="1"/>
  <c r="Q273" i="1"/>
  <c r="Q272" i="1"/>
  <c r="Q271" i="1"/>
  <c r="Q270" i="1"/>
  <c r="Q269" i="1"/>
  <c r="Q268" i="1"/>
  <c r="Q206" i="1"/>
  <c r="Q205" i="1"/>
  <c r="Q204" i="1"/>
  <c r="Q203" i="1"/>
  <c r="Q202" i="1"/>
  <c r="Q201" i="1"/>
  <c r="Q200" i="1"/>
  <c r="Q199" i="1"/>
  <c r="Z121" i="1"/>
  <c r="Z120" i="1"/>
  <c r="Z119" i="1"/>
  <c r="Z118" i="1"/>
  <c r="Z117" i="1"/>
  <c r="Z116" i="1"/>
  <c r="Z115" i="1"/>
  <c r="Q114" i="1"/>
  <c r="Q109" i="1"/>
  <c r="Q108" i="1"/>
  <c r="Q103" i="1"/>
  <c r="Q102" i="1"/>
  <c r="Q178" i="1"/>
  <c r="Q177" i="1"/>
  <c r="Q100" i="1"/>
  <c r="Q99" i="1"/>
  <c r="Q98" i="1"/>
  <c r="Q97" i="1"/>
  <c r="Q96" i="1"/>
  <c r="Q142" i="1"/>
  <c r="Q95" i="1"/>
  <c r="Q94" i="1"/>
  <c r="Q141" i="1"/>
  <c r="Q93" i="1"/>
  <c r="Q176" i="1"/>
  <c r="Q187" i="1"/>
  <c r="Z92" i="1"/>
  <c r="Z91" i="1"/>
  <c r="Z90" i="1"/>
  <c r="Z89" i="1"/>
  <c r="Z140" i="1"/>
  <c r="Q170" i="1"/>
</calcChain>
</file>

<file path=xl/sharedStrings.xml><?xml version="1.0" encoding="utf-8"?>
<sst xmlns="http://schemas.openxmlformats.org/spreadsheetml/2006/main" count="28939" uniqueCount="2118">
  <si>
    <t>Sector</t>
  </si>
  <si>
    <t>Primary / Secondary Data</t>
  </si>
  <si>
    <t>Level of Disaggregation</t>
  </si>
  <si>
    <t>Data Set</t>
  </si>
  <si>
    <t>Data Source</t>
  </si>
  <si>
    <t>Publisher</t>
  </si>
  <si>
    <t>Official Statistics</t>
  </si>
  <si>
    <t>Data Type</t>
  </si>
  <si>
    <t>Access?</t>
  </si>
  <si>
    <t>Online?</t>
  </si>
  <si>
    <t>Machine readable?</t>
  </si>
  <si>
    <t>Latest</t>
  </si>
  <si>
    <t>Frequency</t>
  </si>
  <si>
    <t>Next</t>
  </si>
  <si>
    <t>u.r.l</t>
  </si>
  <si>
    <t>MDA group</t>
  </si>
  <si>
    <t>Generic Dataset</t>
  </si>
  <si>
    <t>COFOG</t>
  </si>
  <si>
    <t>COFOG Description</t>
  </si>
  <si>
    <t>Indicators/tags</t>
  </si>
  <si>
    <t>Point of collection (Unit of analysis)</t>
  </si>
  <si>
    <t>Comments</t>
  </si>
  <si>
    <t>Agriculture</t>
  </si>
  <si>
    <t>Primary</t>
  </si>
  <si>
    <t>2. District</t>
  </si>
  <si>
    <t>AgriNet Market Prices</t>
  </si>
  <si>
    <t>AgriNet Website and SMS service</t>
  </si>
  <si>
    <t>AGRINET</t>
  </si>
  <si>
    <t>Survey</t>
  </si>
  <si>
    <t>Yes</t>
  </si>
  <si>
    <t>No</t>
  </si>
  <si>
    <t>Daily</t>
  </si>
  <si>
    <t>http://www.agrinetug.net/market-prices</t>
  </si>
  <si>
    <t>B</t>
  </si>
  <si>
    <t>NGOs</t>
  </si>
  <si>
    <t>National NGO</t>
  </si>
  <si>
    <t>04.8.2</t>
  </si>
  <si>
    <t>R&amp;D Agriculture, forestry, fishing and hunting  (CS)</t>
  </si>
  <si>
    <t>Crop market prices</t>
  </si>
  <si>
    <t>Markets</t>
  </si>
  <si>
    <t>Several regular price data for agriculture</t>
  </si>
  <si>
    <t xml:space="preserve">Agricultural Production Statistics </t>
  </si>
  <si>
    <t>Statistical Abstract</t>
  </si>
  <si>
    <t>Ministry of Agriculture, Animal Industry, and Fisheries</t>
  </si>
  <si>
    <t>A</t>
  </si>
  <si>
    <t>Government</t>
  </si>
  <si>
    <t>Ministries</t>
  </si>
  <si>
    <t>Economic activies, Production, etc</t>
  </si>
  <si>
    <t>households, institutions and communities</t>
  </si>
  <si>
    <t>out dated data (2011 latest)</t>
  </si>
  <si>
    <t>Agricultural Exports and Imports</t>
  </si>
  <si>
    <t>Agricultural Cost of Production</t>
  </si>
  <si>
    <t>Agricultural Households and Holdings</t>
  </si>
  <si>
    <t>Census of Agriculture</t>
  </si>
  <si>
    <t>Uganda Bureau of Statistics</t>
  </si>
  <si>
    <t>Census</t>
  </si>
  <si>
    <t>Statistical Agency</t>
  </si>
  <si>
    <t>National Census</t>
  </si>
  <si>
    <t xml:space="preserve">Agricultural statistics, farmers characteristics, </t>
  </si>
  <si>
    <t>individuals, households, farms and communities</t>
  </si>
  <si>
    <t>Quartely</t>
  </si>
  <si>
    <t>Crop Areas</t>
  </si>
  <si>
    <t>Crop Production</t>
  </si>
  <si>
    <t>Livestock per household</t>
  </si>
  <si>
    <t>National Livestock Census</t>
  </si>
  <si>
    <t>Livestock statistics</t>
  </si>
  <si>
    <t>data files could be available upon several engagements. Ministry of Agriculture was a partner in this census</t>
  </si>
  <si>
    <t>3. Subcounty</t>
  </si>
  <si>
    <t>1. Statistical region</t>
  </si>
  <si>
    <t>CDO Annual report</t>
  </si>
  <si>
    <t>Cotton Development Organisation (CDO)</t>
  </si>
  <si>
    <t>Admin</t>
  </si>
  <si>
    <t>Other State agencies</t>
  </si>
  <si>
    <t>04.2.1</t>
  </si>
  <si>
    <t>Agriculture  (CS)</t>
  </si>
  <si>
    <t>Cotton Production, export destinations and earnings in a year</t>
  </si>
  <si>
    <t>Individuals and institutions</t>
  </si>
  <si>
    <t>Dairy data</t>
  </si>
  <si>
    <t>Dairy Development Authority (DDA)</t>
  </si>
  <si>
    <t>Regional production and milk prices</t>
  </si>
  <si>
    <t>Data repository</t>
  </si>
  <si>
    <t> International Livestock Research Institute (ILRI)</t>
  </si>
  <si>
    <t>International NGO</t>
  </si>
  <si>
    <t>Crops, livestock, characteristics of farmers, technical reports etc</t>
  </si>
  <si>
    <t>Households, institutions etc</t>
  </si>
  <si>
    <t>Datasets available upon request</t>
  </si>
  <si>
    <t>Production</t>
  </si>
  <si>
    <t>Cotton Production and earning trends</t>
  </si>
  <si>
    <t>UCDA</t>
  </si>
  <si>
    <t>Uganda Coffee Development Authority (UCDA)</t>
  </si>
  <si>
    <t>Coffee production, exports, prices etc</t>
  </si>
  <si>
    <t>individuals, households and communities</t>
  </si>
  <si>
    <t>None</t>
  </si>
  <si>
    <t>0. National</t>
  </si>
  <si>
    <t>World Food Programme - United Nations</t>
  </si>
  <si>
    <t>C</t>
  </si>
  <si>
    <t>Development partners</t>
  </si>
  <si>
    <t>UN Agency</t>
  </si>
  <si>
    <t>food security, trade, prices etc</t>
  </si>
  <si>
    <t>Uganda - Comprehensive Food Security and Vulnerability Analysis Assessment 2008</t>
  </si>
  <si>
    <t>Households</t>
  </si>
  <si>
    <t>VAM Food Security analysis</t>
  </si>
  <si>
    <t>World Food Programme (WFP)</t>
  </si>
  <si>
    <t>Food prices, etc</t>
  </si>
  <si>
    <t>FAO STAT</t>
  </si>
  <si>
    <t>Food and Agriculture Organization (FAO)</t>
  </si>
  <si>
    <t>FAOStat</t>
  </si>
  <si>
    <t>Secondary</t>
  </si>
  <si>
    <t>Some data gaps especially on production and projects</t>
  </si>
  <si>
    <t>CountryStat Uganda</t>
  </si>
  <si>
    <t>FAO CountryStat</t>
  </si>
  <si>
    <t>Food and agricultural statistics</t>
  </si>
  <si>
    <t>households and communities</t>
  </si>
  <si>
    <t>Available for several countries under FAO</t>
  </si>
  <si>
    <t>Business</t>
  </si>
  <si>
    <t>5. Village</t>
  </si>
  <si>
    <t>National Register Providers</t>
  </si>
  <si>
    <t>Public Procurement Disposal of Public Assets Authority</t>
  </si>
  <si>
    <t>01.3.1</t>
  </si>
  <si>
    <t>General personnel services  (CS)</t>
  </si>
  <si>
    <t>Institution</t>
  </si>
  <si>
    <t>Company register</t>
  </si>
  <si>
    <t>Uganda Registration Services Bureau (URSB)</t>
  </si>
  <si>
    <t>01.3.3</t>
  </si>
  <si>
    <t>Other general services  (CS)</t>
  </si>
  <si>
    <t>Company name, principals, location, and type of business</t>
  </si>
  <si>
    <t>Industrial Property Automation System (IPAS JAVA System)</t>
  </si>
  <si>
    <t>04.8.1</t>
  </si>
  <si>
    <t>R&amp;D General economic, commercial and labour affairs  (CS)</t>
  </si>
  <si>
    <t>Household</t>
  </si>
  <si>
    <t>Micro data could be availed upon requests</t>
  </si>
  <si>
    <t>TRIM</t>
  </si>
  <si>
    <t>Records management system</t>
  </si>
  <si>
    <t>National  Survey</t>
  </si>
  <si>
    <t>business establishments register</t>
  </si>
  <si>
    <t>Business establishments, firm, individuals</t>
  </si>
  <si>
    <t>Uganda - Annual Business Inguiry, 2009/2010</t>
  </si>
  <si>
    <t>Business establishments and annual business enquiry</t>
  </si>
  <si>
    <t>Uganda - Business Register Update 2006-2007</t>
  </si>
  <si>
    <t>04.8.3</t>
  </si>
  <si>
    <t>Uganda - Census of Business Establishment 2010</t>
  </si>
  <si>
    <t>Automated System for Customs Data</t>
  </si>
  <si>
    <t>Uganda Revenue Authority (URA)</t>
  </si>
  <si>
    <t>01.1.2</t>
  </si>
  <si>
    <t>Financial and fiscal affairs  (CS)</t>
  </si>
  <si>
    <t>Import data: container #, agent</t>
  </si>
  <si>
    <t>Awarded Contracts</t>
  </si>
  <si>
    <t>Best Evaluated bidders</t>
  </si>
  <si>
    <t xml:space="preserve">Commodity Trade Statistics Database </t>
  </si>
  <si>
    <t>United Nations Statistics Division (UNSD)</t>
  </si>
  <si>
    <t>Trade statistics and visuals</t>
  </si>
  <si>
    <t>National</t>
  </si>
  <si>
    <t>Company Directory</t>
  </si>
  <si>
    <t>UMA (Uganda Manufacturers' Association)</t>
  </si>
  <si>
    <t>http://www.uma.or.ug/directory</t>
  </si>
  <si>
    <t>D</t>
  </si>
  <si>
    <t>Private sector</t>
  </si>
  <si>
    <t>Sector groups</t>
  </si>
  <si>
    <t>04.8.4</t>
  </si>
  <si>
    <t>R&amp;D Mining, manufacturing and construction  (CS)</t>
  </si>
  <si>
    <t>Companies</t>
  </si>
  <si>
    <t>Institutions</t>
  </si>
  <si>
    <t>Electronic cargo tracking</t>
  </si>
  <si>
    <t>Under implementation</t>
  </si>
  <si>
    <t>eServices system</t>
  </si>
  <si>
    <t>eTax system</t>
  </si>
  <si>
    <t xml:space="preserve">International trade: tax payer, payment, return; </t>
  </si>
  <si>
    <t xml:space="preserve">Industrial Commodity Statistics Database </t>
  </si>
  <si>
    <t>Industrial statistics</t>
  </si>
  <si>
    <t>National Industrial Database</t>
  </si>
  <si>
    <t>several sectoral indicators</t>
  </si>
  <si>
    <t>institutions and communities</t>
  </si>
  <si>
    <t>Stock market statistics</t>
  </si>
  <si>
    <t>Uganda Securities Exchange (USE)</t>
  </si>
  <si>
    <t>https://www.use.or.ug/content/daily-reports</t>
  </si>
  <si>
    <t>04.1.1</t>
  </si>
  <si>
    <t>General economic and commercial affairs  (CS)</t>
  </si>
  <si>
    <t xml:space="preserve">stock prices </t>
  </si>
  <si>
    <t>Suspended Providers</t>
  </si>
  <si>
    <t>External trade statistics (Exports and imports data)</t>
  </si>
  <si>
    <t>Exports, Imports etc</t>
  </si>
  <si>
    <t>UNIDO dataset</t>
  </si>
  <si>
    <t>United Nations Industrial Development Organization (UNIDO)</t>
  </si>
  <si>
    <t>Yearbook of Tourism Statistics</t>
  </si>
  <si>
    <t>World Tourism Organization (UNWTO)</t>
  </si>
  <si>
    <t>04.7.3</t>
  </si>
  <si>
    <t>Tourism  (CS)</t>
  </si>
  <si>
    <t>Tourism statistics</t>
  </si>
  <si>
    <t>Conflict</t>
  </si>
  <si>
    <t>ACLED Africa database</t>
  </si>
  <si>
    <t>ACLED (Armed Conflict Location and Event Data Project)</t>
  </si>
  <si>
    <t>ACLED</t>
  </si>
  <si>
    <t>03.6.0</t>
  </si>
  <si>
    <t>Public order and safety n.e.c.  (CS)</t>
  </si>
  <si>
    <t>Conflicts, riots and violence</t>
  </si>
  <si>
    <t>conflicts areas</t>
  </si>
  <si>
    <t>Demography</t>
  </si>
  <si>
    <t>Uganda - Migration Household Survey 2010</t>
  </si>
  <si>
    <t>Makerere Statistical Consult Limited</t>
  </si>
  <si>
    <t>E</t>
  </si>
  <si>
    <t>Others</t>
  </si>
  <si>
    <t>Microdata</t>
  </si>
  <si>
    <t>01.3.2</t>
  </si>
  <si>
    <t>Overall planning and statistical services</t>
  </si>
  <si>
    <t>Migration</t>
  </si>
  <si>
    <t>http://catalog.ihsn.org/index.php/catalog/891 Sponsored by the World Bank</t>
  </si>
  <si>
    <t>Terra Populus</t>
  </si>
  <si>
    <t>Overall planning and statistical services  (CS)</t>
  </si>
  <si>
    <t>Population data</t>
  </si>
  <si>
    <t>Monthly</t>
  </si>
  <si>
    <t>National Housing and Population Census 2014</t>
  </si>
  <si>
    <t>http://www.ubos.org/onlinefiles/uploads/ubos/NPHC/NPHC%202014%20FINAL%20RESULTS%20REPORT.pdf</t>
  </si>
  <si>
    <t>population, age and sex composition,  location, and related</t>
  </si>
  <si>
    <t>Final results released per district; More analysis to be done with disaggregation up to sub-county level.  10% of the data is likely to be released. more data could be released with better strategic partnerships with UBOS</t>
  </si>
  <si>
    <t>National Household Survey</t>
  </si>
  <si>
    <t>population, age and sex composition, economic activity, location, agriculture and related</t>
  </si>
  <si>
    <t>Uganda - National Household Survey 2012-2013</t>
  </si>
  <si>
    <t>Uganda - National Panel Survey 2011-2012, Wave III</t>
  </si>
  <si>
    <t>data files available from world bank website. http://microdata.worldbank.org/index.php/catalog/2059/get_microdata and http://catalog.ihsn.org/index.php/catalog/5523</t>
  </si>
  <si>
    <t>Every 5 years</t>
  </si>
  <si>
    <t>Demographics</t>
  </si>
  <si>
    <t>Gender database</t>
  </si>
  <si>
    <t>http://genderstats.un.org/Browse-by-Countries/Country-Dashboard?ctry=800</t>
  </si>
  <si>
    <t>10.8.0</t>
  </si>
  <si>
    <t>R&amp;D Social protection  (CS)</t>
  </si>
  <si>
    <t>Gender statistics</t>
  </si>
  <si>
    <t>UNHCR population database</t>
  </si>
  <si>
    <t>United Nations High Commissioner for Refugees (UNHCR)</t>
  </si>
  <si>
    <t xml:space="preserve">refugees, population, migration statistics, </t>
  </si>
  <si>
    <t>http://www.unhcr.org/pages/49c3646c4d6.html</t>
  </si>
  <si>
    <t>World Contraceptive Use data</t>
  </si>
  <si>
    <t>United Nations Population Division (UNPD)</t>
  </si>
  <si>
    <t>http://www.un.org/en/development/desa/population/publications/dataset/contraception/wcu2014.shtml</t>
  </si>
  <si>
    <t>07.5.0</t>
  </si>
  <si>
    <t>R&amp;D Health  (CS)</t>
  </si>
  <si>
    <t>Contarceptive use</t>
  </si>
  <si>
    <t>World Fertility Data</t>
  </si>
  <si>
    <t>http://www.un.org/esa/population/publications/WFD2012/MainFrame.html</t>
  </si>
  <si>
    <t>Fertility statistics</t>
  </si>
  <si>
    <t>World Marriage Data </t>
  </si>
  <si>
    <t>Marriage</t>
  </si>
  <si>
    <t>World Population Prospects data</t>
  </si>
  <si>
    <t>Economy</t>
  </si>
  <si>
    <t>Informal Cross Border Trade (ICBT) Survey (continous - annual reports)</t>
  </si>
  <si>
    <t>Bank of Uganda</t>
  </si>
  <si>
    <t>Central Bank</t>
  </si>
  <si>
    <t>National Survey</t>
  </si>
  <si>
    <t>04.8.0</t>
  </si>
  <si>
    <t>R&amp;D Economic affairs</t>
  </si>
  <si>
    <t>macroeconomic statistics that is external sector, monetary and financial sector, fiscal sector and real sector statistics</t>
  </si>
  <si>
    <t>individuals and institutions</t>
  </si>
  <si>
    <t>Partnership with UBOS and WB. Only annual reports available</t>
  </si>
  <si>
    <t>National Budget Performance Report</t>
  </si>
  <si>
    <t>Expenditure data</t>
  </si>
  <si>
    <t>institutions</t>
  </si>
  <si>
    <t>Related link: http://www.finance.go.ug/index.php/national-budget/performance-reports.html</t>
  </si>
  <si>
    <t>Social accounting matrix (SAM)</t>
  </si>
  <si>
    <t>sectoral analyses</t>
  </si>
  <si>
    <t>Uganda Budget Information (Open Budget portal)</t>
  </si>
  <si>
    <t>Bank Lending Survey</t>
  </si>
  <si>
    <t>loans/lending statistics</t>
  </si>
  <si>
    <t>Financial Inclusion data</t>
  </si>
  <si>
    <t>Financial Services Data Measurement</t>
  </si>
  <si>
    <t>Finscope reports and Geo-Spatial Mapping of Financial Services Cash In/Cash Out Access Points, 2013</t>
  </si>
  <si>
    <t>Financial Markets statistics</t>
  </si>
  <si>
    <t>Forex rates, financial instruments calendar, auction results and yield curve</t>
  </si>
  <si>
    <t>Financial Stability data</t>
  </si>
  <si>
    <t>https://www.bou.or.ug/bou/supervision/Financial_Stabilty/Financial-Stability-Report.html</t>
  </si>
  <si>
    <t>Financial soundness indicators</t>
  </si>
  <si>
    <t>compares Uganda's indicators with other countries in EAC</t>
  </si>
  <si>
    <t>Personal Transfer Survey</t>
  </si>
  <si>
    <t>Remittances</t>
  </si>
  <si>
    <t>Partnership with UBOS. only annual reports available.</t>
  </si>
  <si>
    <t>Private Sector Investment Survey</t>
  </si>
  <si>
    <t>private sector performance data</t>
  </si>
  <si>
    <t>Partnership with UBOS and UIA. Annual reports and questionnaires since 2000.</t>
  </si>
  <si>
    <t>Supervision - Financial institutions charges</t>
  </si>
  <si>
    <t>https://www.bou.or.ug/bou/supervision/Financial_Institutions_Charges.html</t>
  </si>
  <si>
    <t>Financial Institutions Charges</t>
  </si>
  <si>
    <t>Supervision - institutions</t>
  </si>
  <si>
    <t>supervised institutions</t>
  </si>
  <si>
    <t>Supervision - institutions statistics</t>
  </si>
  <si>
    <t>https://www.bou.or.ug/bou/supervision/asr.html</t>
  </si>
  <si>
    <t>institutional indicators</t>
  </si>
  <si>
    <t>Market information</t>
  </si>
  <si>
    <t>Infotrade</t>
  </si>
  <si>
    <t xml:space="preserve">Market prices, commodities </t>
  </si>
  <si>
    <t>Merkets</t>
  </si>
  <si>
    <t>UNCTADStat</t>
  </si>
  <si>
    <t>UNCTAD</t>
  </si>
  <si>
    <t>Education</t>
  </si>
  <si>
    <t>Education Management Information System (EMIS)</t>
  </si>
  <si>
    <t>09.7.0</t>
  </si>
  <si>
    <t>R&amp;D Education  (CS)</t>
  </si>
  <si>
    <t>Student enrolment, schools, teachers etc</t>
  </si>
  <si>
    <t>Extracts from the EMIS</t>
  </si>
  <si>
    <t>Fact sheets on education indicators</t>
  </si>
  <si>
    <t>several</t>
  </si>
  <si>
    <t>Examination processing system</t>
  </si>
  <si>
    <t>Uganda National Examinations Board (UNEB)</t>
  </si>
  <si>
    <t>09.6.0</t>
  </si>
  <si>
    <t>Subsidiary services to education  (IS)</t>
  </si>
  <si>
    <t>Exam results: subjects, level, index, scores, aggregate score, grade</t>
  </si>
  <si>
    <t>EduTrac</t>
  </si>
  <si>
    <t>United Nations Children's Fund (UNICEF)</t>
  </si>
  <si>
    <t>http://edutrac.unicefuganda.org/account/login/?next=/</t>
  </si>
  <si>
    <t>Several</t>
  </si>
  <si>
    <t>The school monitoring system is a mobile-phone based data collection system using RapidSMS that collects data about schools from school administrators and people who work closely with schools.</t>
  </si>
  <si>
    <t>Uganda - Southern Africa Consortium for Monitoring Educational Quality 2007, SACMEQ-III Project</t>
  </si>
  <si>
    <t>Southern and Eastern Africa Consortium for Monitoring Educational Quality (SACMEQ)</t>
  </si>
  <si>
    <t>pupils’ home backgrounds and their school life; classrooms, teaching practices, teachers' working conditions, and teacher housing; enrolments, school buildings and facilities, and school management</t>
  </si>
  <si>
    <t>Pupils
; Schools
 and Teachers</t>
  </si>
  <si>
    <t>UIS data</t>
  </si>
  <si>
    <t>UNESCO Institute for Statistics</t>
  </si>
  <si>
    <t>http://data.uis.unesco.org/</t>
  </si>
  <si>
    <t>Educaion, science and technology,  culture and communication</t>
  </si>
  <si>
    <t>Energy</t>
  </si>
  <si>
    <t>Uganda - Electricity for Rural Transformation Monitoring Survey 2010, First Round</t>
  </si>
  <si>
    <t>04.3.0</t>
  </si>
  <si>
    <t>Fuel and energy</t>
  </si>
  <si>
    <t xml:space="preserve">Energy use </t>
  </si>
  <si>
    <t>Household, Enterprise , Service Provider, Community</t>
  </si>
  <si>
    <t>Uganda - Energy Use Survey 2008</t>
  </si>
  <si>
    <t>Electricity stats</t>
  </si>
  <si>
    <t>Households
 and Enterprises</t>
  </si>
  <si>
    <t>Uganda - Uganda Rural-Urban Electrification Survey 2012</t>
  </si>
  <si>
    <t xml:space="preserve">Energy Statistics Database </t>
  </si>
  <si>
    <t>R&amp;D Fuel and energy  (CS)</t>
  </si>
  <si>
    <t>Energy, electricity and trade in energy statistics</t>
  </si>
  <si>
    <t>The entire database is not freely accessible, Users can only access energy statistics yearbooks which are in pdf formats</t>
  </si>
  <si>
    <t>Environment</t>
  </si>
  <si>
    <t>Meteoterm</t>
  </si>
  <si>
    <t>World Meteorological Organization (WMO)</t>
  </si>
  <si>
    <t>05.5.0</t>
  </si>
  <si>
    <t>R&amp;D Environmental protection  (CS)</t>
  </si>
  <si>
    <t>Definition of terms</t>
  </si>
  <si>
    <t>regional points</t>
  </si>
  <si>
    <t>Climate vulnerability</t>
  </si>
  <si>
    <t>Climate change and Africa political stability (CCAPS)</t>
  </si>
  <si>
    <t>Climate data</t>
  </si>
  <si>
    <t>National entities and individuals</t>
  </si>
  <si>
    <t xml:space="preserve">Environment Statistics Database </t>
  </si>
  <si>
    <t>Water and waste statistics by country</t>
  </si>
  <si>
    <t>GDACS</t>
  </si>
  <si>
    <t>Global disaster alert and coordination system (GDACS)</t>
  </si>
  <si>
    <t>10.8.1</t>
  </si>
  <si>
    <t>Disaster mapping</t>
  </si>
  <si>
    <t>GIS data for disasters</t>
  </si>
  <si>
    <t>GEF projects data</t>
  </si>
  <si>
    <t>Global Environment Facility [GEF]</t>
  </si>
  <si>
    <t>https://www.thegef.org/gef/project_list?keyword=&amp;countryCode=UG&amp;focalAreaCode=all&amp;agencyCode=all&amp;projectType=all&amp;fundingSource=all&amp;approvalFYFrom=1991&amp;approvalFYTo=2016&amp;ltgt=gt&amp;ltgtAmt=0&amp;op=Search&amp;form_build_id=form-OQMxY2bhAwANl2Iy128opsxseP2F-GaU7eLqLDVkWpg&amp;form_id=prjsearch_searchfrm</t>
  </si>
  <si>
    <t>Other Multilateral Agencies</t>
  </si>
  <si>
    <t>Financing data</t>
  </si>
  <si>
    <t>UNFCCC data</t>
  </si>
  <si>
    <t>United Nations Framework Convention on Climate Change (UNFCCC)</t>
  </si>
  <si>
    <t>Envirnomental statistics</t>
  </si>
  <si>
    <t>http://newsroom.unfccc.int/</t>
  </si>
  <si>
    <t>World Weather Information Service</t>
  </si>
  <si>
    <t>Weather ststistics</t>
  </si>
  <si>
    <t>http://public.wmo.int/en/our-mandate/weather</t>
  </si>
  <si>
    <t>Water bill payment e service</t>
  </si>
  <si>
    <t>National Water and Sewerage Corporation</t>
  </si>
  <si>
    <t>http://www.nwsc.co.ug/index.php/home-mobile/itemlist/category/38-politics</t>
  </si>
  <si>
    <t>Uganda - Public Expenditure Tracking Survey in Water and Sanitation 2009</t>
  </si>
  <si>
    <t>Anti-Corruption Coalition of Uganda - ACCU</t>
  </si>
  <si>
    <t>Water users characteristics</t>
  </si>
  <si>
    <t>Funding from Stockholm International Water Institute (SIWI). More on http://pets.prognoz.com/prod/CountryProfile.aspx?c=210&amp;su=463</t>
  </si>
  <si>
    <t>Water Information System</t>
  </si>
  <si>
    <t>water supply areas</t>
  </si>
  <si>
    <t>Finance</t>
  </si>
  <si>
    <t>Uganda - Investor Survey 2011</t>
  </si>
  <si>
    <t>01.1.3</t>
  </si>
  <si>
    <t>Investor data</t>
  </si>
  <si>
    <t>projects</t>
  </si>
  <si>
    <t>Uganda - Survey on Remittances 2007</t>
  </si>
  <si>
    <t>individuals, households, and communities.</t>
  </si>
  <si>
    <t>Uganda - Future of African Remittances: National Surveys 2010</t>
  </si>
  <si>
    <t>World Bank</t>
  </si>
  <si>
    <t>Individuals</t>
  </si>
  <si>
    <t>Uganda - Global Financial Inclusion (Global Findex) Database 2014</t>
  </si>
  <si>
    <t>Governance</t>
  </si>
  <si>
    <t>Uganda - National Service Delivery Survey 2008</t>
  </si>
  <si>
    <t>service delivery indicators</t>
  </si>
  <si>
    <t>Uganda NGO directory</t>
  </si>
  <si>
    <t>Uganda National NGO Forum (UNNGOF)</t>
  </si>
  <si>
    <t>04.7.4</t>
  </si>
  <si>
    <t>Multi-purpose development projects  (CS)</t>
  </si>
  <si>
    <t>NGOs in Uganda data</t>
  </si>
  <si>
    <t>Organisation</t>
  </si>
  <si>
    <t>List of National NGOs operating in different areas. This can guide what work is being done where by the different NGOs</t>
  </si>
  <si>
    <t>Afrobarometer</t>
  </si>
  <si>
    <t xml:space="preserve">democracy, markets, and civil society </t>
  </si>
  <si>
    <t xml:space="preserve"> individuals and groups</t>
  </si>
  <si>
    <t>Uganda - Informal Cross Border Trade Qualitative Baseline Study 2008</t>
  </si>
  <si>
    <t>Country boarder relations</t>
  </si>
  <si>
    <t>households and individuals.</t>
  </si>
  <si>
    <t>Conducted with Bank of Uganda</t>
  </si>
  <si>
    <t>Uganda - Non-Profit Institutions Survey 2009</t>
  </si>
  <si>
    <t>01.3.0</t>
  </si>
  <si>
    <t>General services</t>
  </si>
  <si>
    <t>Non-profit institutions characteristics</t>
  </si>
  <si>
    <t>This is part of Annual Non-Profit Institutions (NPIs) surveys series. it is had to get this data as it is intended for internal use for compilation of satellite accounts</t>
  </si>
  <si>
    <t>Uganda - Survey of Access Beneficiary Participation and Accountability under Second Local Government Development Programme 2007</t>
  </si>
  <si>
    <t>Community, household, individual</t>
  </si>
  <si>
    <t>Uganda - Urban Inequities Survey 2006-2007</t>
  </si>
  <si>
    <t>access to infrastructure and basic services (water, sanitation, solid waste management and drainage)</t>
  </si>
  <si>
    <t>Households and women</t>
  </si>
  <si>
    <t>Uganda Round 5 data (2012, updated July 2015)</t>
  </si>
  <si>
    <t>Black Monday Publications</t>
  </si>
  <si>
    <t>Action Aid</t>
  </si>
  <si>
    <t>http://www.actionaid.org/uganda/black-monday-newsletters</t>
  </si>
  <si>
    <t>01.6.0</t>
  </si>
  <si>
    <t>General public services n.e.c.  (CS)</t>
  </si>
  <si>
    <t>Corruption scandals</t>
  </si>
  <si>
    <t>I paid a bribe</t>
  </si>
  <si>
    <t>http://www.ipaidabribe.or.ug/</t>
  </si>
  <si>
    <t>Corruption incidences</t>
  </si>
  <si>
    <t>IMF data</t>
  </si>
  <si>
    <t>International Monetary Fund (IMF)</t>
  </si>
  <si>
    <t>http://data.imf.org/?sk=7CB6619C-CF87-48DC-9443-2973E161ABEB</t>
  </si>
  <si>
    <t xml:space="preserve">Fiscal, real sector, financial sector </t>
  </si>
  <si>
    <t xml:space="preserve">Millennium Development Goals Database </t>
  </si>
  <si>
    <t>http://mdgs.un.org/unsd/mdg/Data.aspx</t>
  </si>
  <si>
    <t>MDG indicators</t>
  </si>
  <si>
    <t>Health</t>
  </si>
  <si>
    <t>07.4.0</t>
  </si>
  <si>
    <t>Public health services  (IS)</t>
  </si>
  <si>
    <t>health service delivery, expenditure, etc</t>
  </si>
  <si>
    <t>Health Management Information System 2</t>
  </si>
  <si>
    <t>service indicators</t>
  </si>
  <si>
    <t>based on DHIS 2 platform  (restricted access)</t>
  </si>
  <si>
    <t>Health resources for Health Information systems</t>
  </si>
  <si>
    <t>resources data</t>
  </si>
  <si>
    <t xml:space="preserve"> (restricted access)</t>
  </si>
  <si>
    <t>institutions and indivuals</t>
  </si>
  <si>
    <t>Uganda Heart Institute patient database access system</t>
  </si>
  <si>
    <t>Patient details: diagnosis, location, religion</t>
  </si>
  <si>
    <t>AIS</t>
  </si>
  <si>
    <t>07.0.0</t>
  </si>
  <si>
    <t>Demographics, health, malaria, HIV/AIDS, location, facilities etc</t>
  </si>
  <si>
    <t>Uganda - AIDS Indicator Survey 2011</t>
  </si>
  <si>
    <t>http://microdata.worldbank.org/index.php/catalog/1607 and http://catalog.ihsn.org/index.php/catalog/3547</t>
  </si>
  <si>
    <t>DHS</t>
  </si>
  <si>
    <t>Uganda - Demographic and Health Survey 2011</t>
  </si>
  <si>
    <t>http://www.ubos.org/publications/health/  This is uniform for all DHS countries (see DHS tab). also available from http://catalog.ihsn.org/index.php/catalog/2965 and http://microdata.worldbank.org/index.php/catalog/1539</t>
  </si>
  <si>
    <t>MIS</t>
  </si>
  <si>
    <t>Uganda - Malaria Indicator Survey 2014-2015</t>
  </si>
  <si>
    <t xml:space="preserve">http://catalog.ihsn.org/index.php/catalog/6483 and also http://microdata.worldbank.org/index.php/catalog/2520. Sponsor(s): Governemt of Uganda; United States Agency for International Development - USAID; United Kingdom Department for International Development - DFID </t>
  </si>
  <si>
    <t>Uganda - Service Provision Assessment Survey 2007</t>
  </si>
  <si>
    <t>SPAS</t>
  </si>
  <si>
    <t>Health service provision</t>
  </si>
  <si>
    <t>Health Facilities (both private and public/government)</t>
  </si>
  <si>
    <t>Clinical Trials database</t>
  </si>
  <si>
    <t>National Drug Authority (NDA)</t>
  </si>
  <si>
    <t>07.1.0</t>
  </si>
  <si>
    <t>Medical products, appliances and equipment</t>
  </si>
  <si>
    <t>Drug Registration Application</t>
  </si>
  <si>
    <t>Exports verification System</t>
  </si>
  <si>
    <t>GAVI Statistics</t>
  </si>
  <si>
    <t>Global Alliance for Vaccines and Immunization (GAVI)</t>
  </si>
  <si>
    <t>Immunisation and financial data</t>
  </si>
  <si>
    <t>Global Fund datasets/ AidSpan (http://www.aidspan.org/country/260)</t>
  </si>
  <si>
    <t>Global Fund</t>
  </si>
  <si>
    <t>Global Fund datasets</t>
  </si>
  <si>
    <t>Need for Execel 2010 and above to download the latest data. See: http://www.theglobalfund.org/en/data/analysts/</t>
  </si>
  <si>
    <t>Global Health Observatory data repository</t>
  </si>
  <si>
    <t>World Health Organisation (WHO)</t>
  </si>
  <si>
    <t>Households, communities and Institutions</t>
  </si>
  <si>
    <t>http://www.who.int/gho/publications/world_health_statistics/2015/en/</t>
  </si>
  <si>
    <t>Joint United Nations Programme on HIV/AIDS (UN AIDS)</t>
  </si>
  <si>
    <t>NA</t>
  </si>
  <si>
    <t>AIDSinfo</t>
  </si>
  <si>
    <t>HIV/AIDS indicators</t>
  </si>
  <si>
    <t>DevInfo</t>
  </si>
  <si>
    <t>Indicator Registry</t>
  </si>
  <si>
    <t>UN AIDS indicator registry</t>
  </si>
  <si>
    <t>Uganda Country  page</t>
  </si>
  <si>
    <t>http://www.unaids.org/en/regionscountries/countries/uganda/</t>
  </si>
  <si>
    <t>Country profiles</t>
  </si>
  <si>
    <t>Infrastructure</t>
  </si>
  <si>
    <t>Uganda Communications Commission (UCC)</t>
  </si>
  <si>
    <t>01.5.0</t>
  </si>
  <si>
    <t>R&amp;D General public services  (CS)</t>
  </si>
  <si>
    <t>Indicators related to acces, technology etc</t>
  </si>
  <si>
    <t>Africa - 2012 Informal Business Survey</t>
  </si>
  <si>
    <t>Research ICT Africa (RIA)</t>
  </si>
  <si>
    <t>businesses</t>
  </si>
  <si>
    <t>Licensed dataset, more at : http://www.researchictafrica.net/ict_surveys.php?h=4</t>
  </si>
  <si>
    <t>Africa - RIA African Mobile Pricing 2010-2015</t>
  </si>
  <si>
    <t>Mobile</t>
  </si>
  <si>
    <t>Mobile price data</t>
  </si>
  <si>
    <t>prices</t>
  </si>
  <si>
    <t>Licensed dataset</t>
  </si>
  <si>
    <t>Africa - RIA Household and Small Business Access and Usage Survey 2011-2012 (2012)</t>
  </si>
  <si>
    <t>ICT usage</t>
  </si>
  <si>
    <t>Households and individuals</t>
  </si>
  <si>
    <t>Licensed dataset, more at: http://www.researchictafrica.net/ict_surveys.php?h=2</t>
  </si>
  <si>
    <t>Africa - RIA Household ICT Survey 2005-2008 (2008)</t>
  </si>
  <si>
    <t>Dwelling type, household expenditure, access to electricity, ownership of goods, data on postal address and bank accounts, access to, use of, and expenditure on internet and landline, as well as household remittances</t>
  </si>
  <si>
    <t>NITA-Uganda</t>
  </si>
  <si>
    <t>Uganda - Trucking Industry Survey 2007</t>
  </si>
  <si>
    <t>04.5.0</t>
  </si>
  <si>
    <t>Transport</t>
  </si>
  <si>
    <t>Transport stats</t>
  </si>
  <si>
    <t>enterprises</t>
  </si>
  <si>
    <t>Entebbe Municipality Postcodes</t>
  </si>
  <si>
    <t>post codes</t>
  </si>
  <si>
    <t>Africa - quartely mobile price data</t>
  </si>
  <si>
    <t>price data</t>
  </si>
  <si>
    <t>ICT Statistics</t>
  </si>
  <si>
    <t>International Telecommunications Union (ITU)</t>
  </si>
  <si>
    <t>ITU Statistics</t>
  </si>
  <si>
    <t>WSIS Stocktaking</t>
  </si>
  <si>
    <t>ICT funded projects</t>
  </si>
  <si>
    <t>Labour</t>
  </si>
  <si>
    <t>04.1.2</t>
  </si>
  <si>
    <t>General labour affairs  (CS)</t>
  </si>
  <si>
    <t>Uganda - Employment and Earnings Survey 2008</t>
  </si>
  <si>
    <t>labour activities, wages and earnings</t>
  </si>
  <si>
    <t>Firm/establishment</t>
  </si>
  <si>
    <t>The National Labour Force and Child Activities Survey 2011/12</t>
  </si>
  <si>
    <t>Labour force, child activities and market conditions</t>
  </si>
  <si>
    <t>Data files not available but results are published up to the district level</t>
  </si>
  <si>
    <t>National service delivery indicators</t>
  </si>
  <si>
    <t>Migration and tourism</t>
  </si>
  <si>
    <t>individualsand institutions</t>
  </si>
  <si>
    <t>Uganda - Migration and tourists, 2005 to 2009</t>
  </si>
  <si>
    <t>Natural resources</t>
  </si>
  <si>
    <t>Energy Sector GiS Working Group Uganda open data site</t>
  </si>
  <si>
    <t>Energy and Minerals</t>
  </si>
  <si>
    <t xml:space="preserve">  </t>
  </si>
  <si>
    <t>Land Information System (LIS)</t>
  </si>
  <si>
    <t>Communities</t>
  </si>
  <si>
    <t>There is an ongoing project of land registry digitization</t>
  </si>
  <si>
    <t>Land Matrix</t>
  </si>
  <si>
    <t>http://www.landmatrix.org/en/get-the-detail/by-target-country/uganda/?order_by=&amp;starts_with=U</t>
  </si>
  <si>
    <t>Land deals</t>
  </si>
  <si>
    <t>Statistics abstract</t>
  </si>
  <si>
    <t>http://www.energyandminerals.go.ug/downloads/2014StatisticalAbstract.pdf</t>
  </si>
  <si>
    <t>Extractives and energy production, company sales, markets, licenses, energy outreach etc</t>
  </si>
  <si>
    <t>Geographic Information System</t>
  </si>
  <si>
    <t>Community statistics (CIS)</t>
  </si>
  <si>
    <t>Several CIS reports at subcounty level</t>
  </si>
  <si>
    <t>Office of the Auditor General (OAG)</t>
  </si>
  <si>
    <t>Local Government Information and Communication System (LOGICS)</t>
  </si>
  <si>
    <t>Development Research and Training (DRT) and Development Initiatives</t>
  </si>
  <si>
    <t>Open Data Portal</t>
  </si>
  <si>
    <t>U-reporter</t>
  </si>
  <si>
    <t>http://www.ureport.ug/poll/499/</t>
  </si>
  <si>
    <t>Uganda - Enterprise Survey 2013</t>
  </si>
  <si>
    <t>Uganda - Enterprise Survey 2013, Innovation Follow-up Survey</t>
  </si>
  <si>
    <t>An establishment</t>
  </si>
  <si>
    <t>Act system</t>
  </si>
  <si>
    <t>Uganda Investment Authority (UIA)</t>
  </si>
  <si>
    <t>Land requests and licenses</t>
  </si>
  <si>
    <t>DHS, MICS etc</t>
  </si>
  <si>
    <t>MICS</t>
  </si>
  <si>
    <t>Government of Uganda portal mantained by OPM and NITA</t>
  </si>
  <si>
    <t>Several national infomation</t>
  </si>
  <si>
    <t>Human Developement  data</t>
  </si>
  <si>
    <t>United Nations Development Programme</t>
  </si>
  <si>
    <t>HDI data</t>
  </si>
  <si>
    <t>Education, poverty and health</t>
  </si>
  <si>
    <t>Uganda - World Bank Group Country Survey 2014</t>
  </si>
  <si>
    <t>District Profiling and Administrative Records</t>
  </si>
  <si>
    <t>http://www.ubos.org/statistical-activities/community-systems/district-profiling/district-profilling-and-administrative-records/</t>
  </si>
  <si>
    <t>District statistical abstrats</t>
  </si>
  <si>
    <t>WB data</t>
  </si>
  <si>
    <t>Development indicators</t>
  </si>
  <si>
    <t>http://data.worldbank.org/</t>
  </si>
  <si>
    <t>Integrated Management Information System</t>
  </si>
  <si>
    <t>IMIS</t>
  </si>
  <si>
    <t>Census and survey data</t>
  </si>
  <si>
    <t>African Development Bank (AfDB)</t>
  </si>
  <si>
    <t>http://www.ubos.org/sdds/info.php</t>
  </si>
  <si>
    <t>Analyse Africa</t>
  </si>
  <si>
    <t>Financial times</t>
  </si>
  <si>
    <t>https://www.analyseafrica.com/indicators?utm_campaign=Acquistion+email+TIA+reg&amp;utm_source=emailCampaign&amp;utm_medium=email&amp;utm_content=</t>
  </si>
  <si>
    <t>Africa</t>
  </si>
  <si>
    <t>Needs subscription. https://www.analyseafrica.com/</t>
  </si>
  <si>
    <t>Compendium of Statistical Concepts and Definitions</t>
  </si>
  <si>
    <t>Definitions of statistical concepts</t>
  </si>
  <si>
    <t>Good for common understanding of indicators</t>
  </si>
  <si>
    <t>IPUMS International</t>
  </si>
  <si>
    <t>Integrated Public Use Microdata Series (IPUMS) International</t>
  </si>
  <si>
    <t>OECD data</t>
  </si>
  <si>
    <t>Organisation for Economic Co-operation and Development (OECD)</t>
  </si>
  <si>
    <t>http://stats.oecd.org/</t>
  </si>
  <si>
    <t>Other private sector</t>
  </si>
  <si>
    <t>Knoema</t>
  </si>
  <si>
    <t>UN data</t>
  </si>
  <si>
    <t>Contains most of the data from the UN organisations, but it would be good to check with the original UN source</t>
  </si>
  <si>
    <t>Development Data Hub</t>
  </si>
  <si>
    <t>Development Initiatives</t>
  </si>
  <si>
    <t>http://devinit.org/#!/data</t>
  </si>
  <si>
    <t>poverty, resources, health, education</t>
  </si>
  <si>
    <t>Social Conflict Analysis Database (SCAD)</t>
  </si>
  <si>
    <t>Social conflicts</t>
  </si>
  <si>
    <t>Social</t>
  </si>
  <si>
    <t>Election results by district and polling station</t>
  </si>
  <si>
    <t xml:space="preserve">Electoral Commision </t>
  </si>
  <si>
    <t>votes for each post and candidate</t>
  </si>
  <si>
    <t>Election results by parish and polling station</t>
  </si>
  <si>
    <t>Mobile Vital Records System</t>
  </si>
  <si>
    <t xml:space="preserve"> http://www.mobilevrs.co.ug/birth_stats_view.php</t>
  </si>
  <si>
    <t>Birth and death records</t>
  </si>
  <si>
    <t>Prisons Management System</t>
  </si>
  <si>
    <t>Uganda Police Force (UPF)</t>
  </si>
  <si>
    <t>03.4.0</t>
  </si>
  <si>
    <t>Prisons  (CS)</t>
  </si>
  <si>
    <t>Private Security Infrastructure System</t>
  </si>
  <si>
    <t>03.1.0</t>
  </si>
  <si>
    <t>Police services  (CS)</t>
  </si>
  <si>
    <t>Voter's register</t>
  </si>
  <si>
    <t>Voters details</t>
  </si>
  <si>
    <t>Case Management Information System Child Helpline</t>
  </si>
  <si>
    <t>10.4.0</t>
  </si>
  <si>
    <t>Family and children  (IS)</t>
  </si>
  <si>
    <t>Child protection indicators</t>
  </si>
  <si>
    <t>Community Service Database</t>
  </si>
  <si>
    <t>Uganda Police Force</t>
  </si>
  <si>
    <t>Police services</t>
  </si>
  <si>
    <t>Annual crime statistics</t>
  </si>
  <si>
    <t>Election results by district</t>
  </si>
  <si>
    <t>http://www.ec.or.ug/ecresults/02-Final%20Presidential%20Results%20by%20District.pdf</t>
  </si>
  <si>
    <t>Express Penalty system</t>
  </si>
  <si>
    <t>Gender Statistics Database</t>
  </si>
  <si>
    <t>Indepth surveys</t>
  </si>
  <si>
    <t>Indepth Network</t>
  </si>
  <si>
    <t>http://www.indepth-ishare.org/index.php/catalog/79</t>
  </si>
  <si>
    <t>Demographics, health, etc</t>
  </si>
  <si>
    <t>International Labour Organization (ILO)</t>
  </si>
  <si>
    <t>Orphans and Vulnerable Children Management Information System (OVCMIS)</t>
  </si>
  <si>
    <t>Indicators related to orphans and vulnerable children</t>
  </si>
  <si>
    <t>Uganda - Gender Based Violence Survey, 2009</t>
  </si>
  <si>
    <t>Uganda - Livelihoods, Basic Services, Social Protection and Perceptions of the State in Conflict-affected Situations Household Survey 2013, First Round</t>
  </si>
  <si>
    <t>The SLRC survey</t>
  </si>
  <si>
    <t>liveholihoods, social protection, conflict</t>
  </si>
  <si>
    <t>Uganda - Northern Uganda Social Action Fund - Youth Opportunites Baseline Survey 2008</t>
  </si>
  <si>
    <t>youth</t>
  </si>
  <si>
    <t>03.3.0</t>
  </si>
  <si>
    <t>Law courts  (CS)</t>
  </si>
  <si>
    <t>UN Office for the Coordination of Humanitarian Affairs (UNOCHA)</t>
  </si>
  <si>
    <t>Central Emergency Response Fund (CERF)</t>
  </si>
  <si>
    <t>Humanitarian data</t>
  </si>
  <si>
    <t>Court Case Administration System (CCAS)</t>
  </si>
  <si>
    <t>Case lists, court performance, judgments, licensed advocates information, licensed bailiffs information. http://www.judiciary.go.ug/</t>
  </si>
  <si>
    <t>EDRIS</t>
  </si>
  <si>
    <t>EU</t>
  </si>
  <si>
    <t>Humanitarian aid</t>
  </si>
  <si>
    <t>EU aid explorer</t>
  </si>
  <si>
    <t>Aid</t>
  </si>
  <si>
    <t>e-Visa</t>
  </si>
  <si>
    <t>Visa processing and issuance</t>
  </si>
  <si>
    <t>FTS</t>
  </si>
  <si>
    <t>Global Age Watch</t>
  </si>
  <si>
    <t>Help Age</t>
  </si>
  <si>
    <t>http://www.helpage.org/global-agewatch/</t>
  </si>
  <si>
    <t>Statistics focussed on older age persons</t>
  </si>
  <si>
    <t>secondary data</t>
  </si>
  <si>
    <t>Humanitarian Response</t>
  </si>
  <si>
    <t>Humanitarian response data</t>
  </si>
  <si>
    <t>ILO Stat</t>
  </si>
  <si>
    <t>http://www.ilo.org/ilostat/faces/oracle/webcenter/portalapp/pagehierarchy/Page137.jspx?_afrLoop=592469664984296&amp;clean=true#%40%3F_afrLoop%3D592469664984296%26clean%3Dtrue%26_adf.ctrl-state%3Dxdrbn8kqu_9</t>
  </si>
  <si>
    <t>Labour related statistics or data</t>
  </si>
  <si>
    <t>http://www.ilo.org/ilostat/faces/home/statisticaldata/ContryProfileId?_afrLoop=574220729595687#%40%3F_afrLoop%3D574220729595687%26_adf.ctrl-state%3D9r3gbgzs4_158</t>
  </si>
  <si>
    <t>Uganda Human Rights Commission (UHRC)</t>
  </si>
  <si>
    <t>03.5.0</t>
  </si>
  <si>
    <t>R&amp;D Public order and safety  (CS)</t>
  </si>
  <si>
    <t>Key Indicators of the Labour Market (KILM) 2015</t>
  </si>
  <si>
    <t>http://www.ilo.org/global/statistics-and-databases/research-and-databases/kilm/lang--en/index.htm</t>
  </si>
  <si>
    <t>KILM 2014</t>
  </si>
  <si>
    <t>Labour markets</t>
  </si>
  <si>
    <t>National Counter Trafficking database</t>
  </si>
  <si>
    <t>National Gender Based Violence Database</t>
  </si>
  <si>
    <t>Expected to have locations, victims, and types of incidents</t>
  </si>
  <si>
    <t>National Information Security System</t>
  </si>
  <si>
    <t>Pension Watch</t>
  </si>
  <si>
    <t>http://www.pension-watch.net/</t>
  </si>
  <si>
    <t>Pensions data</t>
  </si>
  <si>
    <t>Relief Web</t>
  </si>
  <si>
    <t>Disaster</t>
  </si>
  <si>
    <t>Special Pass and Work Permit System</t>
  </si>
  <si>
    <t>Uganda - SAGE Well-Being of Older People Study 2009, Wave 1</t>
  </si>
  <si>
    <t>Medical Research Council, Uganda and WHO</t>
  </si>
  <si>
    <t>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t>
  </si>
  <si>
    <t>Uganda -household welfare surveys</t>
  </si>
  <si>
    <t>Welfare, poverty, budget etc</t>
  </si>
  <si>
    <t>Uganda human rights database and search engine</t>
  </si>
  <si>
    <t xml:space="preserve">Monitor government compliance with international, regional and local human rights recommendations: progress, recommendations. </t>
  </si>
  <si>
    <t xml:space="preserve">Uganda - Nature Distribution and Evolution of Poverty &amp; Inequality 2007 </t>
  </si>
  <si>
    <t>Distribution and evolution of poverty</t>
  </si>
  <si>
    <t>based on household census data and household welfare surveys</t>
  </si>
  <si>
    <t>Humanitarian Data Exchange</t>
  </si>
  <si>
    <t>HDX</t>
  </si>
  <si>
    <t>Humanitarian work</t>
  </si>
  <si>
    <t>INFORM index</t>
  </si>
  <si>
    <t>EU and IASC</t>
  </si>
  <si>
    <t>INFORM</t>
  </si>
  <si>
    <t>Vulnerability and risk</t>
  </si>
  <si>
    <t>State of World's Children</t>
  </si>
  <si>
    <t>http://www.devinfo.org/sowcinfo2013/libraries/aspx/Home.aspx</t>
  </si>
  <si>
    <t>Disability, children</t>
  </si>
  <si>
    <t>http://www.unicef.org/sowc2013/statistics.html</t>
  </si>
  <si>
    <t>UNODC Homicide Statistics 2014</t>
  </si>
  <si>
    <t>United Nations Office on Drugs and Crime (UNODC)</t>
  </si>
  <si>
    <t>http://www.unodc.org/gsh/en/data.html</t>
  </si>
  <si>
    <t>UNODC Homicide Statistics 2013</t>
  </si>
  <si>
    <t>Homicide Statistics</t>
  </si>
  <si>
    <t>Conflicts</t>
  </si>
  <si>
    <t>Economics</t>
  </si>
  <si>
    <t>Trade</t>
  </si>
  <si>
    <t>Water supply</t>
  </si>
  <si>
    <t>Unemployment</t>
  </si>
  <si>
    <t>Cotton exports</t>
  </si>
  <si>
    <t>Cotton Production and inputs</t>
  </si>
  <si>
    <t>Milk production</t>
  </si>
  <si>
    <t>Milk prices</t>
  </si>
  <si>
    <t>http://www.dda.or.ug/prices.html</t>
  </si>
  <si>
    <t>http://data.ilri.org/portal/dataset/dgea1animperf</t>
  </si>
  <si>
    <t>Animals count and characteristics (Bushenyi and wakiso districts)</t>
  </si>
  <si>
    <t>Milk production (Bushenyi and wakiso districts)</t>
  </si>
  <si>
    <t>Farmer households characteristics  (Bushenyi and wakiso districts)</t>
  </si>
  <si>
    <t>Annual</t>
  </si>
  <si>
    <t>Cotton earnings annual series</t>
  </si>
  <si>
    <t>UCDA monthly reports</t>
  </si>
  <si>
    <t>Coffee production, prices and outlook</t>
  </si>
  <si>
    <t>Coffee prices</t>
  </si>
  <si>
    <t>Coffee Exports per company, type and grade and destination countries</t>
  </si>
  <si>
    <t>http://www.ugandacoffee.go.ug/index.php?page&amp;i=20</t>
  </si>
  <si>
    <t>Coffee Exports and production</t>
  </si>
  <si>
    <t>UCDA annual reports</t>
  </si>
  <si>
    <t>data files available upon several engagements. Ministry of Agriculture was a partner in this census. http://www.ubos.org/publications/agriculture/</t>
  </si>
  <si>
    <t>Livestock characteristics (Cattle, sheep, pigs, goats, bees and chicken)</t>
  </si>
  <si>
    <t>Farm infrastructure, equipment, and implements, ownership by households</t>
  </si>
  <si>
    <t xml:space="preserve">Characteristics of households engaged in Livestock </t>
  </si>
  <si>
    <t>http://www.agriculture.go.ug/userfiles/National%20Livestock%20Census%20Report%202009.pdf</t>
  </si>
  <si>
    <t>Uganda Bureau of Statistics &amp; Ministry of Agriculture</t>
  </si>
  <si>
    <t xml:space="preserve">employment, basic skills education, and compulsory and pre-school education  </t>
  </si>
  <si>
    <t>agricultural, forestry and rural industry, housing, land use and planning</t>
  </si>
  <si>
    <t>consumption/consumer behaviour, economic conditions and indicators, income, property and investment/saving and rural economics</t>
  </si>
  <si>
    <t xml:space="preserve">General health and nutrition, children and migration </t>
  </si>
  <si>
    <t>Uganda - Comprehensive Food Security and Vulnerability Analysis (CFSVA), April 2013</t>
  </si>
  <si>
    <t>Food quantity and quality; and Economic vulnerabilty</t>
  </si>
  <si>
    <t>http://www.wfp.org/content/uganda-comprehensive-food-security-and-vulnerability-analysis-cfsva-april-2013</t>
  </si>
  <si>
    <t>Market integration and prices</t>
  </si>
  <si>
    <t>Food production, supply and demand</t>
  </si>
  <si>
    <t>Animal production</t>
  </si>
  <si>
    <t>Food security</t>
  </si>
  <si>
    <t>Uganda - FAO/WFP Assessment of the Impact of 2007 Floods on Food and Agriculture in Eastern and Northern Uganda, January 2008</t>
  </si>
  <si>
    <t>http://www.wfp.org/content/uganda-faowfp-assessment-impact-2007-floods-january-2008</t>
  </si>
  <si>
    <t>food security in flood affected ares</t>
  </si>
  <si>
    <t>regional survey</t>
  </si>
  <si>
    <t>Uganda - Food Security and Nutrition Assessment, June 2015</t>
  </si>
  <si>
    <t>semiannually</t>
  </si>
  <si>
    <t>http://www.wfp.org/content/uganda-food-security-and-nutrition-assessment-june-2015</t>
  </si>
  <si>
    <t>Water and sanitation</t>
  </si>
  <si>
    <t>Uganda - Food and Nutrition Security Assessment among Refugee Settlements, January 2015</t>
  </si>
  <si>
    <t>http://www.wfp.org/content/uganda-food-and-nutrition-security-assessment-refugee-settlements-january-2015</t>
  </si>
  <si>
    <t>Household food security (livestock and crops production, access to land and food condumption)</t>
  </si>
  <si>
    <t>Socio-demographic characteristics</t>
  </si>
  <si>
    <t>Shocks to food security and Coping strategies</t>
  </si>
  <si>
    <t>Nutrition status of children and their mothers, feeding practices, careseeking practices, morbidity and mortality</t>
  </si>
  <si>
    <t xml:space="preserve">Food security, nutrition and household characteristics </t>
  </si>
  <si>
    <t>Water and sanitation in refugees</t>
  </si>
  <si>
    <t>Uganda - UNHCR/WFP Joint Assessment Mission, October 2014</t>
  </si>
  <si>
    <t>http://www.wfp.org/content/uganda-unhcr-wfp-joint-assessment-mission-october-2014</t>
  </si>
  <si>
    <t>Food and Core Relief Items Distribution, Warehousing, Logistics and Roads in refugees</t>
  </si>
  <si>
    <t>Environment and shelter in refugees</t>
  </si>
  <si>
    <t>Food security, nutrition and health in refugees</t>
  </si>
  <si>
    <t>food security in refugees</t>
  </si>
  <si>
    <t>Market prices of food commodoties</t>
  </si>
  <si>
    <t>Uganda - Monthly Market Monitor, 2015</t>
  </si>
  <si>
    <t>http://www.wfp.org/content/uganda-monthly-market-monitor-2015</t>
  </si>
  <si>
    <t>World Income Inequality Database</t>
  </si>
  <si>
    <t>UNU Wider</t>
  </si>
  <si>
    <t>https://www.wider.unu.edu/project/wiid-%E2%80%93-world-income-inequality-database</t>
  </si>
  <si>
    <t>UNU WIID</t>
  </si>
  <si>
    <t>https://www.wider.unu.edu/project/grd-government-revenue-dataset</t>
  </si>
  <si>
    <t>UNU GRD</t>
  </si>
  <si>
    <t>Government Revenue Dataset (GRD)</t>
  </si>
  <si>
    <t>Food prices dataset</t>
  </si>
  <si>
    <t>Economic indicators dataset</t>
  </si>
  <si>
    <t>Food consumption score, coping startegies index and nutrition dataset</t>
  </si>
  <si>
    <t>Food security dataset</t>
  </si>
  <si>
    <t>http://faostat3.fao.org/download/D/*/E</t>
  </si>
  <si>
    <t>Crops, livestock and value of production</t>
  </si>
  <si>
    <t>Trade (Imports and exports of agriculture products)</t>
  </si>
  <si>
    <t>Food balance dataset</t>
  </si>
  <si>
    <t>Prices dataset (Producer, consumer, and deflators)</t>
  </si>
  <si>
    <t>Investment dataset (Capital, credit, machinery etc)</t>
  </si>
  <si>
    <t>Macro-economics datset</t>
  </si>
  <si>
    <t>Agri-environmental dataset</t>
  </si>
  <si>
    <t>Emissions - agriculture dataset</t>
  </si>
  <si>
    <t>Emissions - land use dataset</t>
  </si>
  <si>
    <t>Forestry dataset (trade and production)</t>
  </si>
  <si>
    <t>Agricultural science and technology indicators (asti) R&amp;D dataset</t>
  </si>
  <si>
    <t>Emergency response dataset</t>
  </si>
  <si>
    <t>http://www.asti.cgiar.org/</t>
  </si>
  <si>
    <t>Economic activities per district</t>
  </si>
  <si>
    <t>District profiles - Ministry of Agriculture</t>
  </si>
  <si>
    <t>n.d.</t>
  </si>
  <si>
    <t>Population</t>
  </si>
  <si>
    <t>Water</t>
  </si>
  <si>
    <t>http://countrystat.org/home.aspx?c=UGA&amp;tr=7</t>
  </si>
  <si>
    <t>Sub-national dataset (Population)</t>
  </si>
  <si>
    <t>http://countrystat.org/home.aspx?c=UGA&amp;tr=26</t>
  </si>
  <si>
    <t>Global stategy minimum standard dataset (production, prices and trade)</t>
  </si>
  <si>
    <t>http://countrystat.org/home.aspx?c=UGA&amp;tr=36</t>
  </si>
  <si>
    <t>Other modules (WASH, and goats, sheep and cattle numbers)</t>
  </si>
  <si>
    <t>http://countrystat.org/home.aspx?c=UGA&amp;tr=927</t>
  </si>
  <si>
    <t>Cotton consumption</t>
  </si>
  <si>
    <t>http://countrystat.org/home.aspx?c=UGA&amp;tr=68</t>
  </si>
  <si>
    <t>Cotton production</t>
  </si>
  <si>
    <t>http://countrystat.org/home.aspx?c=UGA&amp;tr=61</t>
  </si>
  <si>
    <t>http://countrystat.org/home.aspx?c=UGA&amp;tr=65</t>
  </si>
  <si>
    <t>beehives, cattle and sheep (2008 livestock census)</t>
  </si>
  <si>
    <t>Crop area and production (Census of Agriculture 2008/9)</t>
  </si>
  <si>
    <t>Access to Extension Services (Census of Agriculture 2008/9)</t>
  </si>
  <si>
    <t>Access to credit (Census of Agriculture 2008/9)</t>
  </si>
  <si>
    <t>Access to facilities (Census of Agriculture 2008/9)</t>
  </si>
  <si>
    <t>http://countrystat.org/home.aspx?c=UGA&amp;tr=57</t>
  </si>
  <si>
    <t>http://countrystat.org/home.aspx?c=UGA&amp;tr=360</t>
  </si>
  <si>
    <t>http://countrystat.org/home.aspx?c=UGA&amp;tr=362</t>
  </si>
  <si>
    <t>http://countrystat.org/home.aspx?c=UGA&amp;tr=363</t>
  </si>
  <si>
    <t>http://countrystat.org/home.aspx?c=UGA&amp;tr=364</t>
  </si>
  <si>
    <t>Economic activities and Sources of Income (Census of Agriculture 2008/9)</t>
  </si>
  <si>
    <t>http://countrystat.org/home.aspx?c=UGA&amp;tr=369</t>
  </si>
  <si>
    <t>Register of providers</t>
  </si>
  <si>
    <t>Registered companies</t>
  </si>
  <si>
    <t>Industrial Property Automation dataset</t>
  </si>
  <si>
    <t>Terrain Resource Information Management (TRIM) dataset</t>
  </si>
  <si>
    <t>Civil registration system</t>
  </si>
  <si>
    <t>http://ursb.go.ug/services/intellectual-property/</t>
  </si>
  <si>
    <t>Intellectual property System</t>
  </si>
  <si>
    <t>Intellectual property dataset</t>
  </si>
  <si>
    <t>Liquidation dataset</t>
  </si>
  <si>
    <t>Liquidation register system</t>
  </si>
  <si>
    <t>http://ursb.go.ug/liquidation-official-receiver/winding-up-of-companies/</t>
  </si>
  <si>
    <t xml:space="preserve">Main Economic Indicators by Industry </t>
  </si>
  <si>
    <t xml:space="preserve">Regional Distribution of Main Economic Indicators, Formal &amp; Informal </t>
  </si>
  <si>
    <t xml:space="preserve">Value Added by Employment Size by Industry Sector </t>
  </si>
  <si>
    <t xml:space="preserve">Components of Value Added by Industry Sector </t>
  </si>
  <si>
    <t xml:space="preserve">Components of Value Added by Region </t>
  </si>
  <si>
    <t xml:space="preserve">Components of Cost of Staff by Industry Sector </t>
  </si>
  <si>
    <t xml:space="preserve">Components of Other Cash Allowances </t>
  </si>
  <si>
    <t>Components of Benefits in Kind</t>
  </si>
  <si>
    <t xml:space="preserve">Expenses by Industry Sector </t>
  </si>
  <si>
    <t xml:space="preserve">Total Equity and Liabilities by Industry Sector </t>
  </si>
  <si>
    <t xml:space="preserve">Formal Employment &amp; Average Earnings by Industry Sector </t>
  </si>
  <si>
    <t xml:space="preserve">Performance Indicators by Industry Sector </t>
  </si>
  <si>
    <t>Main Economic Indicators by Industry - Formal Sector</t>
  </si>
  <si>
    <t>Main Economic Indicators by Industry - Informal Sector</t>
  </si>
  <si>
    <t>Non-Current assets by Industry Sector</t>
  </si>
  <si>
    <t xml:space="preserve">Total Assets, Current and Non-Current by Industry Sector </t>
  </si>
  <si>
    <t>http://www.ubos.org/onlinefiles/uploads/ubos/pdf%20documents/UBI%202009_10%20Report%20final_.pdf</t>
  </si>
  <si>
    <t>Regional Distribution of Businesses by Industry Sector</t>
  </si>
  <si>
    <t>Distribution of Businesses by Employment Size Band by Industry Sector</t>
  </si>
  <si>
    <t>Employment by Sex by Industry Sector</t>
  </si>
  <si>
    <t>Main ownership Types by Industry Sector</t>
  </si>
  <si>
    <t>http://www.ubos.org/onlinefiles/uploads/ubos/pdf%20documents/20067UBR%20report.pdf</t>
  </si>
  <si>
    <t>Businesses And Employment By Division In Kampala District</t>
  </si>
  <si>
    <t>Businesses And Employment By District Per Region</t>
  </si>
  <si>
    <t>Distribution Of Businesses By Industry By Employment Size</t>
  </si>
  <si>
    <t>Distribution Of Businesses By Region</t>
  </si>
  <si>
    <t>Employment In Businesses By Sex</t>
  </si>
  <si>
    <t>Employment In Businesses By Employment Size</t>
  </si>
  <si>
    <t>Regional Distribution Of Employees By Industry Sector</t>
  </si>
  <si>
    <t>Informal &amp; Formal Businesses By Industry Sector</t>
  </si>
  <si>
    <t>Turnover By Industry Sector</t>
  </si>
  <si>
    <t>Ownership Of Business By Sex</t>
  </si>
  <si>
    <t>Ownership Of Computers By Industry</t>
  </si>
  <si>
    <t>Age Of Businesses By Industry</t>
  </si>
  <si>
    <t>Businesses &amp; Employment In Primary &amp; Secondary Schools By District</t>
  </si>
  <si>
    <t>Exports, imports, taxes, prices and companies dataset</t>
  </si>
  <si>
    <t>Awarded Contracts system</t>
  </si>
  <si>
    <t>Best Evaluated bidders system</t>
  </si>
  <si>
    <t>http://comtrade.un.org/data/</t>
  </si>
  <si>
    <t>Goods dataset (Exports, imports, re-imports and re-exports)</t>
  </si>
  <si>
    <t>Services dataset (Exports, imports, re-imports and re-exports)</t>
  </si>
  <si>
    <t>Company register per sector</t>
  </si>
  <si>
    <t>Exports and imports dataset</t>
  </si>
  <si>
    <t>Taxes and turnover dataset</t>
  </si>
  <si>
    <t>Register of taxpayers</t>
  </si>
  <si>
    <t xml:space="preserve">http://unstats.un.org/unsd/industry/default.asp </t>
  </si>
  <si>
    <t>Commodity Production Statistics</t>
  </si>
  <si>
    <t>Index of Industrial Production (IIP)</t>
  </si>
  <si>
    <t>http://www.mtic.go.ug/nids/index.php?option=com_wrapper&amp;view=wrapper&amp;Itemid=77</t>
  </si>
  <si>
    <t>Legal Enterprise Ownership by district</t>
  </si>
  <si>
    <t>Environmental and Waste Management enterprises by district</t>
  </si>
  <si>
    <t>http://www.mtic.go.ug/nids/index.php?option=com_wrapper&amp;view=wrapper&amp;Itemid=101</t>
  </si>
  <si>
    <t>http://www.mtic.go.ug/nids/index.php?option=com_wrapper&amp;view=wrapper&amp;Itemid=80</t>
  </si>
  <si>
    <t>Standards and Quality Infrastructure by district</t>
  </si>
  <si>
    <t>http://www.mtic.go.ug/nids/index.php?option=com_wrapper&amp;view=wrapper&amp;Itemid=76</t>
  </si>
  <si>
    <t>http://www.mtic.go.ug/nids/index.php?option=com_wrapper&amp;view=wrapper&amp;Itemid=100</t>
  </si>
  <si>
    <t>Business association by district</t>
  </si>
  <si>
    <t>http://www.mtic.go.ug/nids/index.php?option=com_wrapper&amp;view=wrapper&amp;Itemid=103</t>
  </si>
  <si>
    <t>Market access (local, foreign or both) by district</t>
  </si>
  <si>
    <t>Business ownership (local, foreign or both) by district</t>
  </si>
  <si>
    <t>Form of Energy Consumption per enterprise by district</t>
  </si>
  <si>
    <t>http://www.mtic.go.ug/nids/index.php?option=com_wrapper&amp;view=wrapper&amp;Itemid=104</t>
  </si>
  <si>
    <t>http://www.mtic.go.ug/nids/index.php?option=com_wrapper&amp;view=wrapper&amp;Itemid=106</t>
  </si>
  <si>
    <t>Training and capacity by district</t>
  </si>
  <si>
    <t>General Industrial Statistics (number of enterprises, output, value added, inputs, assets etc)</t>
  </si>
  <si>
    <t>Stock prices</t>
  </si>
  <si>
    <t>Suspended Providers dataset</t>
  </si>
  <si>
    <t xml:space="preserve">http://www.unido.org/resources/statistics/statistical-country-briefs.html </t>
  </si>
  <si>
    <t>Formal Exports by quantity, 2009 – 2013</t>
  </si>
  <si>
    <t>Formal Exports by value (‘000 US $), 2009 – 2013</t>
  </si>
  <si>
    <t>Formal Exports by percentage value, 2009 – 2013</t>
  </si>
  <si>
    <t>Imports by region and country of origin (‘000 US $), 2009 – 2013</t>
  </si>
  <si>
    <t>Formal Exports by value (‘000 US $), SITC-REV4 grouping, 2009 – 2013</t>
  </si>
  <si>
    <t>Exports by region and country of origin (‘000 US $), 2009 – 2013</t>
  </si>
  <si>
    <t>Summary of external trade statistics: 2009 – 2013 (million US $)</t>
  </si>
  <si>
    <t>http://www.ubos.org/onlinefiles/uploads/ubos/trade/external_trade/T1.xlsx</t>
  </si>
  <si>
    <t>http://www.ubos.org/onlinefiles/uploads/ubos/trade/external_trade/T2.xlsx</t>
  </si>
  <si>
    <t>http://www.ubos.org/onlinefiles/uploads/ubos/trade/external_trade/T3.xlsx</t>
  </si>
  <si>
    <t>http://www.ubos.org/onlinefiles/uploads/ubos/trade/external_trade/T4.xlsx</t>
  </si>
  <si>
    <t>http://www.ubos.org/onlinefiles/uploads/ubos/trade/external_trade/T5.xlsx</t>
  </si>
  <si>
    <t>http://www.ubos.org/onlinefiles/uploads/ubos/trade/external_trade/T6.xlsx</t>
  </si>
  <si>
    <t>http://www.ubos.org/onlinefiles/uploads/ubos/trade/external_trade/T7.xlsx</t>
  </si>
  <si>
    <t>http://www.unido.org/Data1/IndStatBrief/Basic_Information.cfm?print=no&amp;ttype=C1&amp;Country=UGA&amp;sortBy=&amp;sortDir=&amp;Group=</t>
  </si>
  <si>
    <t>Basic industrial information</t>
  </si>
  <si>
    <t>International Comparisons of Industrial Performance</t>
  </si>
  <si>
    <t>http://www.unido.org/Data1/IndStatBrief/A_Industrial_Performance_MVA_GDP.cfm?print=no&amp;ttype=A&amp;Country=UGA&amp;Group=</t>
  </si>
  <si>
    <t>inbound tourism ("total arrivals and overnight stays"), broken down by country of origin</t>
  </si>
  <si>
    <t>http://www.e-unwto.org/doi/pdf/10.18111/9789284417612</t>
  </si>
  <si>
    <t>Uganda: Country-specific: Basic indicators (Compendium) 2009 - 2013 (04.2015)</t>
  </si>
  <si>
    <t>Uganda: Country-specific: Arrivals of non-resident tourists at national borders, by country of residence 2009 - 2013 (04.2015)</t>
  </si>
  <si>
    <t>Uganda: Country-specific: Outbound tourism 1995 - 2014 (01.2016)</t>
  </si>
  <si>
    <t>Uganda: Country-specific: Outbound tourism 2010 - 2014 (01.2016)</t>
  </si>
  <si>
    <t>http://www.e-unwto.org/doi/abs/10.5555/unwtotfb0800010020092013201504</t>
  </si>
  <si>
    <t>http://www.e-unwto.org/doi/pdf/10.5555/unwtotfb0800011220092013201504</t>
  </si>
  <si>
    <t>http://www.e-unwto.org/doi/suppl/10.5555/unwtotfb0800250119952014201601</t>
  </si>
  <si>
    <t>http://www.e-unwto.org/doi/suppl/10.5555/unwtotfb0800250120102014201601</t>
  </si>
  <si>
    <t>Sponsored by  UK Department for International Development - DFID - and Irish Aid. It is also found at &lt;http://www.securelivelihoods.org/content/2261/SLRC-Survey&gt; and &lt;http://catalog.ihsn.org/index.php/catalog/6245&gt;</t>
  </si>
  <si>
    <t>Uganda: ACLED Version 6 (1997 – 2015)</t>
  </si>
  <si>
    <t>http://www.acleddata.com/data/version-6-data-1997-2015/</t>
  </si>
  <si>
    <t>http://www.acleddata.com/wp-content/uploads/2016/01/Uganda.xlsx</t>
  </si>
  <si>
    <t>Battles </t>
  </si>
  <si>
    <t>Violence against Civilians </t>
  </si>
  <si>
    <t>Remote Violence </t>
  </si>
  <si>
    <t>Riots and Protests </t>
  </si>
  <si>
    <t>State and Intergovernmental Forces </t>
  </si>
  <si>
    <t>Rebel Forces </t>
  </si>
  <si>
    <t>Political Militias </t>
  </si>
  <si>
    <t>http://www.acleddata.com/data/conflict-by-type-and-actor/</t>
  </si>
  <si>
    <t>2016 Realtime Complete All Africa File</t>
  </si>
  <si>
    <t>http://www.acleddata.com/data/realtime-data-2016/</t>
  </si>
  <si>
    <t>ACLED PRIO Grid</t>
  </si>
  <si>
    <t>http://www.acleddata.com/wp-content/uploads/2014/acled_with_prio.zip</t>
  </si>
  <si>
    <t>Household Roster</t>
  </si>
  <si>
    <t>Housing Conditions</t>
  </si>
  <si>
    <t>Household Assets and Expenditure</t>
  </si>
  <si>
    <t>Household Use of Financial Services</t>
  </si>
  <si>
    <t>Internal and International Migration and Remittances from Former Household Members</t>
  </si>
  <si>
    <t>Internal and International Migration and Remittances from Non-Household Members</t>
  </si>
  <si>
    <t>Return Migrants</t>
  </si>
  <si>
    <t>Population datasets 1991 and 2002</t>
  </si>
  <si>
    <t>Population Distribution By District Sex, Residence and Population Type</t>
  </si>
  <si>
    <t>Average Household Size and Population Growth Rates by District Uganda</t>
  </si>
  <si>
    <t>Population Distribution by District , Sex, Residence and Census Year, 1991 – 2014</t>
  </si>
  <si>
    <t>Population Distribution by Single Years, Sex and Residence</t>
  </si>
  <si>
    <t>Population of Kampala Capital City and Municipalities</t>
  </si>
  <si>
    <t>Distribution of Households by source of Energy for Lighting, Sex and District</t>
  </si>
  <si>
    <t>Distribution of Households by source of Energy for Cooking , Sex and District</t>
  </si>
  <si>
    <t>Population by Ethnicity/Citizenship by Sex and Residence</t>
  </si>
  <si>
    <t>Population by Religion, Sex and Residence</t>
  </si>
  <si>
    <t>Percentage Distribution of Households which received Remittances by Sex of the household head, Residence and by District</t>
  </si>
  <si>
    <t>Distribution of Children Below 18 years By Survival Status of Parents By District</t>
  </si>
  <si>
    <t>Population Distribution by Disability Status and District</t>
  </si>
  <si>
    <t>Population Distribution of Children aged (12-17 years) by Marital status and Gender</t>
  </si>
  <si>
    <t>Other datasets (See sheet: Census 2014 tables)</t>
  </si>
  <si>
    <t>CHARACTERISTICS OF HOUSEHOLDS AND HOUSEHOLD POPULATION ( Distribution of Population by Residence and Region (%) ;  Population Size (in Millions) by Sex and Years ;  Population Characteristics by Region and Residence ;  Population Characteristics by Sub-region (%);  Number of Households by Residence (Millions);  Characteristics of Household Head by Region and Residence (%);  Household Head Characteristics by Sub-region (%) ;  Average Household Size, Sex Ratio and Dependency Ratio )</t>
  </si>
  <si>
    <t>LABOURFORCE CHARACTERISTICS ( Working-Age Population by Selected Characteristics (%);  Working Population by Selected Characteristics ;  Employed Population by Selected Characteristics (%);  Employment Status by Sex (%);  Type of Occupation by Sex (%);  Industry by Sex of Employed Population (%) ;  Median Monthly Nominal Wages for Paid Employees (Ug;  Median Monthly Nominal Wages by Education (UgShs)-2012/13 ;  Employed Persons by Poverty Status-2012/13 ;  Distribution of the Working Population in Subsistence Production ;  Unemployment Rates by Selected Characteristics (%) ;  Time-Related Under-Employment ;  Skill-Related Under-Employment (%)-2012/13;  Wage Related Under-Employment (%) ;  Labour Under-Utilisation by Selected Characteristics (%)-2012/13)</t>
  </si>
  <si>
    <t>Health ( Population that Suffered from Illness/Injury 30 Days Prior to the Survey;  Major Symptoms Reported by Selected Characteristics;  Population aged 10 years and above with Non-Communicable ;  Median Number of Days Suffered and Days Lost Due to Illness ;  Persons who Fell Sick by Where Health Care was Sought (%);  Average Distance to Type of Health Facility where Treatment ;  Distribution of Sick Persons by Mode of Transport to Receive (%) ;  Average Time Spent Travelling and Waiting Time at the Health Facility 71;  Average Monthly Household Expenditure on Health Care Services;  Population aged 10 Years and Above Currently Using/ Used Tobacco in the Past by Selected Characteristics (%);  Availability of Equipment in the Most Commonly Used Health Facilitiy 74;  Health Facilities with "No Stock-Out" Of the Six-Tracer Drugs (%);  Health Worker Absenteeism by Level of Health Center (%) )</t>
  </si>
  <si>
    <t>CONSUMPTION EXPENDITURE AND WELFARE LEVELS IN UGANDA ( Consumption Expenditure per Household (2005/06 Prices);  Mean per Capita Consumption Expenditure (2005/06 Prices);  Share of Monthly Expenditure by Item Group (%) ;  Share of Monthly Expenditure by Item Group and Region (%);  Poor Persons in Millions 2005-2013;  Poverty Estimates in the UNHS IV, 2009/10 ;  Poverty Estimates in the UNHS III, 2005/06;  T-test Statistics for Hypothesis of Equality of Poverty Statistics ;  Gini Coefficients for Uganda Based on UNHS 2012/13;  Gini Coefficient by Sub-region, 2002-2013;  Decomposition of Income Inequality;  Objective and Subjective Poverty in Uganda 2012/13;  Objective and Subjective Poverty by Selected Characteristics (%) )</t>
  </si>
  <si>
    <t>HOUSEHOLD INCOME, LOANS AND ASSETS ( Average Nominal and Real Monthly Household Income (UgShs) ;  Average Income of Household Head (UgShs);  Household Income Classes by Residence and Region (%) ;  Distribution of Households by Main Source of Earning (%) ;  Loan Applicants by Selected Characteristics (%) ;  Purpose of Loan (%);  Asset Ownership (%);  Household Asset Ownership by Sub-region (%))</t>
  </si>
  <si>
    <t>FOOD CONSUMPTION AND FOOD SECURITY ( Distribution of the Food Poor and Food Energy Deficient Population;  Average Food Consumption Patterns in the Last 7 days by Food ;  Distribution of Households by Type of Breakfast given to Children ;  Share of DEC from Food Source by Selected Characteristics (%))</t>
  </si>
  <si>
    <t>HOUSING CONDITIONS AND ENERGY USE ( Households Tenure Status of Dwelling Units by Location (%);  Distribution of Households by Tenure Status and Year (%) ;  Distribution of Households by Number of Sleeping Rooms ;  Distribution of Households by Number of Sleeping Rooms (%) ;  Distribution of Households by Main Type of Construction Materials;  Distribution of Households by Main Type of Construction Materials(%);  Distribution of Households by Lighting Fuel and Location (%) ;  Distribution of Households by Type of Lighting Fuel and Year (%);  Distribution of Households by Cooking Fuel and Location (%);  Distribution of Households by Cooking Fuel and Year (%);  Distribution of Households by Source of Firewood (%) ;  Distribution of Households by Type of Kitchen and Location (%) ;  Distribution of Households by Type of Toilet Facilities (%);  Distribution of Households by Type of Toilet Facilities by Residence;  Distribution of Households by Availability of Hand Washing Facilities;  Distribution of Households with Hand Washing Facilities by Residence (%);  Distribution of Households by Most Common Method of Solid Waste;  Household Access to Water Sources by Location (%) ;  Distance to Main Water Source of Drinking Water by Location (%);  Distance to Main Water Source of Drinking Water by Year (%) )</t>
  </si>
  <si>
    <t>GENDER AND SELECTED HOUSEHOLD CHARACTERISTICS ( Distribution of Household Heads by Location and Sex (%) ;  Distribution of Household Heads by Educational Level (%);  Distribution of Household Heads by Marital Status and Sex (%);  Distribution of Household Heads by Type of Medical Service Access;  Distribution of Primary Care Takers by Sex of Individuals;  Poverty Status by Household Headship (%);  Share of Wage Employment by Selected Characteristics (%);  Ownership of Owner-Occupied House and Other Buildings (%) ;  Ownership of Land and Mobile Phones by Headship (%) )</t>
  </si>
  <si>
    <t>CHARACTERISTICS OF VULNERABLE GROUPS ( Distribution of Children by Parental Survival (%);  Distribution of Households with Orphans (%) ;  Distribution of Working Children by Sex and Region (%) ;  Selected Characteristics of Older Persons Aged 60 years and above155;  Selected Characteristics of Widows Aged 15 years and above (%) )</t>
  </si>
  <si>
    <t>SERVICE DELIVERY, GOVERNANCE AND INFORMATION AND COMMUNICATION TECHNOLOGY ( Availability of Schools in Communities (%);  Availability of Health Facilities in Communities (%) ;  Availability of Agricultural Services in Communities (%);  Availability of Markets in Communities (%);  Availability of Bank/Financial Institution, Post Office and Police Station/Post in Communities (%);  Status of Access to Safe Water by Communities (%);  Availability of Roads within Sub-Counties (%);  Client Satisfaction with Services Offered (%) ;  Membership in LC Committees (%);  Voter Registration and Voting by Registered Voters (%);  Distribution of Households by Ownership of ICT Equipment (%);  ICT Equipment in Most Common Primary Schools (%) ;  ICT Equipment in Most Common Public Secondary Schools (%);  ICT Equipment in Private Secondary Schools )</t>
  </si>
  <si>
    <t>EDUCATION ( Literacy for Persons aged 10 years and above ;  Adult Literacy by Residence and Regions (%) ;  Highest Level Completed for Persons 15 Years and Above (%) ;  Availability of Schools in Communities by Residence and Region (%);  Quality of Services Offered by Government Schools by Residence (%) 26;  Schooling Status of Persons Aged 6 to 24 years (%);  Total Secondary School Enrolment („000);  Gross and Net Enrollment Rates in Primary Schools (%);  Gross and Net Enrollment Rates in Secondary Schools (%);  Reasons for Not Attending School (6-12 years) by Sex (%);  Reasons for Leaving School by Sex (%) ;  Average Distance to Day Primary Schools;  Share of Pupils That Passed in Division One (%);  Share of Pupils That Passed in Division Four (%))</t>
  </si>
  <si>
    <t>data files available upon several engagements: http://catalog.ihsn.org/index.php/catalog/4620/related_materials and http://www.ubos.org/surveys-2/</t>
  </si>
  <si>
    <t>http://www.ubos.org/onlinefiles/uploads/ubos/UNHS_12_13/2012_13%20UNHS%20Final%20Report.pdf</t>
  </si>
  <si>
    <t>http://econ.worldbank.org/WBSITE/EXTERNAL/EXTDEC/EXTRESEARCH/EXTLSMS/0,,contentMDK:23511127~menuPK:4196952~pagePK:64168445~piPK:64168309~theSitePK:3358997~isCURL:Y~isCURL:Y,00.html</t>
  </si>
  <si>
    <t>DEMOGRAPHIC DYNAMICS OF HOUSEHOLDS  (1: Distribution of Households by Sex of Head (%): 2: Average Household Size by Residence and Region : 3: Transitions in Household Size between 2005/06 and 2011/12 (%) : 4: Selected Characteristics of Movers by Region-2011/12 (%): )</t>
  </si>
  <si>
    <t>EDUCATION (1: Availability, Adequacy and Condition of Primary School Facilities (%) : 2: Reasons for Absenteeism among Primary School Teachers in 2011/12 (%) : 3: Reasons for Leaving Primary School Prematurely in 2011/12 (%) : )</t>
  </si>
  <si>
    <t>LABOUR AND LABOUR MARKET DYNAMICS (1 Distribution of the Labour Force (persons 14 years and above) by Sex (%): 2: Transitions in Activity Status for Persons Aged 14 -64 Years (%) : 3 Distribution of Persons 14-64 Years by the Sector of Employment and Sex (%): 4: Transitions in Sector of Employment for Persons Aged 14-64 Years (%): 5: Transitions in Main Economic Activity by Educational Attainment for Persons Aged 14-64 Years (%): 6: Changes in Form of Contract for Persons in Paid Employment (%) : 7: Average Hours Worked a Week by Persons Employed and Year : 8: Changes in Hours Worked by Persons Employed in 2005/06 and 2011/12 (%): 9: Median Earnings for Persons in Paid Employment by Sex and Survey Year (Ug Shs) : 10: Median Earnings for Persons in Paid Employment for All Survey Years (Ug Shs): 11: Income Classes of Monthly Earnings for Persons in Paid Employment by Year : )</t>
  </si>
  <si>
    <t>HEALTH (1: Clients‘ Satisfaction with Services Offered at the Health Facility (%) : 2: Major Concerns Clients have Regarding Accessing Services at Health Facility (%) : 3: Distribution of Health Facilities that provide Maama Kits during Delivery (%): 4: Availability of Equipment and Services at the Health Facility (%): 5: Stock-Outs of the Six-Tracer Drugs, 2011/12 (%): 6: Absenteeism of Health Staff faced by the Health Facility in Last 12 Months (%): 7: Government Health worker Absenteeism Rates by Level of Health Center, Sex and Region (%): 8: Reasons for Absenteeism among Health Providers by Type of Health Facility-2011/12 (%): 9: Transition in Factors Limiting Provision of Health Services at the Health Facility (%) : )</t>
  </si>
  <si>
    <t>POVERTY AND WELFARE DYNAMICS (1: Poverty Dynamics between the Survey Periods 2009/10 to 2011/12 : 2: Possession of at Least Two Sets of Clothes by Background Characteristics (%): 3: Possession of a Blanket by Background Characteristics (%) : 4: Possession of at Least One Pair of shoes by Household Members (%): 5: Action Taken by Household When They Last Run Out of Salt (%): 6: Feeding Practices of Households in regards to a number of Meals taken per Day by Residence (%) : )</t>
  </si>
  <si>
    <t>AGRICULTURAL SECTOR  (1: Number of Agricultural Households : 2: Distribution of Ag hhs by the Mode of Land Acquisition (%) : 3: Distribution of Ag HHs by type of Agricultural Extension Services received (%): 4: Distribution of Ag hhs that received Extension Visits from NAADS for Training (%): 5: Production of Major Crops by Region (Metric Tons): 6: Distribution of Households by Type of Seeds used and Cropping System (%) : 7: Use of Farming inputs by crop and year (%) : 8: Changes in Average Number of Animals and Birds Owned : 9: Changes in Animal Rearing (%) : )</t>
  </si>
  <si>
    <t>FAMILY PLANNING (1: Knowledge of Contraceptive Methods (%): 2: Knowledge of Contraceptive Methods by Region (%) : 3: Distribution of All Women Currently Using Contraceptives by Residence (%): 4 Current Use of Contraception by Region (%) : 5: Current Use of Contraception among Married Women by Residence (%): )</t>
  </si>
  <si>
    <t>Gender statistics dataset</t>
  </si>
  <si>
    <t>http://popstats.unhcr.org/en/persons_of_concern</t>
  </si>
  <si>
    <t>Persons of concern</t>
  </si>
  <si>
    <t>http://popstats.unhcr.org/en/demographics</t>
  </si>
  <si>
    <t>http://popstats.unhcr.org/en/asylum_seekers</t>
  </si>
  <si>
    <t>Asylum seekers (Refugee status determination)</t>
  </si>
  <si>
    <t>http://popstats.unhcr.org/en/asylum_seekers_monthly</t>
  </si>
  <si>
    <t>Asylum seekers (Monthly data)</t>
  </si>
  <si>
    <t>Resettlement</t>
  </si>
  <si>
    <t>http://popstats.unhcr.org/en/resettlement</t>
  </si>
  <si>
    <t>Contraceptive use</t>
  </si>
  <si>
    <t>Unmet need for family planning</t>
  </si>
  <si>
    <t>Annual number of live births and Crude birth rate</t>
  </si>
  <si>
    <t>Age-specific fertility rates, Total fertility and Mean age at childbearing</t>
  </si>
  <si>
    <t>Children ever born</t>
  </si>
  <si>
    <t xml:space="preserve">http://www.un.org/esa/population/publications/WMD2012/MainFrame.html </t>
  </si>
  <si>
    <t>Marriages (Marital status of men and women, Currently married men and women, Ever married men and women and Singulate mean age at marriage (SMAM))</t>
  </si>
  <si>
    <t xml:space="preserve">http://esa.un.org/unpd/wpp/ </t>
  </si>
  <si>
    <t>Demographic indicators</t>
  </si>
  <si>
    <t>Informal Import Values by Country/Border Station, 2010 - 2014 (US$ Millions)</t>
  </si>
  <si>
    <t>Main Informal Import Commodities, 2010 – 2014 (US$ Million)</t>
  </si>
  <si>
    <t>Informal Export Values by Country/Border Station, 2010-2014 (US$ Millions)</t>
  </si>
  <si>
    <t>Main Informal Export Commodities, 2010-2014 (US$ Million).</t>
  </si>
  <si>
    <t>Direction of Informal Trade, 2010-2014(US$ Millions)</t>
  </si>
  <si>
    <t>Formal and Informal Trade Flows, 2010-2014 (US$ Millions).</t>
  </si>
  <si>
    <t>Informal Exports by Country and Commodity Category, 2010– 2014 - (US$ Million)</t>
  </si>
  <si>
    <t>Informal Imports by Country and Commodity Category, 2010– 2014 - (US$ Million)</t>
  </si>
  <si>
    <t>Leading Informal Exports by Commodity Category and Value, 2010–2014(US$ Million).</t>
  </si>
  <si>
    <t>Leading Informal Imports by Commodity Category and Value, 2010–2014(US$ Million)</t>
  </si>
  <si>
    <t>Informal Trade by Country/Border Station, 2010-2014 - (US$ Millions)</t>
  </si>
  <si>
    <t xml:space="preserve"> Details of Overall Release and Expenditure Performance (1 Annual Approved Estimates by Vote Function; 2 Annual Releases and Expenditure on Service Delivery Outputs; )</t>
  </si>
  <si>
    <t xml:space="preserve"> Central Government Release and Expenditure Performance (1 Annual Central Government Releases and Expenditure by Class of Output; 2 Annual Central Government Expenditure by Economic Item in FY 2014/15; 3 Annual Central Government Economic Items with Highest Expenditure; 4 Annual Government Economic Items with Highest Unspent Balances; 5 Annual Central Government Vote Functions with Highest Unspent Balances; )</t>
  </si>
  <si>
    <t xml:space="preserve"> Local Government Release Performance (1 Annual Local Government Grant Releases in FY2014/15; 2 Annual Release Performance by District and Budget Classification FY 2014/15; 3 Annual PRDP Releases for FY 2014/15 ; )</t>
  </si>
  <si>
    <t>Sector budget framework papers</t>
  </si>
  <si>
    <t>National Budget</t>
  </si>
  <si>
    <t>Sub-national Budget</t>
  </si>
  <si>
    <t>Local government budget by region, district and sub-county</t>
  </si>
  <si>
    <t>Central government budget by sector, institution and policy area</t>
  </si>
  <si>
    <t>Summary of Bank Lending Survey results</t>
  </si>
  <si>
    <t>Quarterly</t>
  </si>
  <si>
    <t>Credit Standards as applied to approval of loans to households by Banks</t>
  </si>
  <si>
    <t>Household and consumer credit standards-expectations by Banks</t>
  </si>
  <si>
    <t>Expected changes in terms &amp; conditions for approving loans to households by Banks</t>
  </si>
  <si>
    <t>Household and consumer credit demand expectations by Banks</t>
  </si>
  <si>
    <t>Household and consumer credit default rate expectations by Banks</t>
  </si>
  <si>
    <t xml:space="preserve"> Distance to the nearest financial institution by location in 2013, % 8</t>
  </si>
  <si>
    <t xml:space="preserve"> Use of financial services (mutually exclusive) by adult characteristics in 2013, % 13</t>
  </si>
  <si>
    <t xml:space="preserve"> Product and services penetration by adult characteristics in 2013, % 17</t>
  </si>
  <si>
    <t xml:space="preserve"> Nature of transactions by socio-economic characteristics and location in 2013, % 18</t>
  </si>
  <si>
    <t xml:space="preserve"> Reasons for not having a formal bank account in 2013, % 20</t>
  </si>
  <si>
    <t xml:space="preserve"> Savings and investments strand by adult characteristics in 2013, % 24</t>
  </si>
  <si>
    <t xml:space="preserve"> Preference for savings and practice by adult characteristics in 2013, % 26</t>
  </si>
  <si>
    <t xml:space="preserve"> Savings mechanisms by adult characteristics in 2013, % 28</t>
  </si>
  <si>
    <t xml:space="preserve"> Reasons for currently saving/investing by adult characteristics in 2013, % 29</t>
  </si>
  <si>
    <t xml:space="preserve"> Investment mechanisms in 2013, % 31</t>
  </si>
  <si>
    <t xml:space="preserve"> Credit and borrowing strand by socio-economic characteristics, % 36</t>
  </si>
  <si>
    <t xml:space="preserve"> Forms of borrowing during the last 12 months in 2013, % 38</t>
  </si>
  <si>
    <t xml:space="preserve"> Main reasons for utilizing credit services in 2013, % 39</t>
  </si>
  <si>
    <t xml:space="preserve"> Form of collateral security required by institution in 2013, % 43</t>
  </si>
  <si>
    <t xml:space="preserve"> Reasons for not taking loans by gender and location in 2013, % 43</t>
  </si>
  <si>
    <t xml:space="preserve"> Risk encountered in the last 12 months in 2013, % 46</t>
  </si>
  <si>
    <t xml:space="preserve"> Overall usage of formal and informal insurance, % 48</t>
  </si>
  <si>
    <t xml:space="preserve"> Reasons why the adults preferred informal insurance in 2013, % 49</t>
  </si>
  <si>
    <t xml:space="preserve"> Risk management mechanisms by adult characteristics in 2013, % 50</t>
  </si>
  <si>
    <t xml:space="preserve"> Barriers to formal insurance products and services in 2013, % 52</t>
  </si>
  <si>
    <t xml:space="preserve"> Remittances and transfers, % 56</t>
  </si>
  <si>
    <t xml:space="preserve"> Knowledge and use of mobile money services in 2013, % 64</t>
  </si>
  <si>
    <t xml:space="preserve"> Transactions done with mobile money in 2013, % 65</t>
  </si>
  <si>
    <t xml:space="preserve"> Utilisation of mobile money services by service provider in 2013, % 66</t>
  </si>
  <si>
    <t xml:space="preserve"> Reasons for not using mobile money services in 2013, % 67</t>
  </si>
  <si>
    <t xml:space="preserve"> The most important sources of financial information in 2013, % 70</t>
  </si>
  <si>
    <t xml:space="preserve"> Areas where further financial information is required in 2013, % 71</t>
  </si>
  <si>
    <t xml:space="preserve"> Testing knowledge of basic financial literacy in 2013, % 73</t>
  </si>
  <si>
    <t xml:space="preserve"> Preferred options for dispute settlement in 2013, % 76</t>
  </si>
  <si>
    <t xml:space="preserve"> Remittances and transfers - Sent, 2013 (%) 87</t>
  </si>
  <si>
    <t xml:space="preserve"> Remittances and transfers – receipts, 2013 (%) 88</t>
  </si>
  <si>
    <t xml:space="preserve"> Use of funds received and recipient in 2013, % 89</t>
  </si>
  <si>
    <t xml:space="preserve"> Reasons for never saving or investing by adult characteristicsin 2013, % 32</t>
  </si>
  <si>
    <t xml:space="preserve"> Self-reported perceptions on implications of failure to pay back a loan in 2013</t>
  </si>
  <si>
    <t xml:space="preserve"> Adult population characteristics by location in 2013, % </t>
  </si>
  <si>
    <t>Financial Inclusion data - FINSCOPE 2013 survey</t>
  </si>
  <si>
    <t>https://www.bou.or.ug/bou/bou-downloads/Financial_Inclusion/Uganda2013FinScopeMainReport.pdf</t>
  </si>
  <si>
    <t>Geo-Spatial Mapping of Financial Services Cash In/Cash Out Access Points, 2013</t>
  </si>
  <si>
    <t>http://www.fspmaps.com/#/map@1.644977,32.780457,8(dark,cicos_uganda),Uganda</t>
  </si>
  <si>
    <t>https://www.bou.or.ug/bou/collateral/domestic_financial_markets/domestic_financial_markets.html</t>
  </si>
  <si>
    <t>Domestic financial markets indicators</t>
  </si>
  <si>
    <t>Weighted average inter-bank rates</t>
  </si>
  <si>
    <t>Daily inter-bank money market transactions</t>
  </si>
  <si>
    <t>Daily secondary market trades of government securities</t>
  </si>
  <si>
    <t>Repurchase Agreement (Repo) and treasury maturities profile</t>
  </si>
  <si>
    <t>Policy rates</t>
  </si>
  <si>
    <t>Open market operations</t>
  </si>
  <si>
    <t>Stock of treasury securities</t>
  </si>
  <si>
    <t>Weekly</t>
  </si>
  <si>
    <t>Major Foreign Exchange Rates</t>
  </si>
  <si>
    <t>https://www.bou.or.ug/bou/collateral/interbank_forms/interbank_forms.html</t>
  </si>
  <si>
    <t>Regional Markets: Forex Bureaux Rates</t>
  </si>
  <si>
    <t>https://www.bou.or.ug/bou/collateral/forex_forms/forex_forms.html</t>
  </si>
  <si>
    <t>COMESA Countries Foreign Exchange Rates</t>
  </si>
  <si>
    <t>https://www.bou.or.ug/bou/collateral/comesa_forms/comesa_forms.html</t>
  </si>
  <si>
    <t>Uganda Closing T-Bond Prices &amp; Yield</t>
  </si>
  <si>
    <t>https://www.bou.or.ug/bou/collateral/tbond_forms/CurveData_TBonds/TBondsTable.html</t>
  </si>
  <si>
    <t>Uganda Closing T-Bill Prices &amp; Yields</t>
  </si>
  <si>
    <t>https://www.bou.or.ug/bou/collateral/tbills_forms/CurveData_TBills/TBillsTable.html</t>
  </si>
  <si>
    <t>Commercial banks' quarterly financial soundness indicators (percentage ratios)</t>
  </si>
  <si>
    <t>Commercial banks' quarterly balance sheet</t>
  </si>
  <si>
    <t>Commercial banks' quarterly income statement, year-on-year figures</t>
  </si>
  <si>
    <t>Land Price Index Figures (Base period is 2009/2010)</t>
  </si>
  <si>
    <t>Commercial Rent Index Figures (Base period is 2012/2013)</t>
  </si>
  <si>
    <t>Residential Property Price Index Figures (Base period is 2009/2010)</t>
  </si>
  <si>
    <t>Monetary and Financial Sector Statistics</t>
  </si>
  <si>
    <t>External Sector Statistics</t>
  </si>
  <si>
    <t xml:space="preserve"> Real Sector Statistics</t>
  </si>
  <si>
    <t>Government Finance Statistics</t>
  </si>
  <si>
    <t>Selected Macroeconomic Indicators</t>
  </si>
  <si>
    <t>Monthly Macroeconomic Indicators</t>
  </si>
  <si>
    <t>Interest Rates</t>
  </si>
  <si>
    <t>Depository Corporations Survey</t>
  </si>
  <si>
    <t>Exchange Rates</t>
  </si>
  <si>
    <t>Credit to the Private Sector</t>
  </si>
  <si>
    <t>Financial Soundness Indicators</t>
  </si>
  <si>
    <t>Balance of Payments according to 6th Edition of the Manual</t>
  </si>
  <si>
    <t>Terms of Trade</t>
  </si>
  <si>
    <t>Composition of Exports</t>
  </si>
  <si>
    <t>Composition of Imports</t>
  </si>
  <si>
    <t>Destination of Exports</t>
  </si>
  <si>
    <t>Origin of Imports</t>
  </si>
  <si>
    <t>International Investment Position (BPM6)</t>
  </si>
  <si>
    <t>Inflation Rates</t>
  </si>
  <si>
    <t>Gross Domestic Product Summary</t>
  </si>
  <si>
    <t>Leading Indicators</t>
  </si>
  <si>
    <t>Real Estate Indicators</t>
  </si>
  <si>
    <t>Fiscal Operations</t>
  </si>
  <si>
    <t xml:space="preserve"> Number of Remitters by Household</t>
  </si>
  <si>
    <t xml:space="preserve"> Percentage Distribution of Remitters by Age and Gender</t>
  </si>
  <si>
    <t xml:space="preserve"> Regional Distribution of Cash Transfers (million USD)</t>
  </si>
  <si>
    <t xml:space="preserve"> Source of Cash Transfers</t>
  </si>
  <si>
    <t xml:space="preserve"> Use of Cash Transfer Channels by Value </t>
  </si>
  <si>
    <t xml:space="preserve"> Reason for Use of Channel</t>
  </si>
  <si>
    <t xml:space="preserve"> Rating of Transfer Channels</t>
  </si>
  <si>
    <t xml:space="preserve"> Use of Cash Transfers (Value)</t>
  </si>
  <si>
    <t xml:space="preserve"> In-kind Transfers by Category and Source Region (Value)</t>
  </si>
  <si>
    <t xml:space="preserve"> Total Employment by Economic Sectors in 2012 and 2013 </t>
  </si>
  <si>
    <t xml:space="preserve"> Compensation of employees by economic sectors (US$ millions) in 2012 and 2013 </t>
  </si>
  <si>
    <t xml:space="preserve"> Grossed-up Foreign Direct Investment and Foreign Borrowing during 2011 and 2012 (US$ millions) </t>
  </si>
  <si>
    <t xml:space="preserve"> Grossed-up FDI flows by source countries 2006 - 2012 (US$ millions) </t>
  </si>
  <si>
    <t xml:space="preserve"> Global FDI flows, by region, 2009-2011 (US$ billions) </t>
  </si>
  <si>
    <t xml:space="preserve"> Returned questionnaires by Sector (number of entities)</t>
  </si>
  <si>
    <t xml:space="preserve"> Distribution of Employment by Residency </t>
  </si>
  <si>
    <t xml:space="preserve"> Compensation of Employees by Residency</t>
  </si>
  <si>
    <t xml:space="preserve"> Net profits, Dividends and Retained Earnings </t>
  </si>
  <si>
    <t xml:space="preserve"> Composition of Foreign Direct Investment (Shs</t>
  </si>
  <si>
    <t xml:space="preserve"> Sector Distribution of Foreign Direct Investment (Shs</t>
  </si>
  <si>
    <t xml:space="preserve"> Top 10 Foreign Direct Investment Source Countries (Shs</t>
  </si>
  <si>
    <t xml:space="preserve"> Composition of Foreign Borrowing by Resident Enterprises (Shs</t>
  </si>
  <si>
    <t xml:space="preserve"> Survey Estimates and Respective Grossed-Up Estimates of Foreign Direct Investment and Foreign Borrowing </t>
  </si>
  <si>
    <t>Charges per financial institution</t>
  </si>
  <si>
    <t xml:space="preserve">https://www.bou.or.ug/bou/supervision/financial_institutions.html </t>
  </si>
  <si>
    <t>Commercial Banks register</t>
  </si>
  <si>
    <t>Credit Institutions register</t>
  </si>
  <si>
    <t>Forex Bureaux register</t>
  </si>
  <si>
    <t>Money Remitters register</t>
  </si>
  <si>
    <t>Microfinance Deposit-taking Institutions register</t>
  </si>
  <si>
    <t>FINANCIAL SOUNDNESS INDICATORS FOR SUPERVISED FINANCIAL INSTITUTIONS</t>
  </si>
  <si>
    <t>AGGREGATED BALANCE SHEETS FOR SUPERVISED FINANCIAL INSTITUTIONS</t>
  </si>
  <si>
    <t xml:space="preserve">INCOME STATEMENTS FOR SUPERVISED FINANCIAL INSTITUTIONS </t>
  </si>
  <si>
    <t>CREDIT REFERENCE BUREAU ACTIVITIES (CUMULATIVE FIGURES)</t>
  </si>
  <si>
    <t>Food prices</t>
  </si>
  <si>
    <t>Input prices</t>
  </si>
  <si>
    <t>International tarde statistics (merchandise and non-merchandise)</t>
  </si>
  <si>
    <t>Economic trends and indicators</t>
  </si>
  <si>
    <t>FDI and other exertenal financial resources</t>
  </si>
  <si>
    <t>http://africafertilizer.org/prices_national.html</t>
  </si>
  <si>
    <t>Africa fertilizer</t>
  </si>
  <si>
    <t>http://www.infotradeuganda.com/index.php/market-information/food-prices.html</t>
  </si>
  <si>
    <t xml:space="preserve">Education Management Information System (EMIS) </t>
  </si>
  <si>
    <t>USE Headcount 2013 National result summary</t>
  </si>
  <si>
    <t>List of USE participating schools showing enrolment, SCR and STR</t>
  </si>
  <si>
    <t>Schools admitting students above 29 aggregates</t>
  </si>
  <si>
    <t>Private secondary schools with teachers on the government payro</t>
  </si>
  <si>
    <t>Secondary schools with high proven absentees</t>
  </si>
  <si>
    <t>USE Secondary schools with high populations (congestion)</t>
  </si>
  <si>
    <t>USE/UPPET secondary schools drop and gain in transition 2012 to</t>
  </si>
  <si>
    <t>BTVET Headcount National Result Summary</t>
  </si>
  <si>
    <t>BTVET/UPPET school/Institution enrolment</t>
  </si>
  <si>
    <t>BTVET/UPOLET Technical Institution enrolment</t>
  </si>
  <si>
    <t>BTVET/UPOLET Health Institutions enrolment</t>
  </si>
  <si>
    <t>Showing funds required to pay capitation for eligible P 7 enrolling BTVET students per term 2013</t>
  </si>
  <si>
    <t>Showing funds required to pay capitation for eligible S 4 enrolling BTVET students in technical institutes per term 2013</t>
  </si>
  <si>
    <t>Showing funds required to pay capitation for eligible S 4 enrolling BTVET students in health institutions per term 2013</t>
  </si>
  <si>
    <t xml:space="preserve">Targeted schools/institutions and their returns </t>
  </si>
  <si>
    <t>UPPET/USE at a glance</t>
  </si>
  <si>
    <t>Key Post Primary Trends</t>
  </si>
  <si>
    <t>Showing number of targeted Schools/Institutions</t>
  </si>
  <si>
    <t>Showing Enrolment and number of schools by ownership</t>
  </si>
  <si>
    <t xml:space="preserve">USE summary results on the headcount exercises </t>
  </si>
  <si>
    <t>USE/UPPET schools that have opted out or been closed</t>
  </si>
  <si>
    <t>Use/UPPET headcount 2012 secondary schools with high populations (congestion)</t>
  </si>
  <si>
    <t xml:space="preserve">USE facilities </t>
  </si>
  <si>
    <t xml:space="preserve">Showing summary results on teachers </t>
  </si>
  <si>
    <t xml:space="preserve">Showing secondary schools that were not headcounted </t>
  </si>
  <si>
    <t xml:space="preserve">showing schools that over sub-scribed 2013 </t>
  </si>
  <si>
    <t xml:space="preserve">showing schools that under sub-scribed 2013 </t>
  </si>
  <si>
    <t>Showing schools that lost more than 200 students in transition 2012 to 2013</t>
  </si>
  <si>
    <t>showing schools that gained more than 100 students in transition 2012 to 2013</t>
  </si>
  <si>
    <t xml:space="preserve">Showing funds required to pay USE capitation per term 2013 </t>
  </si>
  <si>
    <t>Showing funds required to pay UPOLET capitation per term 2013</t>
  </si>
  <si>
    <t xml:space="preserve">Showing overall funds required to pay USE and UPOLET capitation per term 2013 </t>
  </si>
  <si>
    <t>National Headcount 2013 BTVET cohort summary</t>
  </si>
  <si>
    <t>National Headcount 2013 BTVET UPOLET cohort summary</t>
  </si>
  <si>
    <t>Showing USE_UPOLET reference tables 2007-2013</t>
  </si>
  <si>
    <t xml:space="preserve">Showing UPPET/BTVET_UPOLET reference tables 2007-2013 </t>
  </si>
  <si>
    <t>http://www.education.go.ug/files/downloads/UPPET%20and%20UPOLET%20National%20Headcount%202012%20Report%20(1)-20140925-091150.pdf</t>
  </si>
  <si>
    <t>A Comprehensive Report on the Universal Post Primary Education &amp; Training (UPPET /USE) &amp; Universal Post O’ Level Education &amp; Training (UPOLET) National Headcount Exercise 2013</t>
  </si>
  <si>
    <t>Education and Sports Sector Fact Sheet 2002 – 2013</t>
  </si>
  <si>
    <t>http://www.education.go.ug/files/downloads/Fact%20Sheet%202002-2013.pdf</t>
  </si>
  <si>
    <t xml:space="preserve">Post Primary Enrolment by Study Year, Gender and District </t>
  </si>
  <si>
    <t>http://www.education.go.ug/files/downloads/Education%20Abstract%202011.pdf</t>
  </si>
  <si>
    <t>Examination performance</t>
  </si>
  <si>
    <t>Education basic skills</t>
  </si>
  <si>
    <t>Science, technology and innovation</t>
  </si>
  <si>
    <t>Culture</t>
  </si>
  <si>
    <t>Communication and information</t>
  </si>
  <si>
    <t>Demographic and socio-economic</t>
  </si>
  <si>
    <t>Education Statistical Abstract 2011</t>
  </si>
  <si>
    <t xml:space="preserve">http://unstats.un.org/unsd/energy/edbase.htm </t>
  </si>
  <si>
    <t>Imports and exports of energy</t>
  </si>
  <si>
    <t>Energy &amp; Mining</t>
  </si>
  <si>
    <t>Natural Environment</t>
  </si>
  <si>
    <t>Housing And Land Use Planning</t>
  </si>
  <si>
    <t xml:space="preserve">Education </t>
  </si>
  <si>
    <t xml:space="preserve">Information technology </t>
  </si>
  <si>
    <t xml:space="preserve">Agricultural, forestry and rural industry </t>
  </si>
  <si>
    <t xml:space="preserve">Trade, industry and markets </t>
  </si>
  <si>
    <t xml:space="preserve">General health </t>
  </si>
  <si>
    <t xml:space="preserve">Specific diseases and medical conditions </t>
  </si>
  <si>
    <t xml:space="preserve">Social welfare systems/structures </t>
  </si>
  <si>
    <t xml:space="preserve">http://unstats.un.org/unsd/environment/qindicators.htm </t>
  </si>
  <si>
    <t>Weather</t>
  </si>
  <si>
    <t xml:space="preserve">Climate </t>
  </si>
  <si>
    <t>Climate vulnerability Model</t>
  </si>
  <si>
    <t>Air and Climate</t>
  </si>
  <si>
    <t>Biodiversity</t>
  </si>
  <si>
    <t>Forests</t>
  </si>
  <si>
    <t>Inland Water Resources</t>
  </si>
  <si>
    <t>Land and Agriculture</t>
  </si>
  <si>
    <t>Marine and Coastal Areas</t>
  </si>
  <si>
    <t>Natural Disasters</t>
  </si>
  <si>
    <t>Waste</t>
  </si>
  <si>
    <t>Disaster GIS dataset</t>
  </si>
  <si>
    <t>Greenhouse Gas Inventory Data</t>
  </si>
  <si>
    <t>Water bills per district</t>
  </si>
  <si>
    <t>Pace evaluation per district</t>
  </si>
  <si>
    <t>https://www.nwsc.co.ug/index.php/resources/reports</t>
  </si>
  <si>
    <t>Overview of Uganda PETS in Water 2009</t>
  </si>
  <si>
    <t>Uganda Public Expenditure Tracking Survey in the Water Sector</t>
  </si>
  <si>
    <t>Building resistance to corruption in the Water Sector</t>
  </si>
  <si>
    <t>Pace evaluationreportd</t>
  </si>
  <si>
    <t>Water statistics</t>
  </si>
  <si>
    <t>Utility Performance Monitoring &amp; Information System for urban water supply in Uganda</t>
  </si>
  <si>
    <t>The nature, distribution and sources of private investment</t>
  </si>
  <si>
    <t>Investment stocks and flows and employment</t>
  </si>
  <si>
    <t>Investors' participation in international trade</t>
  </si>
  <si>
    <t xml:space="preserve">Constraints to investment financing by the surveyed firms. </t>
  </si>
  <si>
    <t>Investors' perceptions on the impact of Government participation in private sector affairs.</t>
  </si>
  <si>
    <t>Remittances to and from Uganda</t>
  </si>
  <si>
    <t>Financial inclusion</t>
  </si>
  <si>
    <t>NGOs register</t>
  </si>
  <si>
    <t xml:space="preserve">conflict, security and peace </t>
  </si>
  <si>
    <t xml:space="preserve">domestic political issues </t>
  </si>
  <si>
    <t xml:space="preserve">government, political systems and organisations </t>
  </si>
  <si>
    <t xml:space="preserve">mass political behaviour, attitudes/opinion </t>
  </si>
  <si>
    <t xml:space="preserve">political ideology </t>
  </si>
  <si>
    <t xml:space="preserve">business/industrial management and organisation </t>
  </si>
  <si>
    <t xml:space="preserve">mass media </t>
  </si>
  <si>
    <t xml:space="preserve">social exclusion </t>
  </si>
  <si>
    <t xml:space="preserve">cultural activities and participation </t>
  </si>
  <si>
    <t xml:space="preserve">cultural and national identity </t>
  </si>
  <si>
    <t xml:space="preserve">religion and values </t>
  </si>
  <si>
    <t xml:space="preserve">social behaviour and attitudes </t>
  </si>
  <si>
    <t xml:space="preserve">social change </t>
  </si>
  <si>
    <t xml:space="preserve">social conditions and indicators </t>
  </si>
  <si>
    <t>Informal international trade</t>
  </si>
  <si>
    <t>Activities of the Non-Profit Institutions</t>
  </si>
  <si>
    <t>political systems and organisations</t>
  </si>
  <si>
    <t>government</t>
  </si>
  <si>
    <t>Living conditions</t>
  </si>
  <si>
    <t xml:space="preserve">Corruption </t>
  </si>
  <si>
    <t>Bribery</t>
  </si>
  <si>
    <t>Real sector</t>
  </si>
  <si>
    <t>External sector</t>
  </si>
  <si>
    <t>Fiscal sector</t>
  </si>
  <si>
    <t>Financial sector</t>
  </si>
  <si>
    <t>Millennium Development Goals indicators</t>
  </si>
  <si>
    <t>Health datasets</t>
  </si>
  <si>
    <t>Health resources per hospital</t>
  </si>
  <si>
    <t>DLT ranking for the 112 districts 2014/15 FY</t>
  </si>
  <si>
    <t>DLT ranking for the 14 districts 2014/15 FY with Referral Hospitals</t>
  </si>
  <si>
    <t>Ranking of the 31 New Districts 2014/15 FY</t>
  </si>
  <si>
    <t xml:space="preserve">League Table for Hard to reach Districts </t>
  </si>
  <si>
    <t xml:space="preserve">Regional Ranking 2014/15 </t>
  </si>
  <si>
    <t>General Hospital Performance</t>
  </si>
  <si>
    <t xml:space="preserve">Summary of General Hospital Performance </t>
  </si>
  <si>
    <t>Outputs and Ranking of HC IVs 2014/15</t>
  </si>
  <si>
    <t>http://www.health.go.ug/sites/default/files/ANNUAL%20HEALTH%20SECTOR%20%20PERFOMANCE%20REPORT.pdf</t>
  </si>
  <si>
    <t>Annual Health Sector Performance Report 2014/15</t>
  </si>
  <si>
    <t>Progress of Key Pharmaceutical Indicators</t>
  </si>
  <si>
    <t>NPSSP indicators under the five result areas</t>
  </si>
  <si>
    <t>Months of Stock for the Six Tracer Medicines at NMS from July 2013 to June 2014</t>
  </si>
  <si>
    <t>Trend in Government expenditure on EMHS</t>
  </si>
  <si>
    <t>Total Funding (Million US$) by Commodity Area from 2010 to 2014</t>
  </si>
  <si>
    <t>Funding Gap in 2011/2012 to 2013/2014</t>
  </si>
  <si>
    <t>Government Funds Allocated for Credit Line EMHS Distributed to Health Facilities</t>
  </si>
  <si>
    <t>Number of ADR Reports Submitted</t>
  </si>
  <si>
    <t>Number of Public and Private Sector Pharmacies and Drug Shops Inspected Annually</t>
  </si>
  <si>
    <t>Pharmacists and Pharmacy Technicians Positions Fully Filled in the Public</t>
  </si>
  <si>
    <t>Annual Pharmaceutical Sector Performance Report 2013-2014</t>
  </si>
  <si>
    <t>http://www.health.go.ug/sites/default/files/2013-2014%20Annual%20Pharmaceutical%20Sector%20Performance%20Report.%20finalbb-06192015_0.pdf</t>
  </si>
  <si>
    <t>Clinical Trials</t>
  </si>
  <si>
    <t>Drugs register</t>
  </si>
  <si>
    <t>Drug exports</t>
  </si>
  <si>
    <t xml:space="preserve">http://www.gavi.org/country/uganda/ </t>
  </si>
  <si>
    <t>GAVI supported projects</t>
  </si>
  <si>
    <t>Immunisation coverage</t>
  </si>
  <si>
    <t xml:space="preserve">http://www.theglobalfund.org/en/data/datasets/ </t>
  </si>
  <si>
    <t>Grant portfolio</t>
  </si>
  <si>
    <t>Global fund donors</t>
  </si>
  <si>
    <t>Grant performance analysis</t>
  </si>
  <si>
    <t>Pledges and contributions</t>
  </si>
  <si>
    <t>Donor score</t>
  </si>
  <si>
    <t xml:space="preserve">http://apps.who.int/gho/data/node.home </t>
  </si>
  <si>
    <t>Millennium Development Goals (MDGs)</t>
  </si>
  <si>
    <t>Mortality and global health estimates</t>
  </si>
  <si>
    <t>Health systems</t>
  </si>
  <si>
    <t>Public health and environment</t>
  </si>
  <si>
    <t>Injuries and violence</t>
  </si>
  <si>
    <t>World Health Statistics</t>
  </si>
  <si>
    <t xml:space="preserve">http://aidsinfo.unaids.org/ </t>
  </si>
  <si>
    <t>HIV/AIDS</t>
  </si>
  <si>
    <t xml:space="preserve">http://www.indicatorregistry.org/ </t>
  </si>
  <si>
    <t>HIV/AIDS indicators list</t>
  </si>
  <si>
    <t>HIV/AIDS estiamtes</t>
  </si>
  <si>
    <t>Heart diseases and patients data</t>
  </si>
  <si>
    <t>Housing characteristics and household population</t>
  </si>
  <si>
    <t>Characteristics of survey respondents</t>
  </si>
  <si>
    <t>Knowledge of HIV and AIDS</t>
  </si>
  <si>
    <t>Attitudes related to HIV/AIDS</t>
  </si>
  <si>
    <t>Sexual behaviour</t>
  </si>
  <si>
    <t>HIV and youth</t>
  </si>
  <si>
    <t>HIV prevalence</t>
  </si>
  <si>
    <t>HIV programme coverage indicators</t>
  </si>
  <si>
    <t>Syphilis prevalence</t>
  </si>
  <si>
    <t>Domestic Violence</t>
  </si>
  <si>
    <t>Housing Characteristics and Household Population</t>
  </si>
  <si>
    <t>Characteristics of Respondents</t>
  </si>
  <si>
    <t>Marriage and Sexual Activity</t>
  </si>
  <si>
    <t>Fertility Levels, Trends, and Differentials</t>
  </si>
  <si>
    <t>Fertility Preferences</t>
  </si>
  <si>
    <t>Family Planning</t>
  </si>
  <si>
    <t>Infant and Child Mortality</t>
  </si>
  <si>
    <t>Reproductive Health</t>
  </si>
  <si>
    <t>Child Health</t>
  </si>
  <si>
    <t>Nutrition of Children and Adults</t>
  </si>
  <si>
    <t>Malaria</t>
  </si>
  <si>
    <t>HIV/AIDS-Related Knowledge, Attitudes, and Behaviour</t>
  </si>
  <si>
    <t>Women's Empowerment and Demographic and Health Outcomes</t>
  </si>
  <si>
    <t>Adult and Maternal Mortality</t>
  </si>
  <si>
    <t>Malaria Prevention</t>
  </si>
  <si>
    <t>Management of Fever in Children and Anaemia and Malaria in Children</t>
  </si>
  <si>
    <t>Malaria Knowledge</t>
  </si>
  <si>
    <t>Characteristics of Households and Women</t>
  </si>
  <si>
    <t>Overview of the Health System in Uganda</t>
  </si>
  <si>
    <t>Facility-Level Infrastructure, Resources, and Systems</t>
  </si>
  <si>
    <t>Child Health Services</t>
  </si>
  <si>
    <t>Family Planning Services</t>
  </si>
  <si>
    <t>Maternal Health Services</t>
  </si>
  <si>
    <t>Services for Communicable Diseases: Sexually Transmitted Infections, Reproductive Tract Infections, and Tuberculosis</t>
  </si>
  <si>
    <t>Malaria Services</t>
  </si>
  <si>
    <t>HIV/AIDS Services</t>
  </si>
  <si>
    <t>Postal, Broadcasting and Telecommunications Annual Market &amp; Industry Report 2014/15</t>
  </si>
  <si>
    <t>Fixed, Mobile and Total Subscription</t>
  </si>
  <si>
    <t>Voice tariffs, both national and international</t>
  </si>
  <si>
    <t>Data tariffs</t>
  </si>
  <si>
    <t>Showing number of postal and currier service providers in the Country</t>
  </si>
  <si>
    <t>Number of Operational TV and FM radios</t>
  </si>
  <si>
    <t>Postal, Broadcasting and Telecommunications Annual Market &amp; Industry Report 2014/16</t>
  </si>
  <si>
    <t>Postal, Broadcasting and Telecommunications Annual Market &amp; Industry Report 2014/17</t>
  </si>
  <si>
    <t>Postal, Broadcasting and Telecommunications Annual Market &amp; Industry Report 2014/18</t>
  </si>
  <si>
    <t>Postal, Broadcasting and Telecommunications Annual Market &amp; Industry Report 2014/19</t>
  </si>
  <si>
    <t>http://www.ucc.co.ug/files/downloads/Annual%20Market%20Industry%20Report%202014-15-%20October%2019-2015.pdf</t>
  </si>
  <si>
    <t>Business Information</t>
  </si>
  <si>
    <t>Supply Chain</t>
  </si>
  <si>
    <t>Customers</t>
  </si>
  <si>
    <t>Fixed-line Access and Use</t>
  </si>
  <si>
    <t>No Fixed-line access</t>
  </si>
  <si>
    <t>Mobile Access and Use</t>
  </si>
  <si>
    <t>Business Skills Training</t>
  </si>
  <si>
    <t>Internet Access and Use</t>
  </si>
  <si>
    <t>Banking</t>
  </si>
  <si>
    <t>Mobile Money transfers and Banking Transactions</t>
  </si>
  <si>
    <t>Financials</t>
  </si>
  <si>
    <t>Business Climate</t>
  </si>
  <si>
    <t xml:space="preserve"> Mobile phone calls, SMS and MMS prices</t>
  </si>
  <si>
    <t>prepaid mobile broadband prices</t>
  </si>
  <si>
    <t xml:space="preserve"> prepaid “top up” data prices</t>
  </si>
  <si>
    <t>postpaid products prices</t>
  </si>
  <si>
    <t>Household recode</t>
  </si>
  <si>
    <t>Business recode</t>
  </si>
  <si>
    <t>Household characteristics</t>
  </si>
  <si>
    <t>data on postal address and bank accounts</t>
  </si>
  <si>
    <t>Quartely mobile price data</t>
  </si>
  <si>
    <t>Transport prices and costs</t>
  </si>
  <si>
    <t>ICT projects in Uganda</t>
  </si>
  <si>
    <t xml:space="preserve">http://www.itu.int/en/ITU-D/Statistics/Pages/default.aspx </t>
  </si>
  <si>
    <t xml:space="preserve">Fixed-telephone subscriptions </t>
  </si>
  <si>
    <t xml:space="preserve">Mobile-cellular subscriptions </t>
  </si>
  <si>
    <t xml:space="preserve">Percentage of Individuals using the Internet </t>
  </si>
  <si>
    <t xml:space="preserve">Fixed-broadband subscriptions </t>
  </si>
  <si>
    <t xml:space="preserve">Core indicators on access to and use of ICT by households and individuals </t>
  </si>
  <si>
    <t xml:space="preserve">Gender ICT statistics </t>
  </si>
  <si>
    <t xml:space="preserve"> Finance Sector </t>
  </si>
  <si>
    <t xml:space="preserve"> Manufacturing Sector</t>
  </si>
  <si>
    <t xml:space="preserve"> Construction Sector </t>
  </si>
  <si>
    <t xml:space="preserve"> Hotel Sector </t>
  </si>
  <si>
    <t xml:space="preserve"> Education Sector </t>
  </si>
  <si>
    <t xml:space="preserve"> Health Sector</t>
  </si>
  <si>
    <t xml:space="preserve"> Agriculture Sector</t>
  </si>
  <si>
    <t>Establishments and individual characteristics</t>
  </si>
  <si>
    <t xml:space="preserve">Demographic characteristics </t>
  </si>
  <si>
    <t xml:space="preserve">Health </t>
  </si>
  <si>
    <t>Housing conditions and energy use</t>
  </si>
  <si>
    <t xml:space="preserve">Agriculture </t>
  </si>
  <si>
    <t xml:space="preserve">Crossings </t>
  </si>
  <si>
    <t xml:space="preserve">Justice, law and order </t>
  </si>
  <si>
    <t xml:space="preserve">Public sector management and accountability </t>
  </si>
  <si>
    <t>Other service delivery issues</t>
  </si>
  <si>
    <t>http://www.ubos.org/onlinefiles/uploads/ubos/pdf%20documents/2008NSDSFinalReport.pdf</t>
  </si>
  <si>
    <t>Total Arrivals and Departures in Uganda, 2002 – 2006</t>
  </si>
  <si>
    <t>Tourist arrivals by country of usual residence, 2002 - 2006</t>
  </si>
  <si>
    <t>Percentage tourist arrivals by country of residence, 2002 - 2006</t>
  </si>
  <si>
    <t>Tourist Arrivals by Month 2002 – 2006</t>
  </si>
  <si>
    <t>Tourism basic indicators, 2002 – 2006</t>
  </si>
  <si>
    <t>Visitors to the National Parks (Citizen and Foreigners) 2002 – 2006</t>
  </si>
  <si>
    <t xml:space="preserve">Characteristics of the study population </t>
  </si>
  <si>
    <t xml:space="preserve"> the working age population </t>
  </si>
  <si>
    <t xml:space="preserve">The employed population </t>
  </si>
  <si>
    <t xml:space="preserve"> labour underutilisation </t>
  </si>
  <si>
    <t xml:space="preserve"> women in employment </t>
  </si>
  <si>
    <t xml:space="preserve"> urban employment </t>
  </si>
  <si>
    <t xml:space="preserve"> youth employment</t>
  </si>
  <si>
    <t xml:space="preserve"> child labour force and child activities </t>
  </si>
  <si>
    <t>Accomodation capacity</t>
  </si>
  <si>
    <t>Energy Utilities of Uganda A3</t>
  </si>
  <si>
    <t>Energy Utilities of Uganda A0</t>
  </si>
  <si>
    <t>REA Service Territories A4</t>
  </si>
  <si>
    <t>REA Service Territories A1</t>
  </si>
  <si>
    <t>Electricity Grid and Population Density</t>
  </si>
  <si>
    <t>Planned Hydropower Sites in Uganda A4</t>
  </si>
  <si>
    <t>Westnile Grid Extension 2015 A4</t>
  </si>
  <si>
    <t>Solar Radiation in Uganda A0</t>
  </si>
  <si>
    <t>MEMD Facilities under the Energy Management Programme A0</t>
  </si>
  <si>
    <t>GIZ EnDev Activities 2014 A0</t>
  </si>
  <si>
    <t>Land register</t>
  </si>
  <si>
    <t>Investor purchases of land</t>
  </si>
  <si>
    <t xml:space="preserve"> Summary of the compensation payment made to PAPs over 19 well pads and access roads in Bullisa during</t>
  </si>
  <si>
    <t xml:space="preserve"> Summary of Makerere intake and completion for the Bachelor of Petroleum Geosciences and Production</t>
  </si>
  <si>
    <t xml:space="preserve"> Summary of money spent on contracts and purchase orders by the Ugandan registered international and nonregistered</t>
  </si>
  <si>
    <t xml:space="preserve"> Mineral Concession Holders List as per 31st December 2014</t>
  </si>
  <si>
    <t xml:space="preserve"> Installed Capacities and Plant Factor for Electricity Generation Companies in Uganda In 2014 </t>
  </si>
  <si>
    <t xml:space="preserve"> Uganda Energy Balance 2014</t>
  </si>
  <si>
    <t xml:space="preserve"> UETCL total volumes purchased across all suppliers of electricity in MWh (2007-2014) </t>
  </si>
  <si>
    <t xml:space="preserve"> UETCL Electricity Sales in MWh (2007-2014) </t>
  </si>
  <si>
    <t xml:space="preserve"> Transmission Energy Losses (2007-2014)</t>
  </si>
  <si>
    <t xml:space="preserve"> Umeme ENRGY Sales in MWh (2007-2014) </t>
  </si>
  <si>
    <t xml:space="preserve"> Distribution ENERGY losses in MWh (2007-2014)</t>
  </si>
  <si>
    <t xml:space="preserve"> Energy sales by other distributors in MWh (2009-2014) </t>
  </si>
  <si>
    <t xml:space="preserve"> NUMBER OF UMEME CUSTOMERS </t>
  </si>
  <si>
    <t xml:space="preserve"> NUMBER OF CUSTOMERS FOR OTHER POWER DISTRIBUTORS </t>
  </si>
  <si>
    <t xml:space="preserve"> NUMBER OF EMPLOYEES IN DIFFERENT POWER DISTRIBUTION COMPANIES </t>
  </si>
  <si>
    <t xml:space="preserve"> Licensed power projects in 2014</t>
  </si>
  <si>
    <t xml:space="preserve"> DISTRICT HEADQUARTERS’ ELECTRIFICATION STATUS IN 2014 </t>
  </si>
  <si>
    <t xml:space="preserve"> Preeep Perfomance figures in 2014 </t>
  </si>
  <si>
    <t xml:space="preserve"> Market Estimate for Ethanol (2011-2019) </t>
  </si>
  <si>
    <t xml:space="preserve"> Estimated value of Biomass Energy Resources</t>
  </si>
  <si>
    <t xml:space="preserve"> Biomass Demand in 2014</t>
  </si>
  <si>
    <t xml:space="preserve"> Specific Biomass Energy Consumption in Industry</t>
  </si>
  <si>
    <t xml:space="preserve"> AEC Statistical Annual Data for Years 2013 &amp; 2014 </t>
  </si>
  <si>
    <t xml:space="preserve"> Monthly Imports of petroleum products in 2014 </t>
  </si>
  <si>
    <t xml:space="preserve"> Annual Petroleum Imports in litres (2007-2014) </t>
  </si>
  <si>
    <t xml:space="preserve"> Total imported volumes per product (01/01/2014-31/12/2014) </t>
  </si>
  <si>
    <t xml:space="preserve"> Monthly Import Bill and Government Revenue in 2014 </t>
  </si>
  <si>
    <t xml:space="preserve"> Annual Import Bill and Government Revenue (2007-2014)</t>
  </si>
  <si>
    <t xml:space="preserve"> Non-Tax Revenues from Oil Companies (2002-2014) </t>
  </si>
  <si>
    <t xml:space="preserve"> Monthly Sales of petroleum products (‘000’ cubic metres)</t>
  </si>
  <si>
    <t xml:space="preserve"> Annual Sales of Petroleum Products in '000' cubic metres (2007-2014) </t>
  </si>
  <si>
    <t xml:space="preserve"> LOCAL PUMP PRICES OF PETROLEUM PRODUCTS IN UGX</t>
  </si>
  <si>
    <t xml:space="preserve"> MONTHLY INTERNATIONAL REFINED PRODUCT PRICES $/TON IN 2014 </t>
  </si>
  <si>
    <t xml:space="preserve"> LIST OF LICENSED PETROLEUM SUPPLY COMPANIES TO DATE</t>
  </si>
  <si>
    <t xml:space="preserve"> Seismic Coverage per Area in 2014 </t>
  </si>
  <si>
    <t xml:space="preserve"> Yearly 2D and 3D Seismic coverage (1998-2014)</t>
  </si>
  <si>
    <t xml:space="preserve"> Seismic Coverage and Cost Expenditure (2001-2014)</t>
  </si>
  <si>
    <t xml:space="preserve"> Wells Drilled Per Year (1938-2014) </t>
  </si>
  <si>
    <t xml:space="preserve"> Tested Wells per Year (2004-2014)</t>
  </si>
  <si>
    <t xml:space="preserve"> Maximum Flow Rate of the Produced Crude </t>
  </si>
  <si>
    <t xml:space="preserve"> Crude Volumes Produced During Testing (2005-2014)</t>
  </si>
  <si>
    <t xml:space="preserve"> Summary of the compensation payments for PAPs for 3D Seismic Surveys during 2014 </t>
  </si>
  <si>
    <t xml:space="preserve"> Compensation payments to PAPs in the 300m road area in Kingfisher Area </t>
  </si>
  <si>
    <t xml:space="preserve"> Employment in the OIL AND GAS sector in 2014 </t>
  </si>
  <si>
    <t xml:space="preserve"> Total salary contributions to nationals in comparison to expatriates during 2014 </t>
  </si>
  <si>
    <t xml:space="preserve"> Summary of trained officers during 2014 </t>
  </si>
  <si>
    <t xml:space="preserve"> Summary of UPIK intake and completion for a diploma in Petroleum Studies</t>
  </si>
  <si>
    <t xml:space="preserve"> Investments in the Sector (1998-2014)</t>
  </si>
  <si>
    <t xml:space="preserve"> Non-tax revenues generated from oil companies between 2001 and 2014</t>
  </si>
  <si>
    <t xml:space="preserve"> Summary of the Recurrent Budget Expenditure during 2014</t>
  </si>
  <si>
    <t xml:space="preserve"> Summary of the Development Budget expenditure during 2014 </t>
  </si>
  <si>
    <t xml:space="preserve"> Summary of the Norwegian Funded Expenditure per pillar for 2014 </t>
  </si>
  <si>
    <t xml:space="preserve"> Summary of petroleum resources in the Albertine Graben as at December 2014</t>
  </si>
  <si>
    <t xml:space="preserve"> Issued Petroleum Construction Permits To-Date</t>
  </si>
  <si>
    <t xml:space="preserve"> Summary of Petroleum Resources in the Albertine Graben as At December 2014</t>
  </si>
  <si>
    <t xml:space="preserve"> Mineral Licensing Status in 2014</t>
  </si>
  <si>
    <t xml:space="preserve"> NTR assessed and reported collected in 2014 </t>
  </si>
  <si>
    <t xml:space="preserve"> Mineral Production in 2014</t>
  </si>
  <si>
    <t xml:space="preserve"> Mineral Imports as per Permits issued IN 2014 </t>
  </si>
  <si>
    <t xml:space="preserve"> Mineral Exports as per Permits issued and for minerals produced in 2014</t>
  </si>
  <si>
    <t xml:space="preserve"> List of Licensed Mineral Dealers in 2014</t>
  </si>
  <si>
    <t xml:space="preserve"> Mineral Exports in 2014 </t>
  </si>
  <si>
    <t>GIS dataset</t>
  </si>
  <si>
    <t>Community register</t>
  </si>
  <si>
    <t>Household register</t>
  </si>
  <si>
    <t>General Parish Information</t>
  </si>
  <si>
    <t>Micro Finance and Cooperatives</t>
  </si>
  <si>
    <t>Community survey</t>
  </si>
  <si>
    <t>administrative information</t>
  </si>
  <si>
    <t>birth and death registration</t>
  </si>
  <si>
    <t xml:space="preserve"> Summary of Revenues generated from sale of goods and services and other revenue</t>
  </si>
  <si>
    <t xml:space="preserve"> Percentage of instructors on government payroll and the Efficiency scores</t>
  </si>
  <si>
    <t xml:space="preserve"> The number and rate of student dropout by institution in 2013/14</t>
  </si>
  <si>
    <t xml:space="preserve"> Detailing time required for different activities of the procurement process </t>
  </si>
  <si>
    <t xml:space="preserve"> Staffing levels of the PDUs</t>
  </si>
  <si>
    <t xml:space="preserve"> Observed deficiencies in Health Facilities</t>
  </si>
  <si>
    <t xml:space="preserve"> Planned Inspection on Works in Local Governments </t>
  </si>
  <si>
    <t xml:space="preserve"> Funds budgeted, allocated and actuals received for monitoring and coordination activities</t>
  </si>
  <si>
    <t xml:space="preserve"> Number of Business, Technical and Vocational Education training institutions</t>
  </si>
  <si>
    <t>Summary statistics and models in the sensitivity analysis</t>
  </si>
  <si>
    <t>Variations in project implemantation</t>
  </si>
  <si>
    <t xml:space="preserve"> Results of Non-destructive tests using Rebound Hammer and UPV</t>
  </si>
  <si>
    <t>Annual Report of the Auditor General for the Audit Year Ended December 2015</t>
  </si>
  <si>
    <t>http://www.oag.go.ug/wp-content/uploads/2016/01/Value-for-Money-and-Specialised-Audits-30th-June-2015.pdf</t>
  </si>
  <si>
    <t>LOGICS</t>
  </si>
  <si>
    <t>AVERAGE DISTANCE TO DAY PRIMARY SCHOOLS IN KAMPALA </t>
  </si>
  <si>
    <t>Average Household Size and Population Growth Rates by Kampala District (Uganda 2014) </t>
  </si>
  <si>
    <t>Distance to Kampala primary schools and Kampala main water sources </t>
  </si>
  <si>
    <t>DISTANCE TO MAIN DRINKING WATER SOURCE </t>
  </si>
  <si>
    <t>KAMPALA POPULATION ACCESS TO PIPED WATER </t>
  </si>
  <si>
    <t>KCCA anticipated revenues for the FY2013/14-2017/18 </t>
  </si>
  <si>
    <t>POPULATION THAT SUFFERED FROM AN ILLNESS/INJURY </t>
  </si>
  <si>
    <t>Status of Access to Safe Water by the Kampala People </t>
  </si>
  <si>
    <t>Summary of KCCA strategic programme/project implementation schedule in US dollars </t>
  </si>
  <si>
    <t>http://opendevdata.ug/standalone-datasets/average-distance-to-day-primary-schools-in-kampala-1</t>
  </si>
  <si>
    <t>http://opendevdata.ug/standalone-datasets/average-household-size-and-population-growth-rates-by-kampala-district-uganda-2014</t>
  </si>
  <si>
    <t>http://opendevdata.ug/standalone-datasets/distance-to-kampala-primary-schools-and-kampala-main-water-sources</t>
  </si>
  <si>
    <t>http://opendevdata.ug/standalone-datasets/distance-to-main-drinking-water-source</t>
  </si>
  <si>
    <t>http://opendevdata.ug/standalone-datasets/kampala-population-access-to-piped-water</t>
  </si>
  <si>
    <t>Directorate of Water Development, Ministry of Water and Environment 2010</t>
  </si>
  <si>
    <t>http://opendevdata.ug/standalone-datasets/kcca-anticipated-revenues-for-the-fy2013-slash-14-2017-slash-18</t>
  </si>
  <si>
    <t>KCCA Strategic Plan 2014/15-2018/19</t>
  </si>
  <si>
    <t>http://opendevdata.ug/standalone-datasets/population-that-suffered-from-an-illness-slash-injury</t>
  </si>
  <si>
    <t>http://opendevdata.ug/standalone-datasets/status-of-access-to-safe-water-by-the-kampala-people</t>
  </si>
  <si>
    <t>Directorate of Water Development, Ministry of Water and Environment, 2010 and UBOS-Uganda National Household Survey, 2012/13</t>
  </si>
  <si>
    <t>Uganda National Household Survey, 2012/2013</t>
  </si>
  <si>
    <t>http://opendevdata.ug/standalone-datasets/summary-of-kcca-strategic-programme-slash-project-implementation-schedule-in-us-dollars</t>
  </si>
  <si>
    <t>Have you ever experienced any form of violence in school?</t>
  </si>
  <si>
    <t>Youth with disabilities follow up asking about assistive technology</t>
  </si>
  <si>
    <t>Dear U-Reporter! There r a lot of people living with disabilities in Uganda 2day &amp; we'd like 2 talk 2 u about the situation.</t>
  </si>
  <si>
    <t>U-Report is informing about the Integrated Child Health Days taking place in Uganda during all of April!</t>
  </si>
  <si>
    <t>Successful women in Uganda!</t>
  </si>
  <si>
    <t>Hi U-Reporter! El Nino is an irregularly occurring &amp; complex series of climatic changes.</t>
  </si>
  <si>
    <t>Hi U-Reporter! We all struggle with planning for our finances, we'd like 2 hear how YOU deal with it. Do u worry about your money situation?</t>
  </si>
  <si>
    <t>Hi U-Reporter! Plz help us to understand how Ugandans use the internet so we can provide more info for you in 2016. R u a regular internet user?</t>
  </si>
  <si>
    <t>http://www.ureport.ug/poll/536/</t>
  </si>
  <si>
    <t>http://www.ureport.ug/poll/517/</t>
  </si>
  <si>
    <t>http://www.ureport.ug/poll/513/</t>
  </si>
  <si>
    <t>http://www.ureport.ug/poll/537/</t>
  </si>
  <si>
    <t>http://www.ureport.ug/poll/524/</t>
  </si>
  <si>
    <t>http://www.ureport.ug/poll/460/</t>
  </si>
  <si>
    <t>http://www.ureport.ug/poll/447/</t>
  </si>
  <si>
    <t>http://www.ureport.ug/poll/437/</t>
  </si>
  <si>
    <t>http://www.ureport.ug/poll/549/</t>
  </si>
  <si>
    <t>http://www.ureport.ug/poll/521/</t>
  </si>
  <si>
    <t>http://www.ureport.ug/poll/477/</t>
  </si>
  <si>
    <t>Immunisation: U-Reporters have helped the Ministry of Health and partners immunise 5 million children against polio since 2015.</t>
  </si>
  <si>
    <t>Immunisation: Did Polio vaccinators visit ur home to immunise all children under 5?</t>
  </si>
  <si>
    <t>Immunisation: Hi U-Reporter! Have you heard any Polio announcements on the radio during the past weeks? Yes or No</t>
  </si>
  <si>
    <t>Immunisation: Hi U-Reporter: MoH house-2-house polio campaign in ur community for all kids under 5 yrs old this Sat – Mon, Jan 23-25. If anyone has questions send to 8500.</t>
  </si>
  <si>
    <t>characteristics of establishment;</t>
  </si>
  <si>
    <t>infrastructure and services;</t>
  </si>
  <si>
    <t>sales and supplies;</t>
  </si>
  <si>
    <t>degree of competition;</t>
  </si>
  <si>
    <t>capacity;</t>
  </si>
  <si>
    <t>land and permits;</t>
  </si>
  <si>
    <t>innovation;</t>
  </si>
  <si>
    <t>crime;</t>
  </si>
  <si>
    <t>finance;</t>
  </si>
  <si>
    <t>business-government relations;</t>
  </si>
  <si>
    <t>labor;</t>
  </si>
  <si>
    <t>business environment;</t>
  </si>
  <si>
    <t>performance.</t>
  </si>
  <si>
    <t>Corruption</t>
  </si>
  <si>
    <t>Crime</t>
  </si>
  <si>
    <t>Firm Characteristics</t>
  </si>
  <si>
    <t>Gender</t>
  </si>
  <si>
    <t>Informality</t>
  </si>
  <si>
    <t>Innovation and Technology</t>
  </si>
  <si>
    <t>Performance</t>
  </si>
  <si>
    <t>Regulations and Taxes</t>
  </si>
  <si>
    <t>Workforce</t>
  </si>
  <si>
    <t>Act</t>
  </si>
  <si>
    <t xml:space="preserve">http://www.unicef.org/infobycountry/uganda_statistics.html </t>
  </si>
  <si>
    <t>Basic Indicators </t>
  </si>
  <si>
    <t> Nutrition </t>
  </si>
  <si>
    <t> Health </t>
  </si>
  <si>
    <t> HIV/AIDS </t>
  </si>
  <si>
    <t> Education </t>
  </si>
  <si>
    <t> Demographic Indicators </t>
  </si>
  <si>
    <t> Economic Indicators </t>
  </si>
  <si>
    <t> Women </t>
  </si>
  <si>
    <t> Child Protection </t>
  </si>
  <si>
    <t> The Rate Of Progress </t>
  </si>
  <si>
    <t> Adolescents </t>
  </si>
  <si>
    <t> Disparities By Residence </t>
  </si>
  <si>
    <t> Disparities By Household Wealth </t>
  </si>
  <si>
    <t> Early Childhood Development</t>
  </si>
  <si>
    <t>http://www.gov.ug/content/facts-figures</t>
  </si>
  <si>
    <t>Facts and figures</t>
  </si>
  <si>
    <t>Human Development Index and its components</t>
  </si>
  <si>
    <t>Trends in the Human Development Index, 1990-2014</t>
  </si>
  <si>
    <t>Inequality-adjusted Human Development Index</t>
  </si>
  <si>
    <t>Gender Development Index</t>
  </si>
  <si>
    <t>Gender Inequality Index</t>
  </si>
  <si>
    <t>Multidimensional Poverty Index: developing countries</t>
  </si>
  <si>
    <t>Multidimensional Poverty Index: changes over time</t>
  </si>
  <si>
    <t>http://hdr.undp.org/en/composite/trends</t>
  </si>
  <si>
    <t>http://hdr.undp.org/en/composite/IHDI</t>
  </si>
  <si>
    <t>http://hdr.undp.org/en/composite/GDI</t>
  </si>
  <si>
    <t>http://hdr.undp.org/en/composite/GII</t>
  </si>
  <si>
    <t>http://hdr.undp.org/en/composite/MPI</t>
  </si>
  <si>
    <t>http://hdr.undp.org/en/composite/MPIchanges</t>
  </si>
  <si>
    <t xml:space="preserve">http://hdr.undp.org/en/composite/HDI </t>
  </si>
  <si>
    <t>their views regarding the general environment in Uganda</t>
  </si>
  <si>
    <t>their overall attitudes toward the WBG in Uganda</t>
  </si>
  <si>
    <t>their perceptions of the WBG's future role in Uganda.</t>
  </si>
  <si>
    <t>overall impressions of the WBG's effectiveness and results, knowledge work and activities, and communication and information sharing in Uganda</t>
  </si>
  <si>
    <t>Stakeholders (national and local governments, multilateral/bilateral agencies, media, academia, the private sector, and civil society in Uganda)</t>
  </si>
  <si>
    <t>Number of administrative units by county and by Sub County</t>
  </si>
  <si>
    <t>Selected district indicators</t>
  </si>
  <si>
    <t>Selected indicators for CDDP</t>
  </si>
  <si>
    <t>Key MDG indicators for education</t>
  </si>
  <si>
    <t>Education enrolment by gender</t>
  </si>
  <si>
    <t>Availability of health facilities</t>
  </si>
  <si>
    <t>Point water sources</t>
  </si>
  <si>
    <t>District routine immunisation rates by type of disease</t>
  </si>
  <si>
    <t>District projected population and estimated households</t>
  </si>
  <si>
    <t>Poverty headcount</t>
  </si>
  <si>
    <t>http://www.ubos.org/onlinefiles/uploads/ubos/2009_HLG_%20Abstract_printed/CIS+UPLOADS/Profiles%20of%20Higher%20Local%20Governments_June_2014.pdf</t>
  </si>
  <si>
    <t>Demographic characteristics per district</t>
  </si>
  <si>
    <t xml:space="preserve">Production and marketing </t>
  </si>
  <si>
    <t>Education and sports</t>
  </si>
  <si>
    <t>Higher Local Government Statistical Abstracts  (2012/13)</t>
  </si>
  <si>
    <t>health indicators per district</t>
  </si>
  <si>
    <t>Community based services</t>
  </si>
  <si>
    <t>District revenues, budget, and expenditure</t>
  </si>
  <si>
    <t>International Debt Statistics</t>
  </si>
  <si>
    <t>Gender Statistics</t>
  </si>
  <si>
    <t>Health Nutrition and Population Statistics</t>
  </si>
  <si>
    <t>Health Nutrition and Population Statistics by Wealth Quintile</t>
  </si>
  <si>
    <t>Global Economic Prospects</t>
  </si>
  <si>
    <t>Africa Development Indicators</t>
  </si>
  <si>
    <t>Education Statistics - All Indicators</t>
  </si>
  <si>
    <t>IDA Results Measurement System</t>
  </si>
  <si>
    <t>Joint External Debt Hub</t>
  </si>
  <si>
    <t>Global Economic Monitor (GEM)</t>
  </si>
  <si>
    <t>Worldwide Governance Indicators</t>
  </si>
  <si>
    <t>Millennium Development Goals</t>
  </si>
  <si>
    <t>Poverty and Equity Database</t>
  </si>
  <si>
    <t>Landmine Contamination, Casualties and Clearance (LC3D)</t>
  </si>
  <si>
    <t>Global Bilateral Migration</t>
  </si>
  <si>
    <t>UNCTAD - Trade Analysis Information System (TRAINS)</t>
  </si>
  <si>
    <t>Jobs</t>
  </si>
  <si>
    <t>Global Findex (Global Financial Inclusion Database)</t>
  </si>
  <si>
    <t>The Atlas of Social Protection: Indicators of Resilience and Equity (ASPIRE)</t>
  </si>
  <si>
    <t>Country Policy and Institutional Assessment</t>
  </si>
  <si>
    <t>Global Partnership for Education</t>
  </si>
  <si>
    <t>Global Financial Development</t>
  </si>
  <si>
    <t>Sustainable Energy for All</t>
  </si>
  <si>
    <t>Service Delivery Indicators</t>
  </si>
  <si>
    <t>Wealth Accounting</t>
  </si>
  <si>
    <t>Subnational Malnutrition</t>
  </si>
  <si>
    <t>Doing Business</t>
  </si>
  <si>
    <t>Enterprise Surveys</t>
  </si>
  <si>
    <t>Africa Infrastructure: Airport</t>
  </si>
  <si>
    <t>Africa Infrastructure: WSS Utility</t>
  </si>
  <si>
    <t>Africa Infrastructure: Electricity</t>
  </si>
  <si>
    <t>Africa Infrastructure: National Data</t>
  </si>
  <si>
    <t>Africa Infrastructure: Railways</t>
  </si>
  <si>
    <t>Quarterly Public Sector Debt</t>
  </si>
  <si>
    <t>Health Nutrition and Population Statistics: Population estimates and projections</t>
  </si>
  <si>
    <t>G20 Financial Inclusion Indicators</t>
  </si>
  <si>
    <t>Poverty</t>
  </si>
  <si>
    <t>World Development Indicators - Aid Effectiveness</t>
  </si>
  <si>
    <t>World Development Indicators - Climate Change</t>
  </si>
  <si>
    <t>World Development Indicators - Economic Policy &amp; External Debt</t>
  </si>
  <si>
    <t>World Development Indicators - Education</t>
  </si>
  <si>
    <t>World Development Indicators - Energy &amp; Mining</t>
  </si>
  <si>
    <t>World Development Indicators - Environment</t>
  </si>
  <si>
    <t>World Development Indicators - Financial Sector</t>
  </si>
  <si>
    <t>World Development Indicators - Gender</t>
  </si>
  <si>
    <t>World Development Indicators - Health</t>
  </si>
  <si>
    <t>World Development Indicators - Infrastructure</t>
  </si>
  <si>
    <t>World Development Indicators - Labor &amp; Social Protection</t>
  </si>
  <si>
    <t>World Development Indicators - Poverty</t>
  </si>
  <si>
    <t>World Development Indicators - Private Sector</t>
  </si>
  <si>
    <t>World Development Indicators - Public Sector</t>
  </si>
  <si>
    <t>World Development Indicators - Science &amp; Technology</t>
  </si>
  <si>
    <t>World Development Indicators - Social Development</t>
  </si>
  <si>
    <t>World Development Indicators - Urban Development</t>
  </si>
  <si>
    <t>http://databank.worldbank.org/data/reports.aspx?source=world-development-indicators&amp;Type=TABLE&amp;preview=on</t>
  </si>
  <si>
    <t>http://databank.worldbank.org/data/reports.aspx?source=international-debt-statistics&amp;Type=TABLE&amp;preview=on</t>
  </si>
  <si>
    <t>http://databank.worldbank.org/data/reports.aspx?source=gender-statistics&amp;Type=TABLE&amp;preview=on</t>
  </si>
  <si>
    <t>http://databank.worldbank.org/data/reports.aspx?source=health-nutrition-and-population-statistics&amp;Type=TABLE&amp;preview=on</t>
  </si>
  <si>
    <t>http://databank.worldbank.org/data/reports.aspx?source=health-nutrition-and-population-statistics-by-wealth-quintile&amp;Type=TABLE&amp;preview=on</t>
  </si>
  <si>
    <t>http://databank.worldbank.org/data/reports.aspx?source=global-economic-prospects&amp;Type=TABLE&amp;preview=on</t>
  </si>
  <si>
    <t>http://databank.worldbank.org/data/reports.aspx?source=africa-development-indicators&amp;Type=TABLE&amp;preview=on</t>
  </si>
  <si>
    <t>http://databank.worldbank.org/data/reports.aspx?source=education-statistics-~-all-indicators&amp;Type=TABLE&amp;preview=on</t>
  </si>
  <si>
    <t>http://databank.worldbank.org/data/reports.aspx?source=ida-results-measurement-system&amp;Type=TABLE&amp;preview=on</t>
  </si>
  <si>
    <t>http://databank.worldbank.org/data/reports.aspx?source=joint-external-debt-hub&amp;Type=TABLE&amp;preview=on</t>
  </si>
  <si>
    <t>http://databank.worldbank.org/data/reports.aspx?source=global-economic-monitor-(gem)&amp;Type=TABLE&amp;preview=on</t>
  </si>
  <si>
    <t>http://databank.worldbank.org/data/reports.aspx?source=worldwide-governance-indicators&amp;Type=TABLE&amp;preview=on</t>
  </si>
  <si>
    <t>http://databank.worldbank.org/data/reports.aspx?source=millennium-development-goals&amp;Type=TABLE&amp;preview=on</t>
  </si>
  <si>
    <t>http://databank.worldbank.org/data/reports.aspx?source=poverty-and-equity-database&amp;Type=TABLE&amp;preview=on</t>
  </si>
  <si>
    <t>http://databank.worldbank.org/data/reports.aspx?source=landmine-contamination,-casualties-and-clearance-(lc3d)&amp;Type=TABLE&amp;preview=on</t>
  </si>
  <si>
    <t>http://databank.worldbank.org/data/reports.aspx?source=global-bilateral-migration&amp;Type=TABLE&amp;preview=on</t>
  </si>
  <si>
    <t>http://databank.worldbank.org/data/reports.aspx?source=unctad-~-trade-analysis-information-system-(trains)&amp;Type=TABLE&amp;preview=on</t>
  </si>
  <si>
    <t>http://databank.worldbank.org/data/reports.aspx?source=jobs&amp;Type=TABLE&amp;preview=on</t>
  </si>
  <si>
    <t>http://databank.worldbank.org/data/reports.aspx?source=global-findex-(global-financial-inclusion-database)&amp;Type=TABLE&amp;preview=on</t>
  </si>
  <si>
    <t>http://databank.worldbank.org/data/reports.aspx?source=the-atlas-of-social-protection:-indicators-of-resilience-and-equity-(aspire)&amp;Type=TABLE&amp;preview=on</t>
  </si>
  <si>
    <t>http://databank.worldbank.org/data/reports.aspx?source=country-policy-and-institutional-assessment&amp;Type=TABLE&amp;preview=on</t>
  </si>
  <si>
    <t>http://databank.worldbank.org/data/reports.aspx?source=global-partnership-for-education&amp;Type=TABLE&amp;preview=on</t>
  </si>
  <si>
    <t>http://databank.worldbank.org/data/reports.aspx?source=global-financial-development&amp;Type=TABLE&amp;preview=on</t>
  </si>
  <si>
    <t>http://databank.worldbank.org/data/reports.aspx?source=sustainable-energy-for-all&amp;Type=TABLE&amp;preview=on</t>
  </si>
  <si>
    <t>http://databank.worldbank.org/data/reports.aspx?source=service-delivery-indicators&amp;Type=TABLE&amp;preview=on</t>
  </si>
  <si>
    <t>http://databank.worldbank.org/data/reports.aspx?source=wealth-accounting&amp;Type=TABLE&amp;preview=on</t>
  </si>
  <si>
    <t>http://databank.worldbank.org/data/reports.aspx?source=subnational-malnutrition&amp;Type=TABLE&amp;preview=on</t>
  </si>
  <si>
    <t>http://databank.worldbank.org/data/reports.aspx?source=exporter-dynamics-database-%E2%80%93-indicators-at-country~industry-isic~year-level&amp;Type=TABLE&amp;preview=on</t>
  </si>
  <si>
    <t>http://databank.worldbank.org/data/reports.aspx?source=doing-business&amp;Type=TABLE&amp;preview=on</t>
  </si>
  <si>
    <t>http://databank.worldbank.org/data/reports.aspx?source=enterprise-surveys&amp;Type=TABLE&amp;preview=on</t>
  </si>
  <si>
    <t>http://databank.worldbank.org/data/reports.aspx?source=africa-infrastructure:-airport&amp;Type=TABLE&amp;preview=on</t>
  </si>
  <si>
    <t>http://databank.worldbank.org/data/reports.aspx?source=africa-infrastructure:-wss-utility&amp;Type=TABLE&amp;preview=on</t>
  </si>
  <si>
    <t>http://databank.worldbank.org/data/reports.aspx?source=africa-infrastructure:-electricity&amp;Type=TABLE&amp;preview=on</t>
  </si>
  <si>
    <t>http://databank.worldbank.org/data/reports.aspx?source=africa-infrastructure:-national-data&amp;Type=TABLE&amp;preview=on</t>
  </si>
  <si>
    <t>http://databank.worldbank.org/data/reports.aspx?source=africa-infrastructure:-railways&amp;Type=TABLE&amp;preview=on</t>
  </si>
  <si>
    <t>http://databank.worldbank.org/data/reports.aspx?source=quarterly-public-sector-debt&amp;Type=TABLE&amp;preview=on</t>
  </si>
  <si>
    <t>http://databank.worldbank.org/data/reports.aspx?source=health-nutrition-and-population-statistics:-population-estimates-and-projections&amp;Type=TABLE&amp;preview=on</t>
  </si>
  <si>
    <t>http://databank.worldbank.org/data/reports.aspx?source=g20-financial-inclusion-indicators&amp;Type=TABLE&amp;preview=on</t>
  </si>
  <si>
    <t>World Bank data</t>
  </si>
  <si>
    <t>Uganda National Household Survey 2009/10 (micro-data)</t>
  </si>
  <si>
    <t>Uganda National Panel Survey for the periods of 2009-10, 2010-2011, 2011-12 (micro-data)</t>
  </si>
  <si>
    <t>Uganda Demographic Health Surveys (micro-data)</t>
  </si>
  <si>
    <t>http://ugandadata.org/redbin/RpWebEngine.exe/Portal?&amp;BASE=COMM2002</t>
  </si>
  <si>
    <t>http://ugandadata.org/redbin/RpWebEngine.exe/Portal?&amp;BASE=HOT2002</t>
  </si>
  <si>
    <t xml:space="preserve">http://ugandadata.org/redbin/RpWebEngine.exe/Portal?&amp;BASE=cen2014 </t>
  </si>
  <si>
    <t>Uganda Population and Household Census 2002 - Hotel Module (micro-data)</t>
  </si>
  <si>
    <t>Uganda Population and Household Census 2002 - Community Module (micro-data)</t>
  </si>
  <si>
    <t>Uganda National Population and Housing Census 2014 Provisional Results (micro-data)</t>
  </si>
  <si>
    <t>http://ugandadata.org/redbin/RpWebEngine.exe/Portal?&amp;BASE=NMIRENG</t>
  </si>
  <si>
    <t>http://ugandadata.org/redbin/RpWebEngine.exe/Portal?&amp;MODE=BASE&amp;ITEM=NMIRsurveys</t>
  </si>
  <si>
    <t>Expenditures (public)</t>
  </si>
  <si>
    <t>Expenditures (households)</t>
  </si>
  <si>
    <t>Open data for Africa (Open data Uganda)</t>
  </si>
  <si>
    <t>UBOS- GDDS/SDDS economic and financial data for Uganda - Fiscal Sector     </t>
  </si>
  <si>
    <t>UBOS- GDDS/SDDS economic and financial data for Uganda - Financial Sector     </t>
  </si>
  <si>
    <t>UBOS- GDDS/SDDS economic and financial data for Uganda - External Sector     </t>
  </si>
  <si>
    <t>UBOS- GDDS/SDDS economic and financial data for Uganda - Social Demographic Data</t>
  </si>
  <si>
    <t>Every 3 years(UNHS)</t>
  </si>
  <si>
    <t>Central government operations</t>
  </si>
  <si>
    <t>Government debt</t>
  </si>
  <si>
    <t>http://www.finance.go.ug/index.php?option=com_docman&amp;task=doc_download&amp;gid=479&amp;Itemid=159</t>
  </si>
  <si>
    <t xml:space="preserve"> institutions and enterprises</t>
  </si>
  <si>
    <t>Monthly Budgetary Central Government Finance Statistics 201516 Feb'16</t>
  </si>
  <si>
    <t>Ministry of Finance and Economic development</t>
  </si>
  <si>
    <t>Government spending per sector</t>
  </si>
  <si>
    <t>Donor spending per sector</t>
  </si>
  <si>
    <t>Donor spending per donor</t>
  </si>
  <si>
    <t>Revenues collected (taxes, oil revenues and other revenues)</t>
  </si>
  <si>
    <t>Total financing</t>
  </si>
  <si>
    <t>Operating surplus</t>
  </si>
  <si>
    <t>Government transfers</t>
  </si>
  <si>
    <t>Spending per activity areas</t>
  </si>
  <si>
    <t>Financing sources</t>
  </si>
  <si>
    <t>Outlays by functions of government</t>
  </si>
  <si>
    <t>Monthly Budgetary Central Government Finance Statistics 201516 Feb'17</t>
  </si>
  <si>
    <t>Monthly Budgetary Central Government Finance Statistics 201516 Feb'18</t>
  </si>
  <si>
    <t>Monthly Budgetary Central Government Finance Statistics 201516 Feb'19</t>
  </si>
  <si>
    <t>Monthly Budgetary Central Government Finance Statistics 201516 Feb'20</t>
  </si>
  <si>
    <t>Monthly Budgetary Central Government Finance Statistics 201516 Feb'21</t>
  </si>
  <si>
    <t xml:space="preserve">General government operations </t>
  </si>
  <si>
    <t>Central bank survey</t>
  </si>
  <si>
    <t>Depository coperations survey (Monetary survey)</t>
  </si>
  <si>
    <t>Other depository coperations survey (Monetary survey)</t>
  </si>
  <si>
    <t>Merchandise trade (Foreign)</t>
  </si>
  <si>
    <t>Balance of payments</t>
  </si>
  <si>
    <t>International reserves</t>
  </si>
  <si>
    <t>International investment position</t>
  </si>
  <si>
    <t>External debt</t>
  </si>
  <si>
    <t>Decennial</t>
  </si>
  <si>
    <t>Every 5 years(DHS)</t>
  </si>
  <si>
    <t>Political stability</t>
  </si>
  <si>
    <t>Banking and Finance</t>
  </si>
  <si>
    <t>Social dynamics</t>
  </si>
  <si>
    <t>Foreign Direct Investment</t>
  </si>
  <si>
    <t>Fertility and mortality</t>
  </si>
  <si>
    <t xml:space="preserve">Income </t>
  </si>
  <si>
    <t>Disability</t>
  </si>
  <si>
    <t>Work</t>
  </si>
  <si>
    <t>Geography</t>
  </si>
  <si>
    <t>General Statistics</t>
  </si>
  <si>
    <t>Demography and Population</t>
  </si>
  <si>
    <t>Development</t>
  </si>
  <si>
    <t>Economic Projections</t>
  </si>
  <si>
    <t>Education and Training</t>
  </si>
  <si>
    <t>Globalisation</t>
  </si>
  <si>
    <t>Industry and Services</t>
  </si>
  <si>
    <t>International Trade and Balance of Payments</t>
  </si>
  <si>
    <t>Monthly Economic Indicators</t>
  </si>
  <si>
    <t>National Accounts</t>
  </si>
  <si>
    <t>Prices and Purchasing Power Parities</t>
  </si>
  <si>
    <t>Productivity</t>
  </si>
  <si>
    <t>Public Sector, Taxation and Market Regulation</t>
  </si>
  <si>
    <t>Regions and Cities</t>
  </si>
  <si>
    <t>Science, Technology and Patents</t>
  </si>
  <si>
    <t>Social Protection and Well-being</t>
  </si>
  <si>
    <t>Crime Statistics</t>
  </si>
  <si>
    <t>Telecommunication</t>
  </si>
  <si>
    <t>Transportation</t>
  </si>
  <si>
    <t>Vulnerability</t>
  </si>
  <si>
    <t>Domestic resources</t>
  </si>
  <si>
    <t>International resources</t>
  </si>
  <si>
    <t>International official finance</t>
  </si>
  <si>
    <t>Humanitarian finance</t>
  </si>
  <si>
    <t>Data revolution</t>
  </si>
  <si>
    <t>http://devinit.org/#!/country/uganda</t>
  </si>
  <si>
    <t>District public resources</t>
  </si>
  <si>
    <t>Spotlight on Uganda</t>
  </si>
  <si>
    <t>http://devinit.org/#!/spotlight-on-uganda</t>
  </si>
  <si>
    <t xml:space="preserve">http://data.un.org/Search.aspx?q=uganda </t>
  </si>
  <si>
    <t>Environment Statistics Database (4)</t>
  </si>
  <si>
    <t>IFS (46)</t>
  </si>
  <si>
    <t>LABORSTA (4)</t>
  </si>
  <si>
    <t>Energy (19)</t>
  </si>
  <si>
    <t>Industry (62)</t>
  </si>
  <si>
    <t>UNSD Demographic (36)</t>
  </si>
  <si>
    <t>Comtrade (98)</t>
  </si>
  <si>
    <t>Gender Info (100)</t>
  </si>
  <si>
    <t>UNODC Homicide Statistics 2012 (1)</t>
  </si>
  <si>
    <t>UNHCR Statistical Database (2)</t>
  </si>
  <si>
    <t>Social Conflicts</t>
  </si>
  <si>
    <t>Presidential Election results by district and polling station</t>
  </si>
  <si>
    <t>Presidential Election results by parish and polling station</t>
  </si>
  <si>
    <t xml:space="preserve">http://www.ec.or.ug/ecresults/0-Final_Presidential_Results_Polling%20Station.pdf </t>
  </si>
  <si>
    <t xml:space="preserve">http://www.ec.or.ug/?q=2016-presidential-results-district-polling-station </t>
  </si>
  <si>
    <t xml:space="preserve">http://ursb.go.ug/services/civil-registration/ </t>
  </si>
  <si>
    <t>Births, deaths, marriages and adoptions</t>
  </si>
  <si>
    <t>Vital statistics</t>
  </si>
  <si>
    <t>Prison characteristics</t>
  </si>
  <si>
    <t>Private Security Infrastructure</t>
  </si>
  <si>
    <t>Case Management Information</t>
  </si>
  <si>
    <t xml:space="preserve">Community Service </t>
  </si>
  <si>
    <t xml:space="preserve">Crime by region/ district </t>
  </si>
  <si>
    <t xml:space="preserve">Crime pattern distribution </t>
  </si>
  <si>
    <t xml:space="preserve">Foreign nationals accused </t>
  </si>
  <si>
    <t xml:space="preserve">Crimes committed against foreigners </t>
  </si>
  <si>
    <t xml:space="preserve">Civil servants in crime </t>
  </si>
  <si>
    <t xml:space="preserve">Fire arms and ammunitions </t>
  </si>
  <si>
    <t xml:space="preserve">Security personnel in crime </t>
  </si>
  <si>
    <t xml:space="preserve">Motor vehicles in crime </t>
  </si>
  <si>
    <t xml:space="preserve">Mob action </t>
  </si>
  <si>
    <t xml:space="preserve">Escapes and rescue from custody </t>
  </si>
  <si>
    <t>Crime by crime category</t>
  </si>
  <si>
    <t>Annual Crime and Traffic/Road Safety Report 2013</t>
  </si>
  <si>
    <t>http://www.upf.go.ug/download/publications(2)/Annual_Crime_and_Traffic_Road_Safety_Report_2013(2).pdf</t>
  </si>
  <si>
    <t>Presidential election results by district</t>
  </si>
  <si>
    <t>Express Penalty</t>
  </si>
  <si>
    <t>Verbal Autopsy</t>
  </si>
  <si>
    <t>Pregnancy</t>
  </si>
  <si>
    <t>Socio-economic status</t>
  </si>
  <si>
    <t>Migrations, births, and deaths</t>
  </si>
  <si>
    <t>Orphans and Vulnerable Children</t>
  </si>
  <si>
    <t>individual characteristics of household members including marital status;</t>
  </si>
  <si>
    <t>education- schooling status of household members and expenditures on schooling;</t>
  </si>
  <si>
    <t>general health covering: disease incidence, access to facilities, and types of illnesses;</t>
  </si>
  <si>
    <t>housing and household conditions;</t>
  </si>
  <si>
    <t>labour force participation including usual activity status, time use and wages/earnings; and</t>
  </si>
  <si>
    <t>household and enterprise assets.</t>
  </si>
  <si>
    <t>women's child birth history; </t>
  </si>
  <si>
    <t>reproductive health;</t>
  </si>
  <si>
    <t>background of current partner;</t>
  </si>
  <si>
    <t>child birth history;</t>
  </si>
  <si>
    <t>household and enterprise assets; </t>
  </si>
  <si>
    <t>time use for household chores and responsibilities;</t>
  </si>
  <si>
    <t>attitudes towards gender roles;</t>
  </si>
  <si>
    <t>roles in decision making; and</t>
  </si>
  <si>
    <t>history of marital violence.</t>
  </si>
  <si>
    <t>Basic pre-interview data: Information on location of the household, information on respondent and information on interview</t>
  </si>
  <si>
    <t>Information on the household: ethnicity, religion, displacement of household</t>
  </si>
  <si>
    <t>Basic individual information: Age, gender, marital status, education, school attendance of individuals within the household</t>
  </si>
  <si>
    <t>Livelihood sources and activities: Livelihood activities on individuals, migration, main income sources of households, livelihood barriers faced by households, credit</t>
  </si>
  <si>
    <t>Food security: food insecurity, who eats first, dietary diversity</t>
  </si>
  <si>
    <t>Assets: House and land ownership, usage of land, number of specific assets owned (tools, housing assets, livestock, transport)</t>
  </si>
  <si>
    <t>Shocks: experience of different shocks, coping strategies to deal with shocks</t>
  </si>
  <si>
    <t>Crimes: experience of different crimes coping strategies to deal with crimes</t>
  </si>
  <si>
    <t>Security: self-perceived safety</t>
  </si>
  <si>
    <t>Health: Access to and satisfaction with health services</t>
  </si>
  <si>
    <t>Education: Access to and satisfaction with education services</t>
  </si>
  <si>
    <t>Water: Access to and satisfaction with water services</t>
  </si>
  <si>
    <t>Social protection: Access to and satisfaction with social protection services</t>
  </si>
  <si>
    <t>Livelihood assistance: Access to and satisfaction with livelihood assistance</t>
  </si>
  <si>
    <t>Civil participation and grievance mechanisms: Knowledge of and usage of grievance mechanisms; problems with services; knowledge of and participation in civil participation opportunities</t>
  </si>
  <si>
    <t>Perceptions of government: Perception of local and central government (and informal governance actors for some countries)</t>
  </si>
  <si>
    <t>Economic activities</t>
  </si>
  <si>
    <t>Education and literacy</t>
  </si>
  <si>
    <t>Loans and savings</t>
  </si>
  <si>
    <t>Attitudes towards risk</t>
  </si>
  <si>
    <t>Basic health</t>
  </si>
  <si>
    <t>List of all humanitarian pledges, commitments &amp; contributions in 2016 </t>
  </si>
  <si>
    <t>Total Humanitarian Funding per Donor in 2016 </t>
  </si>
  <si>
    <t>Financial tracking system (FTS)</t>
  </si>
  <si>
    <t>CERF grants</t>
  </si>
  <si>
    <t>CERF donors</t>
  </si>
  <si>
    <t>http://www.unocha.org/cerf/</t>
  </si>
  <si>
    <t>Court Cases</t>
  </si>
  <si>
    <t>https://webgate.ec.europa.eu/hac/index.cfm?fuseaction=listReport.plain&amp;kind_of_list=plain&amp;cfid=122650&amp;cftoken=ab785ce0e725595e-1929C886-B104-6241-2760E1AC8A7D87CF</t>
  </si>
  <si>
    <t>EU aid to Uganda</t>
  </si>
  <si>
    <t>VISA register</t>
  </si>
  <si>
    <t>Enabling environments</t>
  </si>
  <si>
    <t>Income security</t>
  </si>
  <si>
    <t>Health status</t>
  </si>
  <si>
    <t>Capability</t>
  </si>
  <si>
    <t>Labour force</t>
  </si>
  <si>
    <t>Employment</t>
  </si>
  <si>
    <t>Youth</t>
  </si>
  <si>
    <t>Working time</t>
  </si>
  <si>
    <t>Earnings and employment - related income</t>
  </si>
  <si>
    <t>Labour cost</t>
  </si>
  <si>
    <t>Occupational injuries</t>
  </si>
  <si>
    <t>Labour inspection</t>
  </si>
  <si>
    <t>Trade uniouns and collective bargaining</t>
  </si>
  <si>
    <t>Strikes and lockouts</t>
  </si>
  <si>
    <t>Working poor</t>
  </si>
  <si>
    <t>Social security</t>
  </si>
  <si>
    <t>Labour force participation rate</t>
  </si>
  <si>
    <t>Employment-to-population ratio</t>
  </si>
  <si>
    <t>Status in employment</t>
  </si>
  <si>
    <t>Employment by sector</t>
  </si>
  <si>
    <t>Employment by occupation</t>
  </si>
  <si>
    <t>Part-time workers</t>
  </si>
  <si>
    <t>Hours of work</t>
  </si>
  <si>
    <t>Employment in the informal economy</t>
  </si>
  <si>
    <t>Youth unemployment</t>
  </si>
  <si>
    <t>Long-term unemployment</t>
  </si>
  <si>
    <t>Time-related underemployment</t>
  </si>
  <si>
    <t>Persons outside the labour force</t>
  </si>
  <si>
    <t>Educational attainment and illiteracy</t>
  </si>
  <si>
    <t>Wages and compensation costs</t>
  </si>
  <si>
    <t>Labour productivity</t>
  </si>
  <si>
    <t>Poverty, income distribution, employment by economic class and working poverty</t>
  </si>
  <si>
    <t>National Counter Trafficking dataset</t>
  </si>
  <si>
    <t>National Information Security</t>
  </si>
  <si>
    <t>Disasters</t>
  </si>
  <si>
    <t>Special Pass and Work Permit register</t>
  </si>
  <si>
    <t>Pensions</t>
  </si>
  <si>
    <t>Food security and prices</t>
  </si>
  <si>
    <t>Risk dimensions and components</t>
  </si>
  <si>
    <t>Risk indicators</t>
  </si>
  <si>
    <t>Trends</t>
  </si>
  <si>
    <t>Global peers</t>
  </si>
  <si>
    <t>Region and income group context</t>
  </si>
  <si>
    <t>http://www.inform-index.org/Subnational/Greater-Horn-of-Africa</t>
  </si>
  <si>
    <t>INFORM risk matrix</t>
  </si>
  <si>
    <t>Basic Indicators</t>
  </si>
  <si>
    <t>Nutrition</t>
  </si>
  <si>
    <t>Demographic Indicators</t>
  </si>
  <si>
    <t>Economic Indicators</t>
  </si>
  <si>
    <t>Women</t>
  </si>
  <si>
    <t>Child Protection</t>
  </si>
  <si>
    <t>Rate of Progress</t>
  </si>
  <si>
    <t>Adolescents</t>
  </si>
  <si>
    <t>Equity - Residence</t>
  </si>
  <si>
    <t>Equity - Household wealth</t>
  </si>
  <si>
    <t>Early Childhood Development</t>
  </si>
  <si>
    <t>Homicide statistics</t>
  </si>
  <si>
    <t>GINI coefficient</t>
  </si>
  <si>
    <t>respondent and household characteristics</t>
  </si>
  <si>
    <t>health state descriptions</t>
  </si>
  <si>
    <t>chronic conditions and health service coverage</t>
  </si>
  <si>
    <t>health care utilization and risk factors and behaviours</t>
  </si>
  <si>
    <t>health measurements.</t>
  </si>
  <si>
    <t>caregiving and receiving care</t>
  </si>
  <si>
    <t>antiretroviral therapy knowledge</t>
  </si>
  <si>
    <t>Household welfare</t>
  </si>
  <si>
    <t>Human rights statistics</t>
  </si>
  <si>
    <t>Uganda Rural Poverty Rates by Sub-county 2002</t>
  </si>
  <si>
    <t>Uganda Urban Poverty Rates by Sub-county 2002</t>
  </si>
  <si>
    <t>Uganda Urban changes in Poverty 1999 - 2002</t>
  </si>
  <si>
    <t>Uganda Rural changes in Poverty  1999 - 2002</t>
  </si>
  <si>
    <t>Scope</t>
  </si>
  <si>
    <t>Previous</t>
  </si>
  <si>
    <t>National core dataset (See sheet: National core-CountryStat)</t>
  </si>
  <si>
    <t>After 5 years</t>
  </si>
  <si>
    <t>Exporter Dynamics Database</t>
  </si>
  <si>
    <t>USE Headcount per district</t>
  </si>
  <si>
    <t>Every 2 years</t>
  </si>
  <si>
    <t>Migration Statistics by entry point, 2002 - 2006</t>
  </si>
  <si>
    <t>Total Arrivals by sex and age, 2003- 2006</t>
  </si>
  <si>
    <t>Secure Livelihoods Research Consortium - ODI</t>
  </si>
  <si>
    <t>http://www.afrobarometer.org/countries/uganda-0</t>
  </si>
  <si>
    <t>Ministry of  Trade, Industry, and Cooperatives</t>
  </si>
  <si>
    <t xml:space="preserve">Ministry of Finance, Planning and Economic Development </t>
  </si>
  <si>
    <t>Ministry of Education, Sports, Science and Technology</t>
  </si>
  <si>
    <t>Ministry of Water and Environment</t>
  </si>
  <si>
    <t>Ministry of Local Government</t>
  </si>
  <si>
    <t>Ministry of Health</t>
  </si>
  <si>
    <t>Ministry of Information and Communications Technology</t>
  </si>
  <si>
    <t>Ministry of Energy and Minerals</t>
  </si>
  <si>
    <t>Ministry of Lands, Housing and Urban development</t>
  </si>
  <si>
    <t>Ministry of Gender, Labor, &amp; Social Affairs</t>
  </si>
  <si>
    <t>Ministry of Internal Affairs</t>
  </si>
  <si>
    <t>Ministry of Justice and Constitutional Affairs</t>
  </si>
  <si>
    <t>League Table</t>
  </si>
  <si>
    <t>Pre-Primary Classroom Stock and Pupil Classroom Ratio by District</t>
  </si>
  <si>
    <t>Primary Schools and Enrolment by Class, Gender and District (All Schools)</t>
  </si>
  <si>
    <t>Primary Schools and Enrolment b y Class, Gender and District ( Government</t>
  </si>
  <si>
    <t>Primary Schools and Enrolment by Class, Gender and District (Private Schools) 112</t>
  </si>
  <si>
    <t>Repeaters in Primary Schools by Class, Gender and District</t>
  </si>
  <si>
    <t>Orphans by Class, Gender and District</t>
  </si>
  <si>
    <t>Pupils with Special Needs by Class, Gender and District</t>
  </si>
  <si>
    <t>Gross Enrolment Ratio (GER) and Net Enrolment Ratio (NER) by District</t>
  </si>
  <si>
    <t>Gross Intake Ratio (GIR) and Net Intake Ratio (NIR) by District</t>
  </si>
  <si>
    <t>Primary Teachers and their Ratio to Pupils by Ownership and District</t>
  </si>
  <si>
    <t>Pupil Classroom Ratio (PCR) and Pupil Stance Ratio (PSR) by District</t>
  </si>
  <si>
    <t>Pupils with Adequate Sitting Space by Class and District</t>
  </si>
  <si>
    <t>Secondary Schools and Enrolment by Class, Gender and District (All Schools)139</t>
  </si>
  <si>
    <t>Secondary Schools and Enrolment by Class, Gender and District (Government</t>
  </si>
  <si>
    <t>Secondary Schools a nd Enrolment b y C lass, Gender and District ( Private</t>
  </si>
  <si>
    <t>Repeaters in Secondary Schools by Class, Gender and District</t>
  </si>
  <si>
    <t>Students with Special Needs by Class, Gender and District</t>
  </si>
  <si>
    <t>Seondary Gross Enrolment Ratio ( GER) and Net Enrolment Ratio ( NER) by</t>
  </si>
  <si>
    <t>Secondary Gross Intake Ratio (GIR) and Net Intake Ratio (NIR) by District</t>
  </si>
  <si>
    <t>Secondary Teachers and their Ratio to Students by Ownership and District</t>
  </si>
  <si>
    <t>Student Classroom Ratio (SCR) and Student Stance Ratio (PSR) by District 166</t>
  </si>
  <si>
    <t>Students with Adequate Sitting Space by Class and District</t>
  </si>
  <si>
    <t>Post Primary Institutions and Enrolment by Ownership, Gender and District</t>
  </si>
  <si>
    <t>Post Primary Instructors and Student instructor Ratio (SIR) by Ownership and</t>
  </si>
  <si>
    <t>Pupils in Non-Formal Schools by Gender, Group and District</t>
  </si>
  <si>
    <t>Teachers in Non-Formal Schools by Qualification, Gender and District</t>
  </si>
  <si>
    <t>Number of Repeaters in Non-Formal Schools by Class, Gender and District 180</t>
  </si>
  <si>
    <t>Number of Pupils dropping out in Non-Formal Schools by Reason, Gender and</t>
  </si>
  <si>
    <t>Group_ID</t>
  </si>
  <si>
    <t>Group</t>
  </si>
  <si>
    <t>Row Labels</t>
  </si>
  <si>
    <t>(blank)</t>
  </si>
  <si>
    <t>Grand Total</t>
  </si>
  <si>
    <t>Count of Data Set</t>
  </si>
  <si>
    <t>Count of Data Type</t>
  </si>
  <si>
    <t>Column Labels</t>
  </si>
  <si>
    <t>Sectors</t>
  </si>
  <si>
    <t xml:space="preserve">Definition of Variables </t>
  </si>
  <si>
    <t>Field</t>
  </si>
  <si>
    <t>Format</t>
  </si>
  <si>
    <t>Definition</t>
  </si>
  <si>
    <t>Fixed list</t>
  </si>
  <si>
    <t>The functional sector that the dataset covers (Agriculture, Health, Education, etc.)</t>
  </si>
  <si>
    <t>Primary/secondary</t>
  </si>
  <si>
    <t>Is the dataset from a primary or secondary data source?</t>
  </si>
  <si>
    <t>What geographic portion of the country does the dataset cover?</t>
  </si>
  <si>
    <t>Level of disaggregation</t>
  </si>
  <si>
    <t>What is the lowest geographic level of administrative disaggregation does the microdata in the dataset cover?</t>
  </si>
  <si>
    <t>Data set</t>
  </si>
  <si>
    <t>Text</t>
  </si>
  <si>
    <t xml:space="preserve">The title or brief description of the dataset. This may be a single table or a thematically related group of tables. </t>
  </si>
  <si>
    <t>Data source</t>
  </si>
  <si>
    <t>The title or brief description of the document or platform where the dataset is published</t>
  </si>
  <si>
    <t>The name of the institution responsible for publishing the data</t>
  </si>
  <si>
    <t>Official statistics</t>
  </si>
  <si>
    <t>Boolean</t>
  </si>
  <si>
    <t>Is the dataset recognised as part of ‘official statistics’?</t>
  </si>
  <si>
    <t>Data collection type</t>
  </si>
  <si>
    <t>Is the data collected via Registry, Administrative system, Census, Survey or Other means</t>
  </si>
  <si>
    <t>Access</t>
  </si>
  <si>
    <t>Is the data available to the public?</t>
  </si>
  <si>
    <t>Online</t>
  </si>
  <si>
    <t>Is the data available on a public website?</t>
  </si>
  <si>
    <t>Machine readable</t>
  </si>
  <si>
    <t>Is the data in Excel, CSV, database or other machine readable format? (This does not include PDF or Word format)</t>
  </si>
  <si>
    <t>YYYY</t>
  </si>
  <si>
    <t>In what year was the data in the most recent version of the dataset collected?</t>
  </si>
  <si>
    <t>How often is fresh data collected?</t>
  </si>
  <si>
    <t>In what year (if any) was the data in the previous version of the dataset collected?</t>
  </si>
  <si>
    <t>In what year (if any) will the data in the next version of the dataset be collected?</t>
  </si>
  <si>
    <t>u.r.l.</t>
  </si>
  <si>
    <t>url</t>
  </si>
  <si>
    <t>A link to the document or page holding the dataset.</t>
  </si>
  <si>
    <t>COFOG code</t>
  </si>
  <si>
    <t>A sector code defined by the UN system of Classifications of Functions of Government</t>
  </si>
  <si>
    <t>COFOG description</t>
  </si>
  <si>
    <t>The text description associated with a COFOG code.</t>
  </si>
  <si>
    <t>The category of the puublisher i.e. government, NGOs, private sector etc.</t>
  </si>
  <si>
    <t>These are key tags for each data source such as disability, health, aid etc.</t>
  </si>
  <si>
    <t>Is the dataset generic internationally such as National census, FAOStat, DevInfo etc.</t>
  </si>
  <si>
    <t>The sub-category of the group such as Ministry, NSO, national NGO, International NGO, UN Agency etc.</t>
  </si>
  <si>
    <t>This defined the collection unit from which primary data was collected such as individuals, households, enterprises etc. These form the unit of analysis for further data use.</t>
  </si>
  <si>
    <t>These define more or unique information about the dataset or datasource.</t>
  </si>
  <si>
    <r>
      <t xml:space="preserve">Other datasets in 2006-7 BR (see sheet: </t>
    </r>
    <r>
      <rPr>
        <sz val="10"/>
        <color rgb="FFFF0000"/>
        <rFont val="Arial"/>
        <family val="2"/>
      </rPr>
      <t>Other datasets in Business</t>
    </r>
    <r>
      <rPr>
        <sz val="10"/>
        <color rgb="FF000000"/>
        <rFont val="Arial"/>
        <family val="2"/>
      </rPr>
      <t>)</t>
    </r>
  </si>
  <si>
    <r>
      <t xml:space="preserve">Other datasets in CBS (see sheet: </t>
    </r>
    <r>
      <rPr>
        <sz val="10"/>
        <color rgb="FFFF0000"/>
        <rFont val="Arial"/>
        <family val="2"/>
      </rPr>
      <t>Other datasets in Business</t>
    </r>
    <r>
      <rPr>
        <sz val="10"/>
        <color rgb="FF000000"/>
        <rFont val="Arial"/>
        <family val="2"/>
      </rPr>
      <t>)</t>
    </r>
  </si>
  <si>
    <t>Uganda's Data Ecosystem: An inventory of datasets and data sources</t>
  </si>
  <si>
    <t>This workbook contains the results of research conducted in Kampala in early 2016 during which an inventory of all known development datasets for Uganda was established. This is primarily the result of desk research. Ongoing work engaging directly with the data-producing institutions will verify the accuracy of the metadata and expand the scope of the database.
The inventory currently contains information on 1,150 datasets from 300 data sources. (A single source such as the Agriculture Census, for example, contains three separate datasets: Agricultural households and holdings; Crop areas; and Crop production). The data sets and sources are stored here in two separate tables with common field definitions.
The tables and figures in Part 1 of of the accompanying report were constructed from pivot tables built from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</si>
</sst>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rgb="FF000000"/>
      <name val="Calibri"/>
    </font>
    <font>
      <u/>
      <sz val="11"/>
      <color theme="10"/>
      <name val="Calibri"/>
      <family val="2"/>
    </font>
    <font>
      <sz val="10"/>
      <color rgb="FF000000"/>
      <name val="Calibri"/>
      <family val="2"/>
    </font>
    <font>
      <b/>
      <sz val="16"/>
      <color theme="0"/>
      <name val="Arial"/>
      <family val="2"/>
    </font>
    <font>
      <sz val="11"/>
      <color rgb="FF000000"/>
      <name val="Arial"/>
      <family val="2"/>
    </font>
    <font>
      <b/>
      <sz val="12"/>
      <color rgb="FF000000"/>
      <name val="Arial"/>
      <family val="2"/>
    </font>
    <font>
      <b/>
      <sz val="10"/>
      <color rgb="FF000000"/>
      <name val="Arial"/>
      <family val="2"/>
    </font>
    <font>
      <sz val="10"/>
      <color rgb="FF000000"/>
      <name val="Arial"/>
      <family val="2"/>
    </font>
    <font>
      <u/>
      <sz val="10"/>
      <color theme="10"/>
      <name val="Arial"/>
      <family val="2"/>
    </font>
    <font>
      <u/>
      <sz val="10"/>
      <color rgb="FF0000FF"/>
      <name val="Arial"/>
      <family val="2"/>
    </font>
    <font>
      <u/>
      <sz val="10"/>
      <color rgb="FF000000"/>
      <name val="Arial"/>
      <family val="2"/>
    </font>
    <font>
      <sz val="10"/>
      <color rgb="FF222222"/>
      <name val="Arial"/>
      <family val="2"/>
    </font>
    <font>
      <sz val="10"/>
      <color rgb="FFFF0000"/>
      <name val="Arial"/>
      <family val="2"/>
    </font>
    <font>
      <sz val="10"/>
      <name val="Arial"/>
      <family val="2"/>
    </font>
    <font>
      <sz val="10"/>
      <color rgb="FF333344"/>
      <name val="Arial"/>
      <family val="2"/>
    </font>
    <font>
      <b/>
      <sz val="12"/>
      <color theme="0"/>
      <name val="Arial"/>
      <family val="2"/>
    </font>
    <font>
      <b/>
      <sz val="10"/>
      <color theme="0"/>
      <name val="Arial"/>
      <family val="2"/>
    </font>
    <font>
      <sz val="12"/>
      <color theme="0"/>
      <name val="Calibri"/>
      <family val="2"/>
    </font>
    <font>
      <sz val="10"/>
      <color theme="0"/>
      <name val="Calibri"/>
      <family val="2"/>
    </font>
  </fonts>
  <fills count="9">
    <fill>
      <patternFill patternType="none"/>
    </fill>
    <fill>
      <patternFill patternType="gray125"/>
    </fill>
    <fill>
      <patternFill patternType="solid">
        <fgColor rgb="FFFFFFFF"/>
        <bgColor rgb="FFFFFFFF"/>
      </patternFill>
    </fill>
    <fill>
      <patternFill patternType="solid">
        <fgColor theme="6"/>
        <bgColor rgb="FF9BBB59"/>
      </patternFill>
    </fill>
    <fill>
      <patternFill patternType="solid">
        <fgColor rgb="FFF9F9F9"/>
        <bgColor indexed="64"/>
      </patternFill>
    </fill>
    <fill>
      <patternFill patternType="solid">
        <fgColor rgb="FF9BBB59"/>
        <bgColor rgb="FF9BBB59"/>
      </patternFill>
    </fill>
    <fill>
      <patternFill patternType="solid">
        <fgColor rgb="FFBA0C2F"/>
        <bgColor indexed="64"/>
      </patternFill>
    </fill>
    <fill>
      <patternFill patternType="solid">
        <fgColor rgb="FFB7BF10"/>
        <bgColor indexed="64"/>
      </patternFill>
    </fill>
    <fill>
      <patternFill patternType="solid">
        <fgColor rgb="FF002060"/>
        <bgColor rgb="FF9BBB5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54">
    <xf numFmtId="0" fontId="0" fillId="0" borderId="0" xfId="0" applyFont="1" applyAlignment="1"/>
    <xf numFmtId="0" fontId="2" fillId="0" borderId="0" xfId="0" applyFont="1" applyAlignment="1"/>
    <xf numFmtId="0" fontId="2" fillId="0" borderId="0" xfId="0" applyFont="1" applyFill="1" applyAlignment="1">
      <alignment vertical="top"/>
    </xf>
    <xf numFmtId="0" fontId="2" fillId="0" borderId="0" xfId="0" applyFont="1" applyAlignment="1">
      <alignment vertical="top"/>
    </xf>
    <xf numFmtId="0" fontId="2" fillId="0" borderId="0" xfId="0" applyFont="1" applyFill="1" applyAlignment="1"/>
    <xf numFmtId="0" fontId="2" fillId="0" borderId="0" xfId="0" applyFont="1" applyBorder="1" applyAlignment="1"/>
    <xf numFmtId="0" fontId="2" fillId="0" borderId="0" xfId="0" applyFont="1" applyBorder="1" applyAlignment="1">
      <alignment vertical="top"/>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center"/>
    </xf>
    <xf numFmtId="0" fontId="3" fillId="6" borderId="0" xfId="0" applyFont="1" applyFill="1" applyAlignment="1"/>
    <xf numFmtId="0" fontId="4" fillId="0" borderId="0" xfId="0" applyFont="1" applyAlignment="1"/>
    <xf numFmtId="0" fontId="7" fillId="0" borderId="0" xfId="0" applyFont="1" applyAlignment="1">
      <alignment vertical="top"/>
    </xf>
    <xf numFmtId="0" fontId="8" fillId="0" borderId="0" xfId="1" applyFont="1" applyAlignment="1" applyProtection="1">
      <alignment vertical="top"/>
    </xf>
    <xf numFmtId="0" fontId="6" fillId="0" borderId="0" xfId="0" applyFont="1" applyAlignment="1">
      <alignment vertical="top"/>
    </xf>
    <xf numFmtId="0" fontId="9" fillId="0" borderId="0" xfId="0" applyFont="1" applyAlignment="1">
      <alignment vertical="top"/>
    </xf>
    <xf numFmtId="0" fontId="7" fillId="0" borderId="0" xfId="0" applyFont="1" applyFill="1" applyAlignment="1">
      <alignment vertical="top"/>
    </xf>
    <xf numFmtId="0" fontId="9" fillId="0" borderId="0" xfId="0" applyFont="1" applyFill="1" applyAlignment="1">
      <alignment vertical="top"/>
    </xf>
    <xf numFmtId="0" fontId="6" fillId="0" borderId="0" xfId="0" applyFont="1" applyFill="1" applyAlignment="1">
      <alignment vertical="top"/>
    </xf>
    <xf numFmtId="0" fontId="10" fillId="0" borderId="0" xfId="0" applyFont="1" applyFill="1" applyAlignment="1">
      <alignment vertical="top"/>
    </xf>
    <xf numFmtId="0" fontId="8" fillId="0" borderId="0" xfId="1" applyFont="1" applyFill="1" applyAlignment="1" applyProtection="1">
      <alignment vertical="top"/>
    </xf>
    <xf numFmtId="0" fontId="7" fillId="0" borderId="0" xfId="0" applyFont="1" applyFill="1"/>
    <xf numFmtId="0" fontId="10" fillId="0" borderId="0" xfId="0" applyFont="1" applyAlignment="1">
      <alignment vertical="top"/>
    </xf>
    <xf numFmtId="0" fontId="11" fillId="2" borderId="0" xfId="0" applyFont="1" applyFill="1" applyBorder="1" applyAlignment="1">
      <alignment horizontal="left" vertical="top"/>
    </xf>
    <xf numFmtId="0" fontId="13" fillId="0" borderId="0" xfId="0" applyFont="1" applyAlignment="1">
      <alignment vertical="top"/>
    </xf>
    <xf numFmtId="0" fontId="7" fillId="0" borderId="0" xfId="0" applyFont="1" applyAlignment="1"/>
    <xf numFmtId="0" fontId="8" fillId="0" borderId="0" xfId="1" applyFont="1" applyAlignment="1" applyProtection="1"/>
    <xf numFmtId="0" fontId="8" fillId="0" borderId="0" xfId="1" applyFont="1" applyFill="1" applyAlignment="1" applyProtection="1"/>
    <xf numFmtId="0" fontId="7" fillId="0" borderId="0" xfId="0" applyFont="1" applyFill="1" applyBorder="1" applyAlignment="1">
      <alignment vertical="top"/>
    </xf>
    <xf numFmtId="0" fontId="10" fillId="2" borderId="0" xfId="0" applyFont="1" applyFill="1" applyBorder="1" applyAlignment="1">
      <alignment horizontal="left" vertical="top"/>
    </xf>
    <xf numFmtId="0" fontId="14" fillId="0" borderId="0" xfId="0" applyFont="1" applyAlignment="1"/>
    <xf numFmtId="0" fontId="8" fillId="4" borderId="0" xfId="1" applyFont="1" applyFill="1" applyBorder="1" applyAlignment="1" applyProtection="1">
      <alignment horizontal="left"/>
    </xf>
    <xf numFmtId="0" fontId="7" fillId="0" borderId="0" xfId="0" applyFont="1" applyFill="1" applyAlignment="1"/>
    <xf numFmtId="0" fontId="7" fillId="0" borderId="0" xfId="0" applyFont="1" applyBorder="1" applyAlignment="1">
      <alignment vertical="top"/>
    </xf>
    <xf numFmtId="0" fontId="8" fillId="0" borderId="0" xfId="1" applyFont="1" applyBorder="1" applyAlignment="1" applyProtection="1">
      <alignment vertical="top"/>
    </xf>
    <xf numFmtId="0" fontId="6" fillId="0" borderId="0" xfId="0" applyFont="1" applyBorder="1" applyAlignment="1">
      <alignment vertical="top"/>
    </xf>
    <xf numFmtId="0" fontId="10" fillId="0" borderId="0" xfId="0" applyFont="1" applyBorder="1" applyAlignment="1">
      <alignment vertical="top"/>
    </xf>
    <xf numFmtId="0" fontId="15" fillId="3" borderId="0" xfId="0" applyFont="1" applyFill="1" applyBorder="1" applyAlignment="1">
      <alignment horizontal="left" vertical="top"/>
    </xf>
    <xf numFmtId="0" fontId="15" fillId="5" borderId="0" xfId="0" applyFont="1" applyFill="1" applyBorder="1" applyAlignment="1">
      <alignment horizontal="left" vertical="top"/>
    </xf>
    <xf numFmtId="0" fontId="16" fillId="3" borderId="0" xfId="0" applyFont="1" applyFill="1" applyBorder="1" applyAlignment="1">
      <alignment horizontal="left" vertical="top"/>
    </xf>
    <xf numFmtId="0" fontId="17" fillId="3" borderId="0" xfId="0" applyFont="1" applyFill="1" applyBorder="1" applyAlignment="1">
      <alignment horizontal="left" vertical="top"/>
    </xf>
    <xf numFmtId="0" fontId="17" fillId="0" borderId="0" xfId="0" applyFont="1" applyAlignment="1"/>
    <xf numFmtId="0" fontId="16" fillId="5" borderId="0" xfId="0" applyFont="1" applyFill="1" applyBorder="1" applyAlignment="1">
      <alignment horizontal="left" vertical="top"/>
    </xf>
    <xf numFmtId="0" fontId="18" fillId="3" borderId="0" xfId="0" applyFont="1" applyFill="1" applyBorder="1" applyAlignment="1">
      <alignment horizontal="left" vertical="top"/>
    </xf>
    <xf numFmtId="0" fontId="15" fillId="8" borderId="0" xfId="0" applyFont="1" applyFill="1" applyBorder="1" applyAlignment="1">
      <alignment horizontal="left" vertical="top"/>
    </xf>
    <xf numFmtId="0" fontId="5" fillId="7" borderId="1" xfId="0" applyFont="1" applyFill="1" applyBorder="1" applyAlignment="1">
      <alignment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Fill="1" applyBorder="1" applyAlignment="1">
      <alignment vertical="top"/>
    </xf>
    <xf numFmtId="0" fontId="4" fillId="0" borderId="1" xfId="0" applyFont="1" applyFill="1" applyBorder="1" applyAlignment="1">
      <alignment vertical="top" wrapText="1"/>
    </xf>
    <xf numFmtId="0" fontId="4" fillId="0" borderId="0" xfId="0" applyFont="1" applyAlignment="1">
      <alignment horizontal="left" vertical="top" wrapText="1"/>
    </xf>
    <xf numFmtId="0" fontId="3" fillId="6" borderId="0" xfId="0" applyFont="1" applyFill="1" applyAlignment="1">
      <alignment horizontal="center"/>
    </xf>
    <xf numFmtId="0" fontId="16" fillId="8" borderId="0" xfId="0" applyFont="1" applyFill="1" applyBorder="1" applyAlignment="1">
      <alignment horizontal="left" vertical="top"/>
    </xf>
  </cellXfs>
  <cellStyles count="2">
    <cellStyle name="Hyperlink" xfId="1" builtinId="8"/>
    <cellStyle name="Normal" xfId="0" builtinId="0"/>
  </cellStyles>
  <dxfs count="2">
    <dxf>
      <alignment horizontal="center" readingOrder="0"/>
    </dxf>
    <dxf>
      <alignment horizontal="center" readingOrder="0"/>
    </dxf>
  </dxfs>
  <tableStyles count="0" defaultTableStyle="TableStyleMedium9" defaultPivotStyle="PivotStyleLight16"/>
  <colors>
    <mruColors>
      <color rgb="FFBA0C2F"/>
      <color rgb="FFF7CED5"/>
      <color rgb="FFB7BF10"/>
      <color rgb="FF0095C8"/>
      <color rgb="FF1B365D"/>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[Uganda Data Ecosystem Inventory.xlsx]Sheet1!PivotTable1</c:name>
    <c:fmtId val="4"/>
  </c:pivotSource>
  <c:chart>
    <c:autoTitleDeleted val="1"/>
    <c:pivotFmts>
      <c:pivotFmt>
        <c:idx val="0"/>
        <c:marker>
          <c:symbol val="none"/>
        </c:marker>
        <c:dLbl>
          <c:idx val="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3.9241032370953638E-2"/>
              <c:y val="-4.3240740740740732E-2"/>
            </c:manualLayout>
          </c:layout>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1649304253634964"/>
              <c:y val="0.10827063283756198"/>
            </c:manualLayout>
          </c:layout>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653398533516644"/>
              <c:y val="-3.014982502187227E-2"/>
            </c:manualLayout>
          </c:layout>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6210879890013746"/>
              <c:y val="-0.12202828813065036"/>
            </c:manualLayout>
          </c:layout>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1885701787276593E-2"/>
              <c:y val="0.16104986876640423"/>
            </c:manualLayout>
          </c:layout>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774736491271931"/>
          <c:y val="0.29649679206765828"/>
          <c:w val="0.39601299837520326"/>
          <c:h val="0.69302274715660539"/>
        </c:manualLayout>
      </c:layout>
      <c:pieChart>
        <c:varyColors val="1"/>
        <c:ser>
          <c:idx val="0"/>
          <c:order val="0"/>
          <c:tx>
            <c:strRef>
              <c:f>Sheet1!$B$3</c:f>
              <c:strCache>
                <c:ptCount val="1"/>
                <c:pt idx="0">
                  <c:v>Total</c:v>
                </c:pt>
              </c:strCache>
            </c:strRef>
          </c:tx>
          <c:dLbls>
            <c:dLbl>
              <c:idx val="0"/>
              <c:layout>
                <c:manualLayout>
                  <c:x val="1.1885701787276593E-2"/>
                  <c:y val="0.161049868766404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65ED-4EAC-84E2-15A912106C08}"/>
                </c:ext>
              </c:extLst>
            </c:dLbl>
            <c:dLbl>
              <c:idx val="1"/>
              <c:layout>
                <c:manualLayout>
                  <c:x val="-3.9241032370953638E-2"/>
                  <c:y val="-4.324074074074073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ED-4EAC-84E2-15A912106C08}"/>
                </c:ext>
              </c:extLst>
            </c:dLbl>
            <c:dLbl>
              <c:idx val="2"/>
              <c:layout>
                <c:manualLayout>
                  <c:x val="-0.11649304253634964"/>
                  <c:y val="0.1082706328375619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5ED-4EAC-84E2-15A912106C08}"/>
                </c:ext>
              </c:extLst>
            </c:dLbl>
            <c:dLbl>
              <c:idx val="3"/>
              <c:layout>
                <c:manualLayout>
                  <c:x val="-0.1653398533516644"/>
                  <c:y val="-3.01498250218722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ED-4EAC-84E2-15A912106C08}"/>
                </c:ext>
              </c:extLst>
            </c:dLbl>
            <c:dLbl>
              <c:idx val="4"/>
              <c:layout>
                <c:manualLayout>
                  <c:x val="0.16210879890013746"/>
                  <c:y val="-0.1220282881306503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5ED-4EAC-84E2-15A912106C08}"/>
                </c:ext>
              </c:extLst>
            </c:dLbl>
            <c:spPr/>
            <c:txPr>
              <a:bodyPr/>
              <a:lstStyle/>
              <a:p>
                <a:pPr>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Sheet1!$A$4:$A$9</c:f>
              <c:strCache>
                <c:ptCount val="5"/>
                <c:pt idx="0">
                  <c:v>0. National</c:v>
                </c:pt>
                <c:pt idx="1">
                  <c:v>1. Statistical region</c:v>
                </c:pt>
                <c:pt idx="2">
                  <c:v>2. District</c:v>
                </c:pt>
                <c:pt idx="3">
                  <c:v>3. Subcounty</c:v>
                </c:pt>
                <c:pt idx="4">
                  <c:v>5. Village</c:v>
                </c:pt>
              </c:strCache>
            </c:strRef>
          </c:cat>
          <c:val>
            <c:numRef>
              <c:f>Sheet1!$B$4:$B$9</c:f>
              <c:numCache>
                <c:formatCode>General</c:formatCode>
                <c:ptCount val="5"/>
                <c:pt idx="0">
                  <c:v>317</c:v>
                </c:pt>
                <c:pt idx="1">
                  <c:v>199</c:v>
                </c:pt>
                <c:pt idx="2">
                  <c:v>131</c:v>
                </c:pt>
                <c:pt idx="3">
                  <c:v>19</c:v>
                </c:pt>
                <c:pt idx="4">
                  <c:v>4</c:v>
                </c:pt>
              </c:numCache>
            </c:numRef>
          </c:val>
          <c:extLst>
            <c:ext xmlns:c16="http://schemas.microsoft.com/office/drawing/2014/chart" uri="{C3380CC4-5D6E-409C-BE32-E72D297353CC}">
              <c16:uniqueId val="{00000005-65ED-4EAC-84E2-15A912106C08}"/>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452380952380965"/>
          <c:y val="0.11767461358996792"/>
          <c:w val="0.29960317460317459"/>
          <c:h val="0.48585228929717128"/>
        </c:manualLayout>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[Uganda Data Ecosystem Inventory.xlsx]Sheet2!PivotTable4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s>
    <c:plotArea>
      <c:layout/>
      <c:lineChart>
        <c:grouping val="standard"/>
        <c:varyColors val="0"/>
        <c:ser>
          <c:idx val="0"/>
          <c:order val="0"/>
          <c:tx>
            <c:strRef>
              <c:f>Sheet2!$B$3:$B$4</c:f>
              <c:strCache>
                <c:ptCount val="1"/>
                <c:pt idx="0">
                  <c:v>No</c:v>
                </c:pt>
              </c:strCache>
            </c:strRef>
          </c:tx>
          <c:marker>
            <c:symbol val="none"/>
          </c:marker>
          <c:cat>
            <c:strRef>
              <c:f>Sheet2!$A$5:$A$19</c:f>
              <c:strCache>
                <c:ptCount val="14"/>
                <c:pt idx="0">
                  <c:v>2002</c:v>
                </c:pt>
                <c:pt idx="1">
                  <c:v>2004</c:v>
                </c:pt>
                <c:pt idx="2">
                  <c:v>2006</c:v>
                </c:pt>
                <c:pt idx="3">
                  <c:v>2007</c:v>
                </c:pt>
                <c:pt idx="4">
                  <c:v>2008</c:v>
                </c:pt>
                <c:pt idx="5">
                  <c:v>2009</c:v>
                </c:pt>
                <c:pt idx="6">
                  <c:v>2010</c:v>
                </c:pt>
                <c:pt idx="7">
                  <c:v>2011</c:v>
                </c:pt>
                <c:pt idx="8">
                  <c:v>2012</c:v>
                </c:pt>
                <c:pt idx="9">
                  <c:v>2013</c:v>
                </c:pt>
                <c:pt idx="10">
                  <c:v>2014</c:v>
                </c:pt>
                <c:pt idx="11">
                  <c:v>2015</c:v>
                </c:pt>
                <c:pt idx="12">
                  <c:v>2016</c:v>
                </c:pt>
                <c:pt idx="13">
                  <c:v>n.d.</c:v>
                </c:pt>
              </c:strCache>
            </c:strRef>
          </c:cat>
          <c:val>
            <c:numRef>
              <c:f>Sheet2!$B$5:$B$19</c:f>
              <c:numCache>
                <c:formatCode>General</c:formatCode>
                <c:ptCount val="14"/>
                <c:pt idx="3">
                  <c:v>2</c:v>
                </c:pt>
                <c:pt idx="4">
                  <c:v>6</c:v>
                </c:pt>
                <c:pt idx="5">
                  <c:v>12</c:v>
                </c:pt>
                <c:pt idx="6">
                  <c:v>8</c:v>
                </c:pt>
                <c:pt idx="7">
                  <c:v>2</c:v>
                </c:pt>
                <c:pt idx="8">
                  <c:v>31</c:v>
                </c:pt>
                <c:pt idx="9">
                  <c:v>53</c:v>
                </c:pt>
                <c:pt idx="10">
                  <c:v>14</c:v>
                </c:pt>
                <c:pt idx="11">
                  <c:v>35</c:v>
                </c:pt>
                <c:pt idx="12">
                  <c:v>14</c:v>
                </c:pt>
                <c:pt idx="13">
                  <c:v>4</c:v>
                </c:pt>
              </c:numCache>
            </c:numRef>
          </c:val>
          <c:smooth val="0"/>
          <c:extLst>
            <c:ext xmlns:c16="http://schemas.microsoft.com/office/drawing/2014/chart" uri="{C3380CC4-5D6E-409C-BE32-E72D297353CC}">
              <c16:uniqueId val="{00000000-574D-43C5-9DEB-76E8371721C5}"/>
            </c:ext>
          </c:extLst>
        </c:ser>
        <c:ser>
          <c:idx val="1"/>
          <c:order val="1"/>
          <c:tx>
            <c:strRef>
              <c:f>Sheet2!$C$3:$C$4</c:f>
              <c:strCache>
                <c:ptCount val="1"/>
                <c:pt idx="0">
                  <c:v>Yes</c:v>
                </c:pt>
              </c:strCache>
            </c:strRef>
          </c:tx>
          <c:marker>
            <c:symbol val="none"/>
          </c:marker>
          <c:cat>
            <c:strRef>
              <c:f>Sheet2!$A$5:$A$19</c:f>
              <c:strCache>
                <c:ptCount val="14"/>
                <c:pt idx="0">
                  <c:v>2002</c:v>
                </c:pt>
                <c:pt idx="1">
                  <c:v>2004</c:v>
                </c:pt>
                <c:pt idx="2">
                  <c:v>2006</c:v>
                </c:pt>
                <c:pt idx="3">
                  <c:v>2007</c:v>
                </c:pt>
                <c:pt idx="4">
                  <c:v>2008</c:v>
                </c:pt>
                <c:pt idx="5">
                  <c:v>2009</c:v>
                </c:pt>
                <c:pt idx="6">
                  <c:v>2010</c:v>
                </c:pt>
                <c:pt idx="7">
                  <c:v>2011</c:v>
                </c:pt>
                <c:pt idx="8">
                  <c:v>2012</c:v>
                </c:pt>
                <c:pt idx="9">
                  <c:v>2013</c:v>
                </c:pt>
                <c:pt idx="10">
                  <c:v>2014</c:v>
                </c:pt>
                <c:pt idx="11">
                  <c:v>2015</c:v>
                </c:pt>
                <c:pt idx="12">
                  <c:v>2016</c:v>
                </c:pt>
                <c:pt idx="13">
                  <c:v>n.d.</c:v>
                </c:pt>
              </c:strCache>
            </c:strRef>
          </c:cat>
          <c:val>
            <c:numRef>
              <c:f>Sheet2!$C$5:$C$19</c:f>
              <c:numCache>
                <c:formatCode>General</c:formatCode>
                <c:ptCount val="14"/>
                <c:pt idx="0">
                  <c:v>2</c:v>
                </c:pt>
                <c:pt idx="1">
                  <c:v>8</c:v>
                </c:pt>
                <c:pt idx="2">
                  <c:v>3</c:v>
                </c:pt>
                <c:pt idx="3">
                  <c:v>16</c:v>
                </c:pt>
                <c:pt idx="4">
                  <c:v>30</c:v>
                </c:pt>
                <c:pt idx="5">
                  <c:v>23</c:v>
                </c:pt>
                <c:pt idx="6">
                  <c:v>43</c:v>
                </c:pt>
                <c:pt idx="7">
                  <c:v>30</c:v>
                </c:pt>
                <c:pt idx="8">
                  <c:v>20</c:v>
                </c:pt>
                <c:pt idx="9">
                  <c:v>110</c:v>
                </c:pt>
                <c:pt idx="10">
                  <c:v>71</c:v>
                </c:pt>
                <c:pt idx="11">
                  <c:v>60</c:v>
                </c:pt>
                <c:pt idx="12">
                  <c:v>36</c:v>
                </c:pt>
                <c:pt idx="13">
                  <c:v>37</c:v>
                </c:pt>
              </c:numCache>
            </c:numRef>
          </c:val>
          <c:smooth val="0"/>
          <c:extLst>
            <c:ext xmlns:c16="http://schemas.microsoft.com/office/drawing/2014/chart" uri="{C3380CC4-5D6E-409C-BE32-E72D297353CC}">
              <c16:uniqueId val="{00000001-574D-43C5-9DEB-76E8371721C5}"/>
            </c:ext>
          </c:extLst>
        </c:ser>
        <c:dLbls>
          <c:showLegendKey val="0"/>
          <c:showVal val="0"/>
          <c:showCatName val="0"/>
          <c:showSerName val="0"/>
          <c:showPercent val="0"/>
          <c:showBubbleSize val="0"/>
        </c:dLbls>
        <c:smooth val="0"/>
        <c:axId val="110238336"/>
        <c:axId val="110244224"/>
      </c:lineChart>
      <c:catAx>
        <c:axId val="110238336"/>
        <c:scaling>
          <c:orientation val="minMax"/>
        </c:scaling>
        <c:delete val="0"/>
        <c:axPos val="b"/>
        <c:numFmt formatCode="General" sourceLinked="0"/>
        <c:majorTickMark val="out"/>
        <c:minorTickMark val="none"/>
        <c:tickLblPos val="nextTo"/>
        <c:crossAx val="110244224"/>
        <c:crosses val="autoZero"/>
        <c:auto val="1"/>
        <c:lblAlgn val="ctr"/>
        <c:lblOffset val="100"/>
        <c:noMultiLvlLbl val="0"/>
      </c:catAx>
      <c:valAx>
        <c:axId val="110244224"/>
        <c:scaling>
          <c:orientation val="minMax"/>
        </c:scaling>
        <c:delete val="0"/>
        <c:axPos val="l"/>
        <c:majorGridlines/>
        <c:numFmt formatCode="General" sourceLinked="1"/>
        <c:majorTickMark val="out"/>
        <c:minorTickMark val="none"/>
        <c:tickLblPos val="nextTo"/>
        <c:crossAx val="110238336"/>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3162300</xdr:colOff>
      <xdr:row>58</xdr:row>
      <xdr:rowOff>95250</xdr:rowOff>
    </xdr:to>
    <xdr:sp macro="" textlink="">
      <xdr:nvSpPr>
        <xdr:cNvPr id="1026" name="Rectangle 2" hidden="1"/>
        <xdr:cNvSpPr>
          <a:spLocks noSelect="1" noChangeArrowheads="1"/>
        </xdr:cNvSpPr>
      </xdr:nvSpPr>
      <xdr:spPr bwMode="auto">
        <a:xfrm>
          <a:off x="0" y="0"/>
          <a:ext cx="9058275"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1590675</xdr:colOff>
      <xdr:row>58</xdr:row>
      <xdr:rowOff>133350</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6</xdr:row>
      <xdr:rowOff>147637</xdr:rowOff>
    </xdr:from>
    <xdr:to>
      <xdr:col>15</xdr:col>
      <xdr:colOff>266700</xdr:colOff>
      <xdr:row>21</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6</xdr:row>
      <xdr:rowOff>147637</xdr:rowOff>
    </xdr:from>
    <xdr:to>
      <xdr:col>16</xdr:col>
      <xdr:colOff>285750</xdr:colOff>
      <xdr:row>21</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lbrod" refreshedDate="42501.844479976855" createdVersion="4" refreshedVersion="4" minRefreshableVersion="3" recordCount="1592">
  <cacheSource type="worksheet">
    <worksheetSource ref="A1:Z1048576" sheet="Datasets"/>
  </cacheSource>
  <cacheFields count="26">
    <cacheField name="Sector" numFmtId="0">
      <sharedItems containsBlank="1" count="17">
        <s v="Agriculture"/>
        <s v="Business"/>
        <s v="Conflict"/>
        <s v="Demography"/>
        <s v="Economy"/>
        <s v="Education"/>
        <s v="Energy"/>
        <s v="Environment"/>
        <s v="Finance"/>
        <s v="Governance"/>
        <s v="Health"/>
        <s v="Infrastructure"/>
        <s v="Labour"/>
        <s v="Migration"/>
        <s v="Natural resources"/>
        <s v="Social"/>
        <m/>
      </sharedItems>
    </cacheField>
    <cacheField name="Primary / Secondary Data" numFmtId="0">
      <sharedItems containsBlank="1" count="3">
        <s v="Primary"/>
        <s v="Secondary"/>
        <m/>
      </sharedItems>
    </cacheField>
    <cacheField name="Scope" numFmtId="0">
      <sharedItems containsBlank="1"/>
    </cacheField>
    <cacheField name="Level of Disaggregation" numFmtId="0">
      <sharedItems containsBlank="1" count="6">
        <s v="2. District"/>
        <s v="0. National"/>
        <s v="1. Statistical region"/>
        <s v="3. Subcounty"/>
        <s v="5. Village"/>
        <m/>
      </sharedItems>
    </cacheField>
    <cacheField name="Data Set" numFmtId="0">
      <sharedItems containsBlank="1" count="1105" longText="1">
        <s v="AgriNet Market Prices"/>
        <s v="Agricultural Production Statistics "/>
        <s v="Agricultural Exports and Imports"/>
        <s v="Agricultural Cost of Production"/>
        <s v="Agricultural Households and Holdings"/>
        <s v="Crop Areas"/>
        <s v="Crop Production"/>
        <s v="Characteristics of households engaged in Livestock "/>
        <s v="Livestock characteristics (Cattle, sheep, pigs, goats, bees and chicken)"/>
        <s v="Farm infrastructure, equipment, and implements, ownership by households"/>
        <s v="Livestock per household"/>
        <s v="Cotton Production and inputs"/>
        <s v="Cotton exports"/>
        <s v="Cotton earnings annual series"/>
        <s v="Milk production"/>
        <s v="Milk prices"/>
        <s v="Animals count and characteristics (Bushenyi and wakiso districts)"/>
        <s v="Milk production (Bushenyi and wakiso districts)"/>
        <s v="Farmer households characteristics  (Bushenyi and wakiso districts)"/>
        <s v="Coffee production, prices and outlook"/>
        <s v="Coffee Exports per company, type and grade and destination countries"/>
        <s v="Coffee Exports and production"/>
        <s v="Coffee prices"/>
        <s v="General health and nutrition, children and migration "/>
        <s v="consumption/consumer behaviour, economic conditions and indicators, income, property and investment/saving and rural economics"/>
        <s v="agricultural, forestry and rural industry, housing, land use and planning"/>
        <s v="employment, basic skills education, and compulsory and pre-school education  "/>
        <s v="Food quantity and quality; and Economic vulnerabilty"/>
        <s v="Market integration and prices"/>
        <s v="Food production, supply and demand"/>
        <s v="Animal production"/>
        <s v="Food security"/>
        <s v="Food security, nutrition and household characteristics "/>
        <s v="Socio-demographic characteristics"/>
        <s v="Household food security (livestock and crops production, access to land and food condumption)"/>
        <s v="Shocks to food security and Coping strategies"/>
        <s v="Nutrition status of children and their mothers, feeding practices, careseeking practices, morbidity and mortality"/>
        <s v="Water and sanitation"/>
        <s v="Water and sanitation in refugees"/>
        <s v="Food security, nutrition and health in refugees"/>
        <s v="Food and Core Relief Items Distribution, Warehousing, Logistics and Roads in refugees"/>
        <s v="Environment and shelter in refugees"/>
        <s v="Market prices of food commodoties"/>
        <s v="Food prices dataset"/>
        <s v="Economic indicators dataset"/>
        <s v="Food consumption score, coping startegies index and nutrition dataset"/>
        <s v="Food security dataset"/>
        <s v="Crops, livestock and value of production"/>
        <s v="Trade (Imports and exports of agriculture products)"/>
        <s v="Food balance dataset"/>
        <s v="Prices dataset (Producer, consumer, and deflators)"/>
        <s v="Investment dataset (Capital, credit, machinery etc)"/>
        <s v="Macro-economics datset"/>
        <s v="Agri-environmental dataset"/>
        <s v="Emissions - agriculture dataset"/>
        <s v="Emissions - land use dataset"/>
        <s v="Forestry dataset (trade and production)"/>
        <s v="Agricultural science and technology indicators (asti) R&amp;D dataset"/>
        <s v="Emergency response dataset"/>
        <s v="Economic activities per district"/>
        <s v="National core dataset (See sheet: National core-CountryStat)"/>
        <s v="Sub-national dataset (Population)"/>
        <s v="Global stategy minimum standard dataset (production, prices and trade)"/>
        <s v="Other modules (WASH, and goats, sheep and cattle numbers)"/>
        <s v="Cotton consumption"/>
        <s v="Cotton production"/>
        <s v="beehives, cattle and sheep (2008 livestock census)"/>
        <s v="Crop area and production (Census of Agriculture 2008/9)"/>
        <s v="Access to Extension Services (Census of Agriculture 2008/9)"/>
        <s v="Access to credit (Census of Agriculture 2008/9)"/>
        <s v="Economic activities and Sources of Income (Census of Agriculture 2008/9)"/>
        <s v="Access to facilities (Census of Agriculture 2008/9)"/>
        <s v="Register of providers"/>
        <s v="Registered companies"/>
        <s v="Industrial Property Automation dataset"/>
        <s v="Terrain Resource Information Management (TRIM) dataset"/>
        <s v="Intellectual property dataset"/>
        <s v="Liquidation dataset"/>
        <s v="Main Economic Indicators by Industry "/>
        <s v="Main Economic Indicators by Industry - Formal Sector"/>
        <s v="Main Economic Indicators by Industry - Informal Sector"/>
        <s v="Regional Distribution of Main Economic Indicators, Formal &amp; Informal "/>
        <s v="Value Added by Employment Size by Industry Sector "/>
        <s v="Components of Value Added by Industry Sector "/>
        <s v="Components of Value Added by Region "/>
        <s v="Components of Cost of Staff by Industry Sector "/>
        <s v="Components of Other Cash Allowances "/>
        <s v="Components of Benefits in Kind"/>
        <s v="Expenses by Industry Sector "/>
        <s v="Non-Current assets by Industry Sector"/>
        <s v="Total Assets, Current and Non-Current by Industry Sector "/>
        <s v="Total Equity and Liabilities by Industry Sector "/>
        <s v="Formal Employment &amp; Average Earnings by Industry Sector "/>
        <s v="Performance Indicators by Industry Sector "/>
        <s v="Regional Distribution of Businesses by Industry Sector"/>
        <s v="Distribution of Businesses by Employment Size Band by Industry Sector"/>
        <s v="Employment by Sex by Industry Sector"/>
        <s v="Main ownership Types by Industry Sector"/>
        <s v="Other datasets in 2006-7 BR (see sheet: Other datasets in Business)"/>
        <s v="Businesses And Employment By Division In Kampala District"/>
        <s v="Businesses And Employment By District Per Region"/>
        <s v="Distribution Of Businesses By Industry By Employment Size"/>
        <s v="Distribution Of Businesses By Region"/>
        <s v="Employment In Businesses By Sex"/>
        <s v="Employment In Businesses By Employment Size"/>
        <s v="Regional Distribution Of Employees By Industry Sector"/>
        <s v="Informal &amp; Formal Businesses By Industry Sector"/>
        <s v="Turnover By Industry Sector"/>
        <s v="Ownership Of Business By Sex"/>
        <s v="Ownership Of Computers By Industry"/>
        <s v="Age Of Businesses By Industry"/>
        <s v="Businesses &amp; Employment In Primary &amp; Secondary Schools By District"/>
        <s v="Other datasets in CBS (see sheet: Other datasets in Business)"/>
        <s v="Exports, imports, taxes, prices and companies dataset"/>
        <s v="Awarded Contracts"/>
        <s v="Best Evaluated bidders"/>
        <s v="Services dataset (Exports, imports, re-imports and re-exports)"/>
        <s v="Goods dataset (Exports, imports, re-imports and re-exports)"/>
        <s v="Company register per sector"/>
        <s v="Exports and imports dataset"/>
        <s v="Register of taxpayers"/>
        <s v="Taxes and turnover dataset"/>
        <s v="Commodity Production Statistics"/>
        <s v="Index of Industrial Production (IIP)"/>
        <s v="General Industrial Statistics (number of enterprises, output, value added, inputs, assets etc)"/>
        <s v="Environmental and Waste Management enterprises by district"/>
        <s v="Legal Enterprise Ownership by district"/>
        <s v="Business ownership (local, foreign or both) by district"/>
        <s v="Standards and Quality Infrastructure by district"/>
        <s v="Business association by district"/>
        <s v="Market access (local, foreign or both) by district"/>
        <s v="Form of Energy Consumption per enterprise by district"/>
        <s v="Training and capacity by district"/>
        <s v="Stock prices"/>
        <s v="Suspended Providers dataset"/>
        <s v="Formal Exports by quantity, 2009 – 2013"/>
        <s v="Formal Exports by value (‘000 US $), 2009 – 2013"/>
        <s v="Formal Exports by percentage value, 2009 – 2013"/>
        <s v="Imports by region and country of origin (‘000 US $), 2009 – 2013"/>
        <s v="Formal Exports by value (‘000 US $), SITC-REV4 grouping, 2009 – 2013"/>
        <s v="Exports by region and country of origin (‘000 US $), 2009 – 2013"/>
        <s v="Summary of external trade statistics: 2009 – 2013 (million US $)"/>
        <s v="Basic industrial information"/>
        <s v="International Comparisons of Industrial Performance"/>
        <s v="inbound tourism (&quot;total arrivals and overnight stays&quot;), broken down by country of origin"/>
        <s v="Uganda: Country-specific: Basic indicators (Compendium) 2009 - 2013 (04.2015)"/>
        <s v="Uganda: Country-specific: Arrivals of non-resident tourists at national borders, by country of residence 2009 - 2013 (04.2015)"/>
        <s v="Uganda: Country-specific: Outbound tourism 1995 - 2014 (01.2016)"/>
        <s v="Uganda: Country-specific: Outbound tourism 2010 - 2014 (01.2016)"/>
        <s v="characteristics of establishment;"/>
        <s v="infrastructure and services;"/>
        <s v="sales and supplies;"/>
        <s v="degree of competition;"/>
        <s v="capacity;"/>
        <s v="land and permits;"/>
        <s v="innovation;"/>
        <s v="crime;"/>
        <s v="finance;"/>
        <s v="business-government relations;"/>
        <s v="labor;"/>
        <s v="business environment;"/>
        <s v="performance."/>
        <s v="Corruption"/>
        <s v="Crime"/>
        <s v="Finance"/>
        <s v="Firm Characteristics"/>
        <s v="Gender"/>
        <s v="Informality"/>
        <s v="Infrastructure"/>
        <s v="Innovation and Technology"/>
        <s v="Performance"/>
        <s v="Regulations and Taxes"/>
        <s v="Trade"/>
        <s v="Workforce"/>
        <s v="UNCTAD - Trade Analysis Information System (TRAINS)"/>
        <s v="Doing Business"/>
        <s v="Enterprise Surveys"/>
        <s v="Uganda Population and Household Census 2002 - Hotel Module (micro-data)"/>
        <s v="Merchandise trade (Foreign)"/>
        <s v="Balance of payments"/>
        <s v="Foreign Direct Investment"/>
        <s v="Industry and Services"/>
        <s v="International Trade and Balance of Payments"/>
        <s v="Industry (62)"/>
        <s v="Comtrade (98)"/>
        <s v="Uganda: ACLED Version 6 (1997 – 2015)"/>
        <s v="Battles "/>
        <s v="Violence against Civilians "/>
        <s v="Remote Violence "/>
        <s v="Riots and Protests "/>
        <s v="State and Intergovernmental Forces "/>
        <s v="Rebel Forces "/>
        <s v="Political Militias "/>
        <s v="2016 Realtime Complete All Africa File"/>
        <s v="ACLED PRIO Grid"/>
        <s v="Household Roster"/>
        <s v="Housing Conditions"/>
        <s v="Household Assets and Expenditure"/>
        <s v="Household Use of Financial Services"/>
        <s v="Internal and International Migration and Remittances from Former Household Members"/>
        <s v="Internal and International Migration and Remittances from Non-Household Members"/>
        <s v="Return Migrants"/>
        <s v="Population datasets 1991 and 2002"/>
        <s v="Population Distribution By District Sex, Residence and Population Type"/>
        <s v="Average Household Size and Population Growth Rates by District Uganda"/>
        <s v="Population Distribution by District , Sex, Residence and Census Year, 1991 – 2014"/>
        <s v="Population Distribution by Single Years, Sex and Residence"/>
        <s v="Population of Kampala Capital City and Municipalities"/>
        <s v="Distribution of Households by source of Energy for Lighting, Sex and District"/>
        <s v="Distribution of Households by source of Energy for Cooking , Sex and District"/>
        <s v="Population by Ethnicity/Citizenship by Sex and Residence"/>
        <s v="Population by Religion, Sex and Residence"/>
        <s v="Percentage Distribution of Households which received Remittances by Sex of the household head, Residence and by District"/>
        <s v="Distribution of Children Below 18 years By Survival Status of Parents By District"/>
        <s v="Population Distribution by Disability Status and District"/>
        <s v="Population Distribution of Children aged (12-17 years) by Marital status and Gender"/>
        <s v="Other datasets (See sheet: Census 2014 tables)"/>
        <s v="CHARACTERISTICS OF HOUSEHOLDS AND HOUSEHOLD POPULATION ( Distribution of Population by Residence and Region (%) ;  Population Size (in Millions) by Sex and Years ;  Population Characteristics by Region and Residence ;  Population Characteristics by Sub-region (%);  Number of Households by Residence (Millions);  Characteristics of Household Head by Region and Residence (%);  Household Head Characteristics by Sub-region (%) ;  Average Household Size, Sex Ratio and Dependency Ratio )"/>
        <s v="EDUCATION ( Literacy for Persons aged 10 years and above ;  Adult Literacy by Residence and Regions (%) ;  Highest Level Completed for Persons 15 Years and Above (%) ;  Availability of Schools in Communities by Residence and Region (%);  Quality of Services Offered by Government Schools by Residence (%) 26;  Schooling Status of Persons Aged 6 to 24 years (%);  Total Secondary School Enrolment („000);  Gross and Net Enrollment Rates in Primary Schools (%);  Gross and Net Enrollment Rates in Secondary Schools (%);  Reasons for Not Attending School (6-12 years) by Sex (%);  Reasons for Leaving School by Sex (%) ;  Average Distance to Day Primary Schools;  Share of Pupils That Passed in Division One (%);  Share of Pupils That Passed in Division Four (%))"/>
        <s v="LABOURFORCE CHARACTERISTICS ( Working-Age Population by Selected Characteristics (%);  Working Population by Selected Characteristics ;  Employed Population by Selected Characteristics (%);  Employment Status by Sex (%);  Type of Occupation by Sex (%);  Industry by Sex of Employed Population (%) ;  Median Monthly Nominal Wages for Paid Employees (Ug;  Median Monthly Nominal Wages by Education (UgShs)-2012/13 ;  Employed Persons by Poverty Status-2012/13 ;  Distribution of the Working Population in Subsistence Production ;  Unemployment Rates by Selected Characteristics (%) ;  Time-Related Under-Employment ;  Skill-Related Under-Employment (%)-2012/13;  Wage Related Under-Employment (%) ;  Labour Under-Utilisation by Selected Characteristics (%)-2012/13)"/>
        <s v="Health ( Population that Suffered from Illness/Injury 30 Days Prior to the Survey;  Major Symptoms Reported by Selected Characteristics;  Population aged 10 years and above with Non-Communicable ;  Median Number of Days Suffered and Days Lost Due to Illness ;  Persons who Fell Sick by Where Health Care was Sought (%);  Average Distance to Type of Health Facility where Treatment ;  Distribution of Sick Persons by Mode of Transport to Receive (%) ;  Average Time Spent Travelling and Waiting Time at the Health Facility 71;  Average Monthly Household Expenditure on Health Care Services;  Population aged 10 Years and Above Currently Using/ Used Tobacco in the Past by Selected Characteristics (%);  Availability of Equipment in the Most Commonly Used Health Facilitiy 74;  Health Facilities with &quot;No Stock-Out&quot; Of the Six-Tracer Drugs (%);  Health Worker Absenteeism by Level of Health Center (%) )"/>
        <s v="CONSUMPTION EXPENDITURE AND WELFARE LEVELS IN UGANDA ( Consumption Expenditure per Household (2005/06 Prices);  Mean per Capita Consumption Expenditure (2005/06 Prices);  Share of Monthly Expenditure by Item Group (%) ;  Share of Monthly Expenditure by Item Group and Region (%);  Poor Persons in Millions 2005-2013;  Poverty Estimates in the UNHS IV, 2009/10 ;  Poverty Estimates in the UNHS III, 2005/06;  T-test Statistics for Hypothesis of Equality of Poverty Statistics ;  Gini Coefficients for Uganda Based on UNHS 2012/13;  Gini Coefficient by Sub-region, 2002-2013;  Decomposition of Income Inequality;  Objective and Subjective Poverty in Uganda 2012/13;  Objective and Subjective Poverty by Selected Characteristics (%) )"/>
        <s v="HOUSEHOLD INCOME, LOANS AND ASSETS ( Average Nominal and Real Monthly Household Income (UgShs) ;  Average Income of Household Head (UgShs);  Household Income Classes by Residence and Region (%) ;  Distribution of Households by Main Source of Earning (%) ;  Loan Applicants by Selected Characteristics (%) ;  Purpose of Loan (%);  Asset Ownership (%);  Household Asset Ownership by Sub-region (%))"/>
        <s v="FOOD CONSUMPTION AND FOOD SECURITY ( Distribution of the Food Poor and Food Energy Deficient Population;  Average Food Consumption Patterns in the Last 7 days by Food ;  Distribution of Households by Type of Breakfast given to Children ;  Share of DEC from Food Source by Selected Characteristics (%))"/>
        <s v="HOUSING CONDITIONS AND ENERGY USE ( Households Tenure Status of Dwelling Units by Location (%);  Distribution of Households by Tenure Status and Year (%) ;  Distribution of Households by Number of Sleeping Rooms ;  Distribution of Households by Number of Sleeping Rooms (%) ;  Distribution of Households by Main Type of Construction Materials;  Distribution of Households by Main Type of Construction Materials(%);  Distribution of Households by Lighting Fuel and Location (%) ;  Distribution of Households by Type of Lighting Fuel and Year (%);  Distribution of Households by Cooking Fuel and Location (%);  Distribution of Households by Cooking Fuel and Year (%);  Distribution of Households by Source of Firewood (%) ;  Distribution of Households by Type of Kitchen and Location (%) ;  Distribution of Households by Type of Toilet Facilities (%);  Distribution of Households by Type of Toilet Facilities by Residence;  Distribution of Households by Availability of Hand Washing Facilities;  Distribution of Households with Hand Washing Facilities by Residence (%);  Distribution of Households by Most Common Method of Solid Waste;  Household Access to Water Sources by Location (%) ;  Distance to Main Water Source of Drinking Water by Location (%);  Distance to Main Water Source of Drinking Water by Year (%) )"/>
        <s v="GENDER AND SELECTED HOUSEHOLD CHARACTERISTICS ( Distribution of Household Heads by Location and Sex (%) ;  Distribution of Household Heads by Educational Level (%);  Distribution of Household Heads by Marital Status and Sex (%);  Distribution of Household Heads by Type of Medical Service Access;  Distribution of Primary Care Takers by Sex of Individuals;  Poverty Status by Household Headship (%);  Share of Wage Employment by Selected Characteristics (%);  Ownership of Owner-Occupied House and Other Buildings (%) ;  Ownership of Land and Mobile Phones by Headship (%) )"/>
        <s v="CHARACTERISTICS OF VULNERABLE GROUPS ( Distribution of Children by Parental Survival (%);  Distribution of Households with Orphans (%) ;  Distribution of Working Children by Sex and Region (%) ;  Selected Characteristics of Older Persons Aged 60 years and above155;  Selected Characteristics of Widows Aged 15 years and above (%) )"/>
        <s v="SERVICE DELIVERY, GOVERNANCE AND INFORMATION AND COMMUNICATION TECHNOLOGY ( Availability of Schools in Communities (%);  Availability of Health Facilities in Communities (%) ;  Availability of Agricultural Services in Communities (%);  Availability of Markets in Communities (%);  Availability of Bank/Financial Institution, Post Office and Police Station/Post in Communities (%);  Status of Access to Safe Water by Communities (%);  Availability of Roads within Sub-Counties (%);  Client Satisfaction with Services Offered (%) ;  Membership in LC Committees (%);  Voter Registration and Voting by Registered Voters (%);  Distribution of Households by Ownership of ICT Equipment (%);  ICT Equipment in Most Common Primary Schools (%) ;  ICT Equipment in Most Common Public Secondary Schools (%);  ICT Equipment in Private Secondary Schools )"/>
        <s v="DEMOGRAPHIC DYNAMICS OF HOUSEHOLDS  (1: Distribution of Households by Sex of Head (%): 2: Average Household Size by Residence and Region : 3: Transitions in Household Size between 2005/06 and 2011/12 (%) : 4: Selected Characteristics of Movers by Region-2011/12 (%): )"/>
        <s v="EDUCATION (1: Availability, Adequacy and Condition of Primary School Facilities (%) : 2: Reasons for Absenteeism among Primary School Teachers in 2011/12 (%) : 3: Reasons for Leaving Primary School Prematurely in 2011/12 (%) : )"/>
        <s v="LABOUR AND LABOUR MARKET DYNAMICS (1 Distribution of the Labour Force (persons 14 years and above) by Sex (%): 2: Transitions in Activity Status for Persons Aged 14 -64 Years (%) : 3 Distribution of Persons 14-64 Years by the Sector of Employment and Sex (%): 4: Transitions in Sector of Employment for Persons Aged 14-64 Years (%): 5: Transitions in Main Economic Activity by Educational Attainment for Persons Aged 14-64 Years (%): 6: Changes in Form of Contract for Persons in Paid Employment (%) : 7: Average Hours Worked a Week by Persons Employed and Year : 8: Changes in Hours Worked by Persons Employed in 2005/06 and 2011/12 (%): 9: Median Earnings for Persons in Paid Employment by Sex and Survey Year (Ug Shs) : 10: Median Earnings for Persons in Paid Employment for All Survey Years (Ug Shs): 11: Income Classes of Monthly Earnings for Persons in Paid Employment by Year : )"/>
        <s v="HEALTH (1: Clients‘ Satisfaction with Services Offered at the Health Facility (%) : 2: Major Concerns Clients have Regarding Accessing Services at Health Facility (%) : 3: Distribution of Health Facilities that provide Maama Kits during Delivery (%): 4: Availability of Equipment and Services at the Health Facility (%): 5: Stock-Outs of the Six-Tracer Drugs, 2011/12 (%): 6: Absenteeism of Health Staff faced by the Health Facility in Last 12 Months (%): 7: Government Health worker Absenteeism Rates by Level of Health Center, Sex and Region (%): 8: Reasons for Absenteeism among Health Providers by Type of Health Facility-2011/12 (%): 9: Transition in Factors Limiting Provision of Health Services at the Health Facility (%) : )"/>
        <s v="POVERTY AND WELFARE DYNAMICS (1: Poverty Dynamics between the Survey Periods 2009/10 to 2011/12 : 2: Possession of at Least Two Sets of Clothes by Background Characteristics (%): 3: Possession of a Blanket by Background Characteristics (%) : 4: Possession of at Least One Pair of shoes by Household Members (%): 5: Action Taken by Household When They Last Run Out of Salt (%): 6: Feeding Practices of Households in regards to a number of Meals taken per Day by Residence (%) : )"/>
        <s v="AGRICULTURAL SECTOR  (1: Number of Agricultural Households : 2: Distribution of Ag hhs by the Mode of Land Acquisition (%) : 3: Distribution of Ag HHs by type of Agricultural Extension Services received (%): 4: Distribution of Ag hhs that received Extension Visits from NAADS for Training (%): 5: Production of Major Crops by Region (Metric Tons): 6: Distribution of Households by Type of Seeds used and Cropping System (%) : 7: Use of Farming inputs by crop and year (%) : 8: Changes in Average Number of Animals and Birds Owned : 9: Changes in Animal Rearing (%) : )"/>
        <s v="FAMILY PLANNING (1: Knowledge of Contraceptive Methods (%): 2: Knowledge of Contraceptive Methods by Region (%) : 3: Distribution of All Women Currently Using Contraceptives by Residence (%): 4 Current Use of Contraception by Region (%) : 5: Current Use of Contraception among Married Women by Residence (%): )"/>
        <s v="Gender statistics dataset"/>
        <s v="Persons of concern"/>
        <s v="Demographics"/>
        <s v="Asylum seekers (Refugee status determination)"/>
        <s v="Asylum seekers (Monthly data)"/>
        <s v="Resettlement"/>
        <s v="Contraceptive use"/>
        <s v="Unmet need for family planning"/>
        <s v="Annual number of live births and Crude birth rate"/>
        <s v="Age-specific fertility rates, Total fertility and Mean age at childbearing"/>
        <s v="Children ever born"/>
        <s v="Marriages (Marital status of men and women, Currently married men and women, Ever married men and women and Singulate mean age at marriage (SMAM))"/>
        <s v="Demographic indicators"/>
        <s v="Average Household Size and Population Growth Rates by Kampala District (Uganda 2014) "/>
        <s v="District projected population and estimated households"/>
        <s v="Demographic characteristics per district"/>
        <s v="Global Bilateral Migration"/>
        <s v="Uganda National Population and Housing Census 2014 Provisional Results (micro-data)"/>
        <s v="Uganda National Household Survey 2009/10 (micro-data)"/>
        <s v="Uganda National Panel Survey for the periods of 2009-10, 2010-2011, 2011-12 (micro-data)"/>
        <s v="Population"/>
        <s v="Demography"/>
        <s v="Demography and Population"/>
        <s v="UNSD Demographic (36)"/>
        <s v="UNHCR Statistical Database (2)"/>
        <s v="Migrations, births, and deaths"/>
        <s v="Formal and Informal Trade Flows, 2010-2014 (US$ Millions)."/>
        <s v="Direction of Informal Trade, 2010-2014(US$ Millions)"/>
        <s v="Informal Exports by Country and Commodity Category, 2010– 2014 - (US$ Million)"/>
        <s v="Informal Imports by Country and Commodity Category, 2010– 2014 - (US$ Million)"/>
        <s v="Main Informal Export Commodities, 2010-2014 (US$ Million)."/>
        <s v="Main Informal Import Commodities, 2010 – 2014 (US$ Million)"/>
        <s v="Informal Export Values by Country/Border Station, 2010-2014 (US$ Millions)"/>
        <s v="Informal Import Values by Country/Border Station, 2010 - 2014 (US$ Millions)"/>
        <s v="Leading Informal Exports by Commodity Category and Value, 2010–2014(US$ Million)."/>
        <s v="Leading Informal Imports by Commodity Category and Value, 2010–2014(US$ Million)"/>
        <s v="Informal Trade by Country/Border Station, 2010-2014 - (US$ Millions)"/>
        <s v="Sector budget framework papers"/>
        <s v=" Details of Overall Release and Expenditure Performance (1 Annual Approved Estimates by Vote Function; 2 Annual Releases and Expenditure on Service Delivery Outputs; )"/>
        <s v=" Central Government Release and Expenditure Performance (1 Annual Central Government Releases and Expenditure by Class of Output; 2 Annual Central Government Expenditure by Economic Item in FY 2014/15; 3 Annual Central Government Economic Items with Highest Expenditure; 4 Annual Government Economic Items with Highest Unspent Balances; 5 Annual Central Government Vote Functions with Highest Unspent Balances; )"/>
        <s v=" Local Government Release Performance (1 Annual Local Government Grant Releases in FY2014/15; 2 Annual Release Performance by District and Budget Classification FY 2014/15; 3 Annual PRDP Releases for FY 2014/15 ; )"/>
        <s v="Local government budget by region, district and sub-county"/>
        <s v="Central government budget by sector, institution and policy area"/>
        <s v="Social accounting matrix (SAM)"/>
        <s v="Credit Standards as applied to approval of loans to households by Banks"/>
        <s v="Household and consumer credit standards-expectations by Banks"/>
        <s v="Expected changes in terms &amp; conditions for approving loans to households by Banks"/>
        <s v="Household and consumer credit demand expectations by Banks"/>
        <s v="Household and consumer credit default rate expectations by Banks"/>
        <s v="Summary of Bank Lending Survey results"/>
        <s v=" Remittances and transfers - Sent, 2013 (%) 87"/>
        <s v=" Remittances and transfers – receipts, 2013 (%) 88"/>
        <s v=" Use of funds received and recipient in 2013, % 89"/>
        <s v=" Adult population characteristics by location in 2013, % "/>
        <s v=" Distance to the nearest financial institution by location in 2013, % 8"/>
        <s v=" Use of financial services (mutually exclusive) by adult characteristics in 2013, % 13"/>
        <s v=" Product and services penetration by adult characteristics in 2013, % 17"/>
        <s v=" Nature of transactions by socio-economic characteristics and location in 2013, % 18"/>
        <s v=" Reasons for not having a formal bank account in 2013, % 20"/>
        <s v=" Savings and investments strand by adult characteristics in 2013, % 24"/>
        <s v=" Preference for savings and practice by adult characteristics in 2013, % 26"/>
        <s v=" Savings mechanisms by adult characteristics in 2013, % 28"/>
        <s v=" Reasons for currently saving/investing by adult characteristics in 2013, % 29"/>
        <s v=" Investment mechanisms in 2013, % 31"/>
        <s v=" Reasons for never saving or investing by adult characteristicsin 2013, % 32"/>
        <s v=" Credit and borrowing strand by socio-economic characteristics, % 36"/>
        <s v=" Forms of borrowing during the last 12 months in 2013, % 38"/>
        <s v=" Main reasons for utilizing credit services in 2013, % 39"/>
        <s v=" Form of collateral security required by institution in 2013, % 43"/>
        <s v=" Reasons for not taking loans by gender and location in 2013, % 43"/>
        <s v=" Risk encountered in the last 12 months in 2013, % 46"/>
        <s v=" Overall usage of formal and informal insurance, % 48"/>
        <s v=" Reasons why the adults preferred informal insurance in 2013, % 49"/>
        <s v=" Risk management mechanisms by adult characteristics in 2013, % 50"/>
        <s v=" Barriers to formal insurance products and services in 2013, % 52"/>
        <s v=" Remittances and transfers, % 56"/>
        <s v=" Knowledge and use of mobile money services in 2013, % 64"/>
        <s v=" Transactions done with mobile money in 2013, % 65"/>
        <s v=" Utilisation of mobile money services by service provider in 2013, % 66"/>
        <s v=" Reasons for not using mobile money services in 2013, % 67"/>
        <s v=" The most important sources of financial information in 2013, % 70"/>
        <s v=" Areas where further financial information is required in 2013, % 71"/>
        <s v=" Testing knowledge of basic financial literacy in 2013, % 73"/>
        <s v=" Self-reported perceptions on implications of failure to pay back a loan in 2013"/>
        <s v=" Preferred options for dispute settlement in 2013, % 76"/>
        <s v="Geo-Spatial Mapping of Financial Services Cash In/Cash Out Access Points, 2013"/>
        <s v="Weighted average inter-bank rates"/>
        <s v="Daily inter-bank money market transactions"/>
        <s v="Daily secondary market trades of government securities"/>
        <s v="Repurchase Agreement (Repo) and treasury maturities profile"/>
        <s v="Policy rates"/>
        <s v="Stock of treasury securities"/>
        <s v="Open market operations"/>
        <s v="Major Foreign Exchange Rates"/>
        <s v="Regional Markets: Forex Bureaux Rates"/>
        <s v="COMESA Countries Foreign Exchange Rates"/>
        <s v="Uganda Closing T-Bond Prices &amp; Yield"/>
        <s v="Uganda Closing T-Bill Prices &amp; Yields"/>
        <s v="Commercial banks' quarterly financial soundness indicators (percentage ratios)"/>
        <s v="Commercial banks' quarterly balance sheet"/>
        <s v="Commercial banks' quarterly income statement, year-on-year figures"/>
        <s v="Land Price Index Figures (Base period is 2009/2010)"/>
        <s v="Commercial Rent Index Figures (Base period is 2012/2013)"/>
        <s v="Residential Property Price Index Figures (Base period is 2009/2010)"/>
        <s v="Interest Rates"/>
        <s v="Depository Corporations Survey"/>
        <s v="Exchange Rates"/>
        <s v="Credit to the Private Sector"/>
        <s v="Financial Soundness Indicators"/>
        <s v="Balance of Payments according to 6th Edition of the Manual"/>
        <s v="Terms of Trade"/>
        <s v="Composition of Exports"/>
        <s v="Composition of Imports"/>
        <s v="Destination of Exports"/>
        <s v="Origin of Imports"/>
        <s v="International Investment Position (BPM6)"/>
        <s v="Inflation Rates"/>
        <s v="Gross Domestic Product Summary"/>
        <s v="Leading Indicators"/>
        <s v="Real Estate Indicators"/>
        <s v="Fiscal Operations"/>
        <s v="Monthly Macroeconomic Indicators"/>
        <s v=" Number of Remitters by Household"/>
        <s v=" Percentage Distribution of Remitters by Age and Gender"/>
        <s v=" Regional Distribution of Cash Transfers (million USD)"/>
        <s v=" Source of Cash Transfers"/>
        <s v=" Use of Cash Transfer Channels by Value "/>
        <s v=" Reason for Use of Channel"/>
        <s v=" Rating of Transfer Channels"/>
        <s v=" Use of Cash Transfers (Value)"/>
        <s v=" In-kind Transfers by Category and Source Region (Value)"/>
        <s v=" Total Employment by Economic Sectors in 2012 and 2013 "/>
        <s v=" Compensation of employees by economic sectors (US$ millions) in 2012 and 2013 "/>
        <s v=" Grossed-up Foreign Direct Investment and Foreign Borrowing during 2011 and 2012 (US$ millions) "/>
        <s v=" Grossed-up FDI flows by source countries 2006 - 2012 (US$ millions) "/>
        <s v=" Global FDI flows, by region, 2009-2011 (US$ billions) "/>
        <s v=" Returned questionnaires by Sector (number of entities)"/>
        <s v=" Distribution of Employment by Residency "/>
        <s v=" Compensation of Employees by Residency"/>
        <s v=" Net profits, Dividends and Retained Earnings "/>
        <s v=" Composition of Foreign Direct Investment (Shs"/>
        <s v=" Sector Distribution of Foreign Direct Investment (Shs"/>
        <s v=" Top 10 Foreign Direct Investment Source Countries (Shs"/>
        <s v=" Composition of Foreign Borrowing by Resident Enterprises (Shs"/>
        <s v=" Survey Estimates and Respective Grossed-Up Estimates of Foreign Direct Investment and Foreign Borrowing "/>
        <s v="Charges per financial institution"/>
        <s v="Commercial Banks register"/>
        <s v="Credit Institutions register"/>
        <s v="Forex Bureaux register"/>
        <s v="Money Remitters register"/>
        <s v="Microfinance Deposit-taking Institutions register"/>
        <s v="FINANCIAL SOUNDNESS INDICATORS FOR SUPERVISED FINANCIAL INSTITUTIONS"/>
        <s v="AGGREGATED BALANCE SHEETS FOR SUPERVISED FINANCIAL INSTITUTIONS"/>
        <s v="INCOME STATEMENTS FOR SUPERVISED FINANCIAL INSTITUTIONS "/>
        <s v="CREDIT REFERENCE BUREAU ACTIVITIES (CUMULATIVE FIGURES)"/>
        <s v="Food prices"/>
        <s v="Input prices"/>
        <s v="International tarde statistics (merchandise and non-merchandise)"/>
        <s v="Economic trends and indicators"/>
        <s v="FDI and other exertenal financial resources"/>
        <s v="Act"/>
        <s v="World Development Indicators - Economic Policy &amp; External Debt"/>
        <s v="World Development Indicators - Private Sector"/>
        <s v="Global Economic Prospects"/>
        <s v="Global Economic Monitor (GEM)"/>
        <s v="Wealth Accounting"/>
        <s v="Exporter Dynamics Database"/>
        <s v="Economic Projections"/>
        <s v="Monthly Economic Indicators"/>
        <s v="National Accounts"/>
        <s v="Prices and Purchasing Power Parities"/>
        <s v="Productivity"/>
        <s v="Economy"/>
        <s v="Education Management Information System (EMIS) "/>
        <s v="USE Headcount 2013 National result summary"/>
        <s v="USE Headcount per district"/>
        <s v="List of USE participating schools showing enrolment, SCR and STR"/>
        <s v="Schools admitting students above 29 aggregates"/>
        <s v="Private secondary schools with teachers on the government payro"/>
        <s v="Secondary schools with high proven absentees"/>
        <s v="USE Secondary schools with high populations (congestion)"/>
        <s v="USE/UPPET secondary schools drop and gain in transition 2012 to"/>
        <s v="BTVET Headcount National Result Summary"/>
        <s v="BTVET/UPPET school/Institution enrolment"/>
        <s v="BTVET/UPOLET Technical Institution enrolment"/>
        <s v="BTVET/UPOLET Health Institutions enrolment"/>
        <s v="Targeted schools/institutions and their returns "/>
        <s v="UPPET/USE at a glance"/>
        <s v="Key Post Primary Trends"/>
        <s v="Showing number of targeted Schools/Institutions"/>
        <s v="Showing Enrolment and number of schools by ownership"/>
        <s v="USE summary results on the headcount exercises "/>
        <s v="USE/UPPET schools that have opted out or been closed"/>
        <s v="Use/UPPET headcount 2012 secondary schools with high populations (congestion)"/>
        <s v="USE facilities "/>
        <s v="Showing summary results on teachers "/>
        <s v="Showing secondary schools that were not headcounted "/>
        <s v="showing schools that over sub-scribed 2013 "/>
        <s v="showing schools that under sub-scribed 2013 "/>
        <s v="Showing schools that lost more than 200 students in transition 2012 to 2013"/>
        <s v="showing schools that gained more than 100 students in transition 2012 to 2013"/>
        <s v="Showing funds required to pay USE capitation per term 2013 "/>
        <s v="Showing funds required to pay UPOLET capitation per term 2013"/>
        <s v="Showing overall funds required to pay USE and UPOLET capitation per term 2013 "/>
        <s v="National Headcount 2013 BTVET cohort summary"/>
        <s v="National Headcount 2013 BTVET UPOLET cohort summary"/>
        <s v="Showing funds required to pay capitation for eligible P 7 enrolling BTVET students per term 2013"/>
        <s v="Showing funds required to pay capitation for eligible S 4 enrolling BTVET students in technical institutes per term 2013"/>
        <s v="Showing funds required to pay capitation for eligible S 4 enrolling BTVET students in health institutions per term 2013"/>
        <s v="Showing USE_UPOLET reference tables 2007-2013"/>
        <s v="Showing UPPET/BTVET_UPOLET reference tables 2007-2013 "/>
        <s v="Education and Sports Sector Fact Sheet 2002 – 2013"/>
        <s v="League Table"/>
        <s v="Pre-Primary Classroom Stock and Pupil Classroom Ratio by District"/>
        <s v="Primary Schools and Enrolment by Class, Gender and District (All Schools)"/>
        <s v="Primary Schools and Enrolment b y Class, Gender and District ( Government"/>
        <s v="Primary Schools and Enrolment by Class, Gender and District (Private Schools) 112"/>
        <s v="Repeaters in Primary Schools by Class, Gender and District"/>
        <s v="Orphans by Class, Gender and District"/>
        <s v="Pupils with Special Needs by Class, Gender and District"/>
        <s v="Gross Enrolment Ratio (GER) and Net Enrolment Ratio (NER) by District"/>
        <s v="Gross Intake Ratio (GIR) and Net Intake Ratio (NIR) by District"/>
        <s v="Primary Teachers and their Ratio to Pupils by Ownership and District"/>
        <s v="Pupil Classroom Ratio (PCR) and Pupil Stance Ratio (PSR) by District"/>
        <s v="Pupils with Adequate Sitting Space by Class and District"/>
        <s v="Secondary Schools and Enrolment by Class, Gender and District (All Schools)139"/>
        <s v="Secondary Schools and Enrolment by Class, Gender and District (Government"/>
        <s v="Secondary Schools a nd Enrolment b y C lass, Gender and District ( Private"/>
        <s v="Repeaters in Secondary Schools by Class, Gender and District"/>
        <s v="Students with Special Needs by Class, Gender and District"/>
        <s v="Seondary Gross Enrolment Ratio ( GER) and Net Enrolment Ratio ( NER) by"/>
        <s v="Secondary Gross Intake Ratio (GIR) and Net Intake Ratio (NIR) by District"/>
        <s v="Secondary Teachers and their Ratio to Students by Ownership and District"/>
        <s v="Student Classroom Ratio (SCR) and Student Stance Ratio (PSR) by District 166"/>
        <s v="Students with Adequate Sitting Space by Class and District"/>
        <s v="Post Primary Institutions and Enrolment by Ownership, Gender and District"/>
        <s v="Post Primary Instructors and Student instructor Ratio (SIR) by Ownership and"/>
        <s v="Pupils in Non-Formal Schools by Gender, Group and District"/>
        <s v="Teachers in Non-Formal Schools by Qualification, Gender and District"/>
        <s v="Number of Repeaters in Non-Formal Schools by Class, Gender and District 180"/>
        <s v="Number of Pupils dropping out in Non-Formal Schools by Reason, Gender and"/>
        <s v="Post Primary Enrolment by Study Year, Gender and District "/>
        <s v="Examination performance"/>
        <s v="EduTrac"/>
        <s v="Education basic skills"/>
        <s v="Education"/>
        <s v="Science, technology and innovation"/>
        <s v="Culture"/>
        <s v="Communication and information"/>
        <s v="Demographic and socio-economic"/>
        <s v="GIS dataset"/>
        <s v="AVERAGE DISTANCE TO DAY PRIMARY SCHOOLS IN KAMPALA "/>
        <s v="Have you ever experienced any form of violence in school?"/>
        <s v="Youth with disabilities follow up asking about assistive technology"/>
        <s v="Dear U-Reporter! There r a lot of people living with disabilities in Uganda 2day &amp; we'd like 2 talk 2 u about the situation."/>
        <s v="Key MDG indicators for education"/>
        <s v="Education enrolment by gender"/>
        <s v="Education and sports"/>
        <s v="World Development Indicators - Education"/>
        <s v="Education Statistics - All Indicators"/>
        <s v="Global Partnership for Education"/>
        <s v="Education and Training"/>
        <s v="Education "/>
        <s v="Information technology "/>
        <s v="Agricultural, forestry and rural industry "/>
        <s v="Trade, industry and markets "/>
        <s v="General health "/>
        <s v="Specific diseases and medical conditions "/>
        <s v="Social welfare systems/structures "/>
        <s v="Natural Environment"/>
        <s v="Economics"/>
        <s v="Housing And Land Use Planning"/>
        <s v="Energy &amp; Mining"/>
        <s v="Health"/>
        <s v="Imports and exports of energy"/>
        <s v="Weather"/>
        <s v="Climate "/>
        <s v="Water"/>
        <s v="Climate vulnerability"/>
        <s v="Air and Climate"/>
        <s v="Biodiversity"/>
        <s v="Energy and Minerals"/>
        <s v="Forests"/>
        <s v="Governance"/>
        <s v="Inland Water Resources"/>
        <s v="Land and Agriculture"/>
        <s v="Marine and Coastal Areas"/>
        <s v="Natural Disasters"/>
        <s v="Waste"/>
        <s v="Disaster GIS dataset"/>
        <s v="GEF projects data"/>
        <s v="Greenhouse Gas Inventory Data"/>
        <s v="Water bills per district"/>
        <s v="Pace evaluation per district"/>
        <s v="Overview of Uganda PETS in Water 2009"/>
        <s v="Uganda Public Expenditure Tracking Survey in the Water Sector"/>
        <s v="Building resistance to corruption in the Water Sector"/>
        <s v="Water statistics"/>
        <s v="Water supply"/>
        <s v="The nature, distribution and sources of private investment"/>
        <s v="Investment stocks and flows and employment"/>
        <s v="Investors' participation in international trade"/>
        <s v="Constraints to investment financing by the surveyed firms. "/>
        <s v="Investors' perceptions on the impact of Government participation in private sector affairs."/>
        <s v="Remittances to and from Uganda"/>
        <s v="Financial inclusion"/>
        <s v="World Development Indicators - Aid Effectiveness"/>
        <s v="World Development Indicators - Financial Sector"/>
        <s v="International Debt Statistics"/>
        <s v="Joint External Debt Hub"/>
        <s v="Global Findex (Global Financial Inclusion Database)"/>
        <s v="Global Financial Development"/>
        <s v="Quarterly Public Sector Debt"/>
        <s v="G20 Financial Inclusion Indicators"/>
        <s v="Government spending per sector"/>
        <s v="Donor spending per sector"/>
        <s v="Donor spending per donor"/>
        <s v="Revenues collected (taxes, oil revenues and other revenues)"/>
        <s v="Total financing"/>
        <s v="Operating surplus"/>
        <s v="Government transfers"/>
        <s v="Spending per activity areas"/>
        <s v="Financing sources"/>
        <s v="Outlays by functions of government"/>
        <s v="Central government operations"/>
        <s v="Government debt"/>
        <s v="General government operations "/>
        <s v="Depository coperations survey (Monetary survey)"/>
        <s v="Central bank survey"/>
        <s v="Other depository coperations survey (Monetary survey)"/>
        <s v="International reserves"/>
        <s v="International investment position"/>
        <s v="External debt"/>
        <s v="Banking and Finance"/>
        <s v="Domestic resources"/>
        <s v="International resources"/>
        <s v="International official finance"/>
        <s v="Humanitarian finance"/>
        <s v="District public resources"/>
        <s v="IFS (46)"/>
        <s v="Government Revenue Dataset (GRD)"/>
        <s v="NGOs register"/>
        <s v="Demographic characteristics "/>
        <s v="Health "/>
        <s v="Housing conditions and energy use"/>
        <s v="Agriculture "/>
        <s v="Communities"/>
        <s v="Transport"/>
        <s v="Crossings "/>
        <s v="Justice, law and order "/>
        <s v="Public sector management and accountability "/>
        <s v="Other service delivery issues"/>
        <s v="conflict, security and peace "/>
        <s v="domestic political issues "/>
        <s v="government, political systems and organisations "/>
        <s v="mass political behaviour, attitudes/opinion "/>
        <s v="political ideology "/>
        <s v="business/industrial management and organisation "/>
        <s v="mass media "/>
        <s v="social exclusion "/>
        <s v="cultural activities and participation "/>
        <s v="cultural and national identity "/>
        <s v="religion and values "/>
        <s v="social behaviour and attitudes "/>
        <s v="social change "/>
        <s v="social conditions and indicators "/>
        <s v="Informal international trade"/>
        <s v="Activities of the Non-Profit Institutions"/>
        <s v="government"/>
        <s v="political systems and organisations"/>
        <s v="Living conditions"/>
        <s v="Corruption "/>
        <s v="Bribery"/>
        <s v="Real sector"/>
        <s v="External sector"/>
        <s v="Fiscal sector"/>
        <s v="Financial sector"/>
        <s v="Millennium Development Goals indicators"/>
        <s v="Community register"/>
        <s v="Household register"/>
        <s v="General Parish Information"/>
        <s v="Micro Finance and Cooperatives"/>
        <s v="Community survey"/>
        <s v="birth and death registration"/>
        <s v="administrative information"/>
        <s v=" Planned Inspection on Works in Local Governments "/>
        <s v=" Funds budgeted, allocated and actuals received for monitoring and coordination activities"/>
        <s v=" Detailing time required for different activities of the procurement process "/>
        <s v=" Staffing levels of the PDUs"/>
        <s v=" Number of Business, Technical and Vocational Education training institutions"/>
        <s v="Summary statistics and models in the sensitivity analysis"/>
        <s v=" Summary of Revenues generated from sale of goods and services and other revenue"/>
        <s v=" Percentage of instructors on government payroll and the Efficiency scores"/>
        <s v=" The number and rate of student dropout by institution in 2013/14"/>
        <s v="Variations in project implemantation"/>
        <s v=" Observed deficiencies in Health Facilities"/>
        <s v=" Results of Non-destructive tests using Rebound Hammer and UPV"/>
        <s v="LOGICS"/>
        <s v="Distance to Kampala primary schools and Kampala main water sources "/>
        <s v="KCCA anticipated revenues for the FY2013/14-2017/18 "/>
        <s v="Summary of KCCA strategic programme/project implementation schedule in US dollars "/>
        <s v="Facts and figures"/>
        <s v="their views regarding the general environment in Uganda"/>
        <s v="their overall attitudes toward the WBG in Uganda"/>
        <s v="overall impressions of the WBG's effectiveness and results, knowledge work and activities, and communication and information sharing in Uganda"/>
        <s v="their perceptions of the WBG's future role in Uganda."/>
        <s v="Number of administrative units by county and by Sub County"/>
        <s v="Selected district indicators"/>
        <s v="Selected indicators for CDDP"/>
        <s v="District revenues, budget, and expenditure"/>
        <s v="World Development Indicators - Public Sector"/>
        <s v="Africa Development Indicators"/>
        <s v="IDA Results Measurement System"/>
        <s v="Worldwide Governance Indicators"/>
        <s v="Millennium Development Goals"/>
        <s v="Country Policy and Institutional Assessment"/>
        <s v="Service Delivery Indicators"/>
        <s v="Expenditures (public)"/>
        <s v="Political stability"/>
        <s v="Compendium of Statistical Concepts and Definitions"/>
        <s v="Geography"/>
        <s v="General Statistics"/>
        <s v="Development"/>
        <s v="Globalisation"/>
        <s v="Public Sector, Taxation and Market Regulation"/>
        <s v="Regions and Cities"/>
        <s v="Data revolution"/>
        <s v="Health datasets"/>
        <s v="Health resources per hospital"/>
        <s v="DLT ranking for the 112 districts 2014/15 FY"/>
        <s v="DLT ranking for the 14 districts 2014/15 FY with Referral Hospitals"/>
        <s v="Ranking of the 31 New Districts 2014/15 FY"/>
        <s v="League Table for Hard to reach Districts "/>
        <s v="Regional Ranking 2014/15 "/>
        <s v="General Hospital Performance"/>
        <s v="Summary of General Hospital Performance "/>
        <s v="Outputs and Ranking of HC IVs 2014/15"/>
        <s v="Progress of Key Pharmaceutical Indicators"/>
        <s v="NPSSP indicators under the five result areas"/>
        <s v="Months of Stock for the Six Tracer Medicines at NMS from July 2013 to June 2014"/>
        <s v="Trend in Government expenditure on EMHS"/>
        <s v="Total Funding (Million US$) by Commodity Area from 2010 to 2014"/>
        <s v="Funding Gap in 2011/2012 to 2013/2014"/>
        <s v="Government Funds Allocated for Credit Line EMHS Distributed to Health Facilities"/>
        <s v="Number of ADR Reports Submitted"/>
        <s v="Number of Public and Private Sector Pharmacies and Drug Shops Inspected Annually"/>
        <s v="Pharmacists and Pharmacy Technicians Positions Fully Filled in the Public"/>
        <s v="Clinical Trials"/>
        <s v="Drugs register"/>
        <s v="Drug exports"/>
        <s v="GAVI supported projects"/>
        <s v="Immunisation coverage"/>
        <s v="Grant portfolio"/>
        <s v="Global fund donors"/>
        <s v="Grant performance analysis"/>
        <s v="Pledges and contributions"/>
        <s v="Donor score"/>
        <s v="Millennium Development Goals (MDGs)"/>
        <s v="Mortality and global health estimates"/>
        <s v="Health systems"/>
        <s v="Public health and environment"/>
        <s v="Injuries and violence"/>
        <s v="World Health Statistics"/>
        <s v="HIV/AIDS"/>
        <s v="HIV/AIDS indicators list"/>
        <s v="HIV/AIDS estiamtes"/>
        <s v="Heart diseases and patients data"/>
        <s v="Housing characteristics and household population"/>
        <s v="Characteristics of survey respondents"/>
        <s v="Knowledge of HIV and AIDS"/>
        <s v="Attitudes related to HIV/AIDS"/>
        <s v="Sexual behaviour"/>
        <s v="HIV and youth"/>
        <s v="HIV prevalence"/>
        <s v="HIV programme coverage indicators"/>
        <s v="Syphilis prevalence"/>
        <s v="Characteristics of Respondents"/>
        <s v="Marriage and Sexual Activity"/>
        <s v="Fertility Levels, Trends, and Differentials"/>
        <s v="Fertility Preferences"/>
        <s v="Family Planning"/>
        <s v="Infant and Child Mortality"/>
        <s v="Reproductive Health"/>
        <s v="Child Health"/>
        <s v="Nutrition of Children and Adults"/>
        <s v="Malaria"/>
        <s v="HIV/AIDS-Related Knowledge, Attitudes, and Behaviour"/>
        <s v="Women's Empowerment and Demographic and Health Outcomes"/>
        <s v="Adult and Maternal Mortality"/>
        <s v="Domestic Violence"/>
        <s v="Characteristics of Households and Women"/>
        <s v="Malaria Prevention"/>
        <s v="Management of Fever in Children and Anaemia and Malaria in Children"/>
        <s v="Malaria Knowledge"/>
        <s v="Overview of the Health System in Uganda"/>
        <s v="Facility-Level Infrastructure, Resources, and Systems"/>
        <s v="Child Health Services"/>
        <s v="Family Planning Services"/>
        <s v="Maternal Health Services"/>
        <s v="Services for Communicable Diseases: Sexually Transmitted Infections, Reproductive Tract Infections, and Tuberculosis"/>
        <s v="Malaria Services"/>
        <s v="HIV/AIDS Services"/>
        <s v="DISTANCE TO MAIN DRINKING WATER SOURCE "/>
        <s v="KAMPALA POPULATION ACCESS TO PIPED WATER "/>
        <s v="POPULATION THAT SUFFERED FROM AN ILLNESS/INJURY "/>
        <s v="Status of Access to Safe Water by the Kampala People "/>
        <s v="U-Report is informing about the Integrated Child Health Days taking place in Uganda during all of April!"/>
        <s v="Immunisation: U-Reporters have helped the Ministry of Health and partners immunise 5 million children against polio since 2015."/>
        <s v="Immunisation: Did Polio vaccinators visit ur home to immunise all children under 5?"/>
        <s v="Immunisation: Hi U-Reporter! Have you heard any Polio announcements on the radio during the past weeks? Yes or No"/>
        <s v="Immunisation: Hi U-Reporter: MoH house-2-house polio campaign in ur community for all kids under 5 yrs old this Sat – Mon, Jan 23-25. If anyone has questions send to 8500."/>
        <s v="Basic Indicators "/>
        <s v=" Nutrition "/>
        <s v=" Health "/>
        <s v=" HIV/AIDS "/>
        <s v=" Education "/>
        <s v=" Demographic Indicators "/>
        <s v=" Economic Indicators "/>
        <s v=" Women "/>
        <s v=" Child Protection "/>
        <s v=" The Rate Of Progress "/>
        <s v=" Adolescents "/>
        <s v=" Disparities By Residence "/>
        <s v=" Disparities By Household Wealth "/>
        <s v=" Early Childhood Development"/>
        <s v="Human Development Index and its components"/>
        <s v="Trends in the Human Development Index, 1990-2014"/>
        <s v="Inequality-adjusted Human Development Index"/>
        <s v="Gender Development Index"/>
        <s v="Gender Inequality Index"/>
        <s v="Multidimensional Poverty Index: developing countries"/>
        <s v="Multidimensional Poverty Index: changes over time"/>
        <s v="Availability of health facilities"/>
        <s v="Point water sources"/>
        <s v="District routine immunisation rates by type of disease"/>
        <s v="health indicators per district"/>
        <s v="World Development Indicators - Health"/>
        <s v="Health Nutrition and Population Statistics"/>
        <s v="Health Nutrition and Population Statistics by Wealth Quintile"/>
        <s v="Subnational Malnutrition"/>
        <s v="Health Nutrition and Population Statistics: Population estimates and projections"/>
        <s v="Uganda Demographic Health Surveys (micro-data)"/>
        <s v="Fertility and mortality"/>
        <s v="Disability"/>
        <s v="Pregnancy"/>
        <s v="Fixed, Mobile and Total Subscription"/>
        <s v="Voice tariffs, both national and international"/>
        <s v="Data tariffs"/>
        <s v="Showing number of postal and currier service providers in the Country"/>
        <s v="Number of Operational TV and FM radios"/>
        <s v="Business Information"/>
        <s v="Supply Chain"/>
        <s v="Customers"/>
        <s v="Fixed-line Access and Use"/>
        <s v="No Fixed-line access"/>
        <s v="Mobile Access and Use"/>
        <s v="Business Skills Training"/>
        <s v="Internet Access and Use"/>
        <s v="Banking"/>
        <s v="Mobile Money transfers and Banking Transactions"/>
        <s v="Financials"/>
        <s v="Business Climate"/>
        <s v=" Mobile phone calls, SMS and MMS prices"/>
        <s v="prepaid mobile broadband prices"/>
        <s v=" prepaid “top up” data prices"/>
        <s v="postpaid products prices"/>
        <s v="Household recode"/>
        <s v="Business recode"/>
        <s v="Household characteristics"/>
        <s v="data on postal address and bank accounts"/>
        <s v="Transport prices and costs"/>
        <s v="Entebbe Municipality Postcodes"/>
        <s v="Quartely mobile price data"/>
        <s v="Fixed-telephone subscriptions "/>
        <s v="Mobile-cellular subscriptions "/>
        <s v="Percentage of Individuals using the Internet "/>
        <s v="Fixed-broadband subscriptions "/>
        <s v="Core indicators on access to and use of ICT by households and individuals "/>
        <s v="Gender ICT statistics "/>
        <s v="ICT projects in Uganda"/>
        <s v="Hi U-Reporter! Plz help us to understand how Ugandans use the internet so we can provide more info for you in 2016. R u a regular internet user?"/>
        <s v="World Development Indicators - Infrastructure"/>
        <s v="World Development Indicators - Science &amp; Technology"/>
        <s v="Africa Infrastructure: Airport"/>
        <s v="Africa Infrastructure: WSS Utility"/>
        <s v="Africa Infrastructure: Electricity"/>
        <s v="Africa Infrastructure: National Data"/>
        <s v="Africa Infrastructure: Railways"/>
        <s v="Science, Technology and Patents"/>
        <s v="Energy"/>
        <s v="Telecommunication"/>
        <s v="Transportation"/>
        <s v="Establishments and individual characteristics"/>
        <s v=" Manufacturing Sector"/>
        <s v=" Construction Sector "/>
        <s v=" Hotel Sector "/>
        <s v=" Education Sector "/>
        <s v=" Health Sector"/>
        <s v=" Agriculture Sector"/>
        <s v=" Finance Sector "/>
        <s v="Characteristics of the study population "/>
        <s v=" the working age population "/>
        <s v="The employed population "/>
        <s v=" labour underutilisation "/>
        <s v=" women in employment "/>
        <s v=" urban employment "/>
        <s v=" child labour force and child activities "/>
        <s v=" youth employment"/>
        <s v="Total Arrivals and Departures in Uganda, 2002 – 2006"/>
        <s v="Total Arrivals by sex and age, 2003- 2006"/>
        <s v="Migration Statistics by entry point, 2002 - 2006"/>
        <s v="Tourist arrivals by country of usual residence, 2002 - 2006"/>
        <s v="Percentage tourist arrivals by country of residence, 2002 - 2006"/>
        <s v="Tourist Arrivals by Month 2002 – 2006"/>
        <s v="Tourism basic indicators, 2002 – 2006"/>
        <s v="Visitors to the National Parks (Citizen and Foreigners) 2002 – 2006"/>
        <s v="Accomodation capacity"/>
        <s v="Energy Utilities of Uganda A3"/>
        <s v="Energy Utilities of Uganda A0"/>
        <s v="REA Service Territories A4"/>
        <s v="REA Service Territories A1"/>
        <s v="Electricity Grid and Population Density"/>
        <s v="Planned Hydropower Sites in Uganda A4"/>
        <s v="Westnile Grid Extension 2015 A4"/>
        <s v="Solar Radiation in Uganda A0"/>
        <s v="MEMD Facilities under the Energy Management Programme A0"/>
        <s v="GIZ EnDev Activities 2014 A0"/>
        <s v="Land register"/>
        <s v="Investor purchases of land"/>
        <s v=" Installed Capacities and Plant Factor for Electricity Generation Companies in Uganda In 2014 "/>
        <s v=" Uganda Energy Balance 2014"/>
        <s v=" UETCL total volumes purchased across all suppliers of electricity in MWh (2007-2014) "/>
        <s v=" UETCL Electricity Sales in MWh (2007-2014) "/>
        <s v=" Transmission Energy Losses (2007-2014)"/>
        <s v=" Umeme ENRGY Sales in MWh (2007-2014) "/>
        <s v=" Distribution ENERGY losses in MWh (2007-2014)"/>
        <s v=" Energy sales by other distributors in MWh (2009-2014) "/>
        <s v=" NUMBER OF UMEME CUSTOMERS "/>
        <s v=" NUMBER OF CUSTOMERS FOR OTHER POWER DISTRIBUTORS "/>
        <s v=" NUMBER OF EMPLOYEES IN DIFFERENT POWER DISTRIBUTION COMPANIES "/>
        <s v=" Licensed power projects in 2014"/>
        <s v=" DISTRICT HEADQUARTERS’ ELECTRIFICATION STATUS IN 2014 "/>
        <s v=" Preeep Perfomance figures in 2014 "/>
        <s v=" Market Estimate for Ethanol (2011-2019) "/>
        <s v=" Estimated value of Biomass Energy Resources"/>
        <s v=" Biomass Demand in 2014"/>
        <s v=" Specific Biomass Energy Consumption in Industry"/>
        <s v=" AEC Statistical Annual Data for Years 2013 &amp; 2014 "/>
        <s v=" Monthly Imports of petroleum products in 2014 "/>
        <s v=" Annual Petroleum Imports in litres (2007-2014) "/>
        <s v=" Total imported volumes per product (01/01/2014-31/12/2014) "/>
        <s v=" Monthly Import Bill and Government Revenue in 2014 "/>
        <s v=" Annual Import Bill and Government Revenue (2007-2014)"/>
        <s v=" Non-Tax Revenues from Oil Companies (2002-2014) "/>
        <s v=" Monthly Sales of petroleum products (‘000’ cubic metres)"/>
        <s v=" Annual Sales of Petroleum Products in '000' cubic metres (2007-2014) "/>
        <s v=" LOCAL PUMP PRICES OF PETROLEUM PRODUCTS IN UGX"/>
        <s v=" MONTHLY INTERNATIONAL REFINED PRODUCT PRICES $/TON IN 2014 "/>
        <s v=" LIST OF LICENSED PETROLEUM SUPPLY COMPANIES TO DATE"/>
        <s v=" Seismic Coverage per Area in 2014 "/>
        <s v=" Yearly 2D and 3D Seismic coverage (1998-2014)"/>
        <s v=" Seismic Coverage and Cost Expenditure (2001-2014)"/>
        <s v=" Wells Drilled Per Year (1938-2014) "/>
        <s v=" Tested Wells per Year (2004-2014)"/>
        <s v=" Maximum Flow Rate of the Produced Crude "/>
        <s v=" Crude Volumes Produced During Testing (2005-2014)"/>
        <s v=" Summary of the compensation payments for PAPs for 3D Seismic Surveys during 2014 "/>
        <s v=" Summary of the compensation payment made to PAPs over 19 well pads and access roads in Bullisa during"/>
        <s v=" Compensation payments to PAPs in the 300m road area in Kingfisher Area "/>
        <s v=" Employment in the OIL AND GAS sector in 2014 "/>
        <s v=" Total salary contributions to nationals in comparison to expatriates during 2014 "/>
        <s v=" Summary of trained officers during 2014 "/>
        <s v=" Summary of UPIK intake and completion for a diploma in Petroleum Studies"/>
        <s v=" Summary of Makerere intake and completion for the Bachelor of Petroleum Geosciences and Production"/>
        <s v=" Summary of money spent on contracts and purchase orders by the Ugandan registered international and nonregistered"/>
        <s v=" Investments in the Sector (1998-2014)"/>
        <s v=" Non-tax revenues generated from oil companies between 2001 and 2014"/>
        <s v=" Summary of the Recurrent Budget Expenditure during 2014"/>
        <s v=" Summary of the Development Budget expenditure during 2014 "/>
        <s v=" Summary of the Norwegian Funded Expenditure per pillar for 2014 "/>
        <s v=" Summary of petroleum resources in the Albertine Graben as at December 2014"/>
        <s v=" Issued Petroleum Construction Permits To-Date"/>
        <s v=" Mineral Licensing Status in 2014"/>
        <s v=" NTR assessed and reported collected in 2014 "/>
        <s v=" Mineral Production in 2014"/>
        <s v=" Mineral Imports as per Permits issued IN 2014 "/>
        <s v=" Mineral Exports as per Permits issued and for minerals produced in 2014"/>
        <s v=" List of Licensed Mineral Dealers in 2014"/>
        <s v=" Mineral Exports in 2014 "/>
        <s v=" Mineral Concession Holders List as per 31st December 2014"/>
        <s v="Hi U-Reporter! El Nino is an irregularly occurring &amp; complex series of climatic changes."/>
        <s v="World Development Indicators - Climate Change"/>
        <s v="World Development Indicators - Energy &amp; Mining"/>
        <s v="World Development Indicators - Environment"/>
        <s v="Sustainable Energy for All"/>
        <s v="Environment"/>
        <s v="Environment Statistics Database (4)"/>
        <s v="Energy (19)"/>
        <s v="Successful women in Uganda!"/>
        <s v="Hi U-Reporter! We all struggle with planning for our finances, we'd like 2 hear how YOU deal with it. Do u worry about your money situation?"/>
        <s v="Poverty headcount"/>
        <s v="Production and marketing "/>
        <s v="Community based services"/>
        <s v="World Development Indicators - Gender"/>
        <s v="World Development Indicators - Labor &amp; Social Protection"/>
        <s v="World Development Indicators - Poverty"/>
        <s v="World Development Indicators - Social Development"/>
        <s v="World Development Indicators - Urban Development"/>
        <s v="Gender Statistics"/>
        <s v="Poverty and Equity Database"/>
        <s v="Landmine Contamination, Casualties and Clearance (LC3D)"/>
        <s v="Jobs"/>
        <s v="The Atlas of Social Protection: Indicators of Resilience and Equity (ASPIRE)"/>
        <s v="Uganda Population and Household Census 2002 - Community Module (micro-data)"/>
        <s v="Expenditures (households)"/>
        <s v="Social dynamics"/>
        <s v="Labour"/>
        <s v="Work"/>
        <s v="Income "/>
        <s v="Social Protection and Well-being"/>
        <s v="Crime Statistics"/>
        <s v="Poverty"/>
        <s v="Vulnerability"/>
        <s v="LABORSTA (4)"/>
        <s v="Gender Info (100)"/>
        <s v="UNODC Homicide Statistics 2012 (1)"/>
        <s v="Social Conflicts"/>
        <s v="Presidential Election results by district and polling station"/>
        <s v="Presidential Election results by parish and polling station"/>
        <s v="Births, deaths, marriages and adoptions"/>
        <s v="Vital statistics"/>
        <s v="Prison characteristics"/>
        <s v="Private Security Infrastructure"/>
        <s v="Voter's register"/>
        <s v="Case Management Information"/>
        <s v="Community Service "/>
        <s v="Crime by crime category"/>
        <s v="Crime by region/ district "/>
        <s v="Crime pattern distribution "/>
        <s v="Foreign nationals accused "/>
        <s v="Crimes committed against foreigners "/>
        <s v="Civil servants in crime "/>
        <s v="Fire arms and ammunitions "/>
        <s v="Security personnel in crime "/>
        <s v="Motor vehicles in crime "/>
        <s v="Mob action "/>
        <s v="Escapes and rescue from custody "/>
        <s v="Presidential election results by district"/>
        <s v="Express Penalty"/>
        <s v="Verbal Autopsy"/>
        <s v="Socio-economic status"/>
        <s v="Orphans and Vulnerable Children"/>
        <s v="individual characteristics of household members including marital status;"/>
        <s v="education- schooling status of household members and expenditures on schooling;"/>
        <s v="general health covering: disease incidence, access to facilities, and types of illnesses;"/>
        <s v="housing and household conditions;"/>
        <s v="labour force participation including usual activity status, time use and wages/earnings; and"/>
        <s v="household and enterprise assets."/>
        <s v="women's child birth history; "/>
        <s v="reproductive health;"/>
        <s v="background of current partner;"/>
        <s v="child birth history;"/>
        <s v="household and enterprise assets; "/>
        <s v="time use for household chores and responsibilities;"/>
        <s v="attitudes towards gender roles;"/>
        <s v="roles in decision making; and"/>
        <s v="history of marital violence."/>
        <s v="Basic pre-interview data: Information on location of the household, information on respondent and information on interview"/>
        <s v="Information on the household: ethnicity, religion, displacement of household"/>
        <s v="Basic individual information: Age, gender, marital status, education, school attendance of individuals within the household"/>
        <s v="Livelihood sources and activities: Livelihood activities on individuals, migration, main income sources of households, livelihood barriers faced by households, credit"/>
        <s v="Food security: food insecurity, who eats first, dietary diversity"/>
        <s v="Assets: House and land ownership, usage of land, number of specific assets owned (tools, housing assets, livestock, transport)"/>
        <s v="Shocks: experience of different shocks, coping strategies to deal with shocks"/>
        <s v="Crimes: experience of different crimes coping strategies to deal with crimes"/>
        <s v="Security: self-perceived safety"/>
        <s v="Health: Access to and satisfaction with health services"/>
        <s v="Education: Access to and satisfaction with education services"/>
        <s v="Water: Access to and satisfaction with water services"/>
        <s v="Social protection: Access to and satisfaction with social protection services"/>
        <s v="Livelihood assistance: Access to and satisfaction with livelihood assistance"/>
        <s v="Civil participation and grievance mechanisms: Knowledge of and usage of grievance mechanisms; problems with services; knowledge of and participation in civil participation opportunities"/>
        <s v="Perceptions of government: Perception of local and central government (and informal governance actors for some countries)"/>
        <s v="Economic activities"/>
        <s v="Education and literacy"/>
        <s v="Loans and savings"/>
        <s v="Attitudes towards risk"/>
        <s v="Basic health"/>
        <s v="List of all humanitarian pledges, commitments &amp; contributions in 2016 "/>
        <s v="Total Humanitarian Funding per Donor in 2016 "/>
        <s v="CERF grants"/>
        <s v="CERF donors"/>
        <s v="Court Cases"/>
        <s v="Humanitarian aid"/>
        <s v="EU aid to Uganda"/>
        <s v="VISA register"/>
        <s v="Enabling environments"/>
        <s v="Income security"/>
        <s v="Health status"/>
        <s v="Capability"/>
        <s v="Humanitarian Response"/>
        <s v="Labour force"/>
        <s v="Employment"/>
        <s v="Unemployment"/>
        <s v="Youth"/>
        <s v="Working time"/>
        <s v="Earnings and employment - related income"/>
        <s v="Labour cost"/>
        <s v="Occupational injuries"/>
        <s v="Labour inspection"/>
        <s v="Trade uniouns and collective bargaining"/>
        <s v="Strikes and lockouts"/>
        <s v="Working poor"/>
        <s v="Social security"/>
        <s v="Labour force participation rate"/>
        <s v="Employment-to-population ratio"/>
        <s v="Status in employment"/>
        <s v="Employment by sector"/>
        <s v="Employment by occupation"/>
        <s v="Part-time workers"/>
        <s v="Hours of work"/>
        <s v="Employment in the informal economy"/>
        <s v="Youth unemployment"/>
        <s v="Long-term unemployment"/>
        <s v="Time-related underemployment"/>
        <s v="Persons outside the labour force"/>
        <s v="Educational attainment and illiteracy"/>
        <s v="Wages and compensation costs"/>
        <s v="Labour productivity"/>
        <s v="Poverty, income distribution, employment by economic class and working poverty"/>
        <s v="National Counter Trafficking dataset"/>
        <s v="National Gender Based Violence Database"/>
        <s v="National Information Security"/>
        <s v="Pensions"/>
        <s v="Disasters"/>
        <s v="Special Pass and Work Permit register"/>
        <s v="Food security and prices"/>
        <s v="Conflicts"/>
        <s v="INFORM risk matrix"/>
        <s v="Risk dimensions and components"/>
        <s v="Risk indicators"/>
        <s v="Trends"/>
        <s v="Global peers"/>
        <s v="Region and income group context"/>
        <s v="Basic Indicators"/>
        <s v="Nutrition"/>
        <s v="Economic Indicators"/>
        <s v="Women"/>
        <s v="Child Protection"/>
        <s v="Rate of Progress"/>
        <s v="Adolescents"/>
        <s v="Equity - Residence"/>
        <s v="Equity - Household wealth"/>
        <s v="Early Childhood Development"/>
        <s v="Homicide statistics"/>
        <s v="GINI coefficient"/>
        <s v="respondent and household characteristics"/>
        <s v="health state descriptions"/>
        <s v="chronic conditions and health service coverage"/>
        <s v="health care utilization and risk factors and behaviours"/>
        <s v="health measurements."/>
        <s v="caregiving and receiving care"/>
        <s v="antiretroviral therapy knowledge"/>
        <s v="Household welfare"/>
        <s v="Human rights statistics"/>
        <s v="Uganda Rural Poverty Rates by Sub-county 2002"/>
        <s v="Uganda Urban Poverty Rates by Sub-county 2002"/>
        <s v="Uganda Rural changes in Poverty  1999 - 2002"/>
        <s v="Uganda Urban changes in Poverty 1999 - 2002"/>
        <m/>
      </sharedItems>
    </cacheField>
    <cacheField name="Data Source" numFmtId="0">
      <sharedItems containsBlank="1"/>
    </cacheField>
    <cacheField name="Publisher" numFmtId="0">
      <sharedItems containsBlank="1" count="93">
        <s v="AGRINET"/>
        <s v="Ministry of Agriculture, Animal Industry, and Fisheries"/>
        <s v="Uganda Bureau of Statistics"/>
        <s v="Uganda Bureau of Statistics &amp; Ministry of Agriculture"/>
        <s v="Cotton Development Organisation (CDO)"/>
        <s v="Dairy Development Authority (DDA)"/>
        <s v=" International Livestock Research Institute (ILRI)"/>
        <s v="Uganda Coffee Development Authority (UCDA)"/>
        <s v="World Food Programme - United Nations"/>
        <s v="World Food Programme (WFP)"/>
        <s v="Food and Agriculture Organization (FAO)"/>
        <s v="Public Procurement Disposal of Public Assets Authority"/>
        <s v="Uganda Registration Services Bureau (URSB)"/>
        <s v="Uganda Revenue Authority (URA)"/>
        <s v="United Nations Statistics Division (UNSD)"/>
        <s v="UMA (Uganda Manufacturers' Association)"/>
        <s v="Ministry of  Trade, Industry, and Cooperatives"/>
        <s v="Uganda Securities Exchange (USE)"/>
        <s v="United Nations Industrial Development Organization (UNIDO)"/>
        <s v="World Tourism Organization (UNWTO)"/>
        <s v="World Bank"/>
        <s v="Financial times"/>
        <s v="Organisation for Economic Co-operation and Development (OECD)"/>
        <s v="UN data"/>
        <s v="ACLED (Armed Conflict Location and Event Data Project)"/>
        <s v="Makerere Statistical Consult Limited"/>
        <s v="Terra Populus"/>
        <s v="United Nations High Commissioner for Refugees (UNHCR)"/>
        <s v="United Nations Population Division (UNPD)"/>
        <s v="Development Research and Training (DRT) and Development Initiatives"/>
        <s v="Integrated Public Use Microdata Series (IPUMS) International"/>
        <s v="Knoema"/>
        <s v="Development Initiatives"/>
        <s v="Indepth Network"/>
        <s v="Bank of Uganda"/>
        <s v="Ministry of Finance, Planning and Economic Development "/>
        <s v="Infotrade"/>
        <s v="Africa fertilizer"/>
        <s v="UNCTAD"/>
        <s v="Uganda Investment Authority (UIA)"/>
        <s v="Ministry of Education, Sports, Science and Technology"/>
        <s v="Uganda National Examinations Board (UNEB)"/>
        <s v="United Nations Children's Fund (UNICEF)"/>
        <s v="Southern and Eastern Africa Consortium for Monitoring Educational Quality (SACMEQ)"/>
        <s v="UNESCO Institute for Statistics"/>
        <s v="African Development Bank (AfDB)"/>
        <s v="World Meteorological Organization (WMO)"/>
        <s v="Climate change and Africa political stability (CCAPS)"/>
        <s v="Global disaster alert and coordination system (GDACS)"/>
        <s v="Global Environment Facility [GEF]"/>
        <s v="United Nations Framework Convention on Climate Change (UNFCCC)"/>
        <s v="National Water and Sewerage Corporation"/>
        <s v="Anti-Corruption Coalition of Uganda - ACCU"/>
        <s v="Ministry of Water and Environment"/>
        <s v="Ministry of Finance and Economic development"/>
        <s v="UNU Wider"/>
        <s v="Uganda National NGO Forum (UNNGOF)"/>
        <s v="Afrobarometer"/>
        <s v="Action Aid"/>
        <s v="International Monetary Fund (IMF)"/>
        <s v="Office of the Auditor General (OAG)"/>
        <s v="Ministry of Local Government"/>
        <s v="NITA-Uganda"/>
        <s v="Ministry of Health"/>
        <s v="National Drug Authority (NDA)"/>
        <s v="Global Alliance for Vaccines and Immunization (GAVI)"/>
        <s v="Global Fund"/>
        <s v="World Health Organisation (WHO)"/>
        <s v="Joint United Nations Programme on HIV/AIDS (UN AIDS)"/>
        <s v="United Nations Development Programme"/>
        <s v="Uganda Communications Commission (UCC)"/>
        <s v="Research ICT Africa (RIA)"/>
        <s v="Ministry of Information and Communications Technology"/>
        <s v="International Telecommunications Union (ITU)"/>
        <s v="Ministry of Energy and Minerals"/>
        <s v="Ministry of Lands, Housing and Urban development"/>
        <s v="Land Matrix"/>
        <s v="Electoral Commision "/>
        <s v="Uganda Police Force (UPF)"/>
        <s v="Ministry of Gender, Labor, &amp; Social Affairs"/>
        <s v="Ministry of Internal Affairs"/>
        <s v="Uganda Police Force"/>
        <s v="Secure Livelihoods Research Consortium - ODI"/>
        <s v="UN Office for the Coordination of Humanitarian Affairs (UNOCHA)"/>
        <s v="Ministry of Justice and Constitutional Affairs"/>
        <s v="EU"/>
        <s v="Help Age"/>
        <s v="International Labour Organization (ILO)"/>
        <s v="EU and IASC"/>
        <s v="United Nations Office on Drugs and Crime (UNODC)"/>
        <s v="Medical Research Council, Uganda and WHO"/>
        <s v="Uganda Human Rights Commission (UHRC)"/>
        <m/>
      </sharedItems>
    </cacheField>
    <cacheField name="Official Statistics" numFmtId="0">
      <sharedItems containsBlank="1" count="3">
        <s v="No"/>
        <s v="Yes"/>
        <m/>
      </sharedItems>
    </cacheField>
    <cacheField name="Data Type" numFmtId="0">
      <sharedItems containsBlank="1" count="5">
        <s v="Survey"/>
        <s v="Census"/>
        <s v="Admin"/>
        <s v="Mobile"/>
        <m/>
      </sharedItems>
    </cacheField>
    <cacheField name="Access?" numFmtId="0">
      <sharedItems containsBlank="1"/>
    </cacheField>
    <cacheField name="Online?" numFmtId="0">
      <sharedItems containsBlank="1"/>
    </cacheField>
    <cacheField name="Machine readable?" numFmtId="0">
      <sharedItems containsBlank="1"/>
    </cacheField>
    <cacheField name="Latest" numFmtId="0">
      <sharedItems containsBlank="1" containsMixedTypes="1" containsNumber="1" containsInteger="1" minValue="1994" maxValue="2018"/>
    </cacheField>
    <cacheField name="Frequency" numFmtId="0">
      <sharedItems containsBlank="1"/>
    </cacheField>
    <cacheField name="Previous" numFmtId="0">
      <sharedItems containsString="0" containsBlank="1" containsNumber="1" containsInteger="1" minValue="2002" maxValue="2017"/>
    </cacheField>
    <cacheField name="Next" numFmtId="0">
      <sharedItems containsString="0" containsBlank="1" containsNumber="1" containsInteger="1" minValue="2011" maxValue="2019"/>
    </cacheField>
    <cacheField name="u.r.l" numFmtId="0">
      <sharedItems containsBlank="1" longText="1"/>
    </cacheField>
    <cacheField name="Group_ID" numFmtId="0">
      <sharedItems containsBlank="1"/>
    </cacheField>
    <cacheField name="Group" numFmtId="0">
      <sharedItems containsBlank="1" count="6">
        <s v="NGOs"/>
        <s v="Government"/>
        <s v="Development partners"/>
        <s v="Private sector"/>
        <s v="Others"/>
        <m/>
      </sharedItems>
    </cacheField>
    <cacheField name="MDA group" numFmtId="0">
      <sharedItems containsBlank="1" count="12">
        <s v="National NGO"/>
        <s v="Ministries"/>
        <s v="Statistical Agency"/>
        <s v="Other State agencies"/>
        <s v="International NGO"/>
        <s v="UN Agency"/>
        <s v="Sector groups"/>
        <s v="Other Multilateral Agencies"/>
        <s v="Others"/>
        <s v="Other private sector"/>
        <s v="Central Bank"/>
        <m/>
      </sharedItems>
    </cacheField>
    <cacheField name="Generic Dataset" numFmtId="0">
      <sharedItems containsBlank="1"/>
    </cacheField>
    <cacheField name="COFOG" numFmtId="0">
      <sharedItems containsBlank="1"/>
    </cacheField>
    <cacheField name="COFOG Description" numFmtId="0">
      <sharedItems containsBlank="1"/>
    </cacheField>
    <cacheField name="Indicators/tags" numFmtId="0">
      <sharedItems containsBlank="1" longText="1"/>
    </cacheField>
    <cacheField name="Point of collection (Unit of analysis)" numFmtId="0">
      <sharedItems containsBlank="1"/>
    </cacheField>
    <cacheField name="Comments" numFmtId="0">
      <sharedItems containsBlank="1" longText="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Wilbrod" refreshedDate="42502.322444328704" createdVersion="4" refreshedVersion="4" minRefreshableVersion="3" recordCount="1592">
  <cacheSource type="worksheet">
    <worksheetSource ref="A1:Y1048576" sheet="Datasets"/>
  </cacheSource>
  <cacheFields count="25">
    <cacheField name="Sector" numFmtId="0">
      <sharedItems containsBlank="1" count="17">
        <s v="Agriculture"/>
        <s v="Business"/>
        <s v="Conflict"/>
        <s v="Demography"/>
        <s v="Economy"/>
        <s v="Education"/>
        <s v="Energy"/>
        <s v="Environment"/>
        <s v="Finance"/>
        <s v="Governance"/>
        <s v="Health"/>
        <s v="Infrastructure"/>
        <s v="Labour"/>
        <s v="Migration"/>
        <s v="Natural resources"/>
        <s v="Social"/>
        <m/>
      </sharedItems>
    </cacheField>
    <cacheField name="Primary / Secondary Data" numFmtId="0">
      <sharedItems containsBlank="1" count="3">
        <s v="Primary"/>
        <s v="Secondary"/>
        <m/>
      </sharedItems>
    </cacheField>
    <cacheField name="Scope" numFmtId="0">
      <sharedItems containsBlank="1"/>
    </cacheField>
    <cacheField name="Level of Disaggregation" numFmtId="0">
      <sharedItems containsBlank="1" count="6">
        <s v="2. District"/>
        <s v="0. National"/>
        <s v="1. Statistical region"/>
        <s v="3. Subcounty"/>
        <s v="5. Village"/>
        <m/>
      </sharedItems>
    </cacheField>
    <cacheField name="Data Set" numFmtId="0">
      <sharedItems containsBlank="1" longText="1"/>
    </cacheField>
    <cacheField name="Data Source" numFmtId="0">
      <sharedItems containsBlank="1"/>
    </cacheField>
    <cacheField name="Publisher" numFmtId="0">
      <sharedItems containsBlank="1"/>
    </cacheField>
    <cacheField name="Official Statistics" numFmtId="0">
      <sharedItems containsBlank="1" count="3">
        <s v="No"/>
        <s v="Yes"/>
        <m/>
      </sharedItems>
    </cacheField>
    <cacheField name="Data Type" numFmtId="0">
      <sharedItems containsBlank="1"/>
    </cacheField>
    <cacheField name="Access?" numFmtId="0">
      <sharedItems containsBlank="1"/>
    </cacheField>
    <cacheField name="Online?" numFmtId="0">
      <sharedItems containsBlank="1"/>
    </cacheField>
    <cacheField name="Machine readable?" numFmtId="0">
      <sharedItems containsBlank="1"/>
    </cacheField>
    <cacheField name="Latest" numFmtId="0">
      <sharedItems containsBlank="1" containsMixedTypes="1" containsNumber="1" containsInteger="1" minValue="1994" maxValue="2018" count="18">
        <n v="2016"/>
        <n v="2010"/>
        <n v="2008"/>
        <n v="2009"/>
        <n v="2013"/>
        <n v="2014"/>
        <n v="2012"/>
        <n v="2007"/>
        <n v="2015"/>
        <n v="2006"/>
        <n v="2011"/>
        <s v="n.d."/>
        <n v="1994"/>
        <n v="2004"/>
        <n v="2002"/>
        <n v="2000"/>
        <n v="2018"/>
        <m/>
      </sharedItems>
    </cacheField>
    <cacheField name="Frequency" numFmtId="0">
      <sharedItems containsBlank="1"/>
    </cacheField>
    <cacheField name="Previous" numFmtId="0">
      <sharedItems containsString="0" containsBlank="1" containsNumber="1" containsInteger="1" minValue="2002" maxValue="2017"/>
    </cacheField>
    <cacheField name="Next" numFmtId="0">
      <sharedItems containsString="0" containsBlank="1" containsNumber="1" containsInteger="1" minValue="2011" maxValue="2019"/>
    </cacheField>
    <cacheField name="u.r.l" numFmtId="0">
      <sharedItems containsBlank="1" longText="1"/>
    </cacheField>
    <cacheField name="Group_ID" numFmtId="0">
      <sharedItems containsBlank="1"/>
    </cacheField>
    <cacheField name="Group" numFmtId="0">
      <sharedItems containsBlank="1"/>
    </cacheField>
    <cacheField name="MDA group" numFmtId="0">
      <sharedItems containsBlank="1"/>
    </cacheField>
    <cacheField name="Generic Dataset" numFmtId="0">
      <sharedItems containsBlank="1"/>
    </cacheField>
    <cacheField name="COFOG" numFmtId="0">
      <sharedItems containsBlank="1"/>
    </cacheField>
    <cacheField name="COFOG Description" numFmtId="0">
      <sharedItems containsBlank="1"/>
    </cacheField>
    <cacheField name="Indicators/tags" numFmtId="0">
      <sharedItems containsBlank="1" longText="1"/>
    </cacheField>
    <cacheField name="Point of collection (Unit of analysis)"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92">
  <r>
    <x v="0"/>
    <x v="0"/>
    <s v="0. National"/>
    <x v="0"/>
    <x v="0"/>
    <s v="AgriNet Website and SMS service"/>
    <x v="0"/>
    <x v="0"/>
    <x v="0"/>
    <s v="Yes"/>
    <s v="Yes"/>
    <s v="No"/>
    <n v="2016"/>
    <s v="Daily"/>
    <m/>
    <m/>
    <s v="http://www.agrinetug.net/market-prices"/>
    <s v="B"/>
    <x v="0"/>
    <x v="0"/>
    <m/>
    <s v="04.8.2"/>
    <s v="R&amp;D Agriculture, forestry, fishing and hunting  (CS)"/>
    <s v="Crop market prices"/>
    <s v="Markets"/>
    <s v="Several regular price data for agriculture"/>
  </r>
  <r>
    <x v="0"/>
    <x v="0"/>
    <s v="0. National"/>
    <x v="0"/>
    <x v="1"/>
    <s v="Statistical Abstract"/>
    <x v="1"/>
    <x v="1"/>
    <x v="0"/>
    <s v="Yes"/>
    <s v="Yes"/>
    <s v="No"/>
    <n v="2010"/>
    <s v="Annual"/>
    <m/>
    <m/>
    <s v="http://www.agriculture.go.ug/publications/107"/>
    <s v="A"/>
    <x v="1"/>
    <x v="1"/>
    <m/>
    <s v="04.8.2"/>
    <s v="R&amp;D Agriculture, forestry, fishing and hunting  (CS)"/>
    <s v="Economic activies, Production, etc"/>
    <s v="households, institutions and communities"/>
    <s v="out dated data (2011 latest)"/>
  </r>
  <r>
    <x v="0"/>
    <x v="0"/>
    <s v="0. National"/>
    <x v="0"/>
    <x v="2"/>
    <s v="Statistical Abstract"/>
    <x v="1"/>
    <x v="1"/>
    <x v="0"/>
    <s v="Yes"/>
    <s v="Yes"/>
    <s v="No"/>
    <n v="2010"/>
    <s v="Annual"/>
    <m/>
    <m/>
    <s v="http://www.agriculture.go.ug/publications/107"/>
    <s v="A"/>
    <x v="1"/>
    <x v="1"/>
    <m/>
    <s v="04.8.2"/>
    <s v="R&amp;D Agriculture, forestry, fishing and hunting  (CS)"/>
    <s v="Economic activies, Production, etc"/>
    <s v="households, institutions and communities"/>
    <s v="out dated data (2011 latest)"/>
  </r>
  <r>
    <x v="0"/>
    <x v="0"/>
    <s v="0. National"/>
    <x v="0"/>
    <x v="3"/>
    <s v="Statistical Abstract"/>
    <x v="1"/>
    <x v="1"/>
    <x v="0"/>
    <s v="Yes"/>
    <s v="Yes"/>
    <s v="No"/>
    <n v="2010"/>
    <s v="Annual"/>
    <m/>
    <m/>
    <s v="http://www.agriculture.go.ug/publications/107"/>
    <s v="A"/>
    <x v="1"/>
    <x v="1"/>
    <m/>
    <s v="04.8.2"/>
    <s v="R&amp;D Agriculture, forestry, fishing and hunting  (CS)"/>
    <s v="Economic activies, Production, etc"/>
    <s v="households, institutions and communities"/>
    <s v="out dated data (2011 latest)"/>
  </r>
  <r>
    <x v="0"/>
    <x v="0"/>
    <s v="0. National"/>
    <x v="0"/>
    <x v="4"/>
    <s v="Census of Agriculture"/>
    <x v="2"/>
    <x v="1"/>
    <x v="1"/>
    <s v="Yes"/>
    <s v="Yes"/>
    <s v="No"/>
    <n v="2008"/>
    <m/>
    <m/>
    <m/>
    <s v="http://catalog.ihsn.org/index.php/catalog/2355"/>
    <s v="A"/>
    <x v="1"/>
    <x v="2"/>
    <s v="National Census"/>
    <s v="04.8.2"/>
    <s v="R&amp;D Agriculture, forestry, fishing and hunting  (CS)"/>
    <s v="Agricultural statistics, farmers characteristics, "/>
    <s v="individuals, households, farms and communities"/>
    <s v="data files available upon several engagements. Ministry of Agriculture was a partner in this census. http://www.ubos.org/publications/agriculture/"/>
  </r>
  <r>
    <x v="0"/>
    <x v="0"/>
    <s v="0. National"/>
    <x v="0"/>
    <x v="5"/>
    <s v="Census of Agriculture"/>
    <x v="2"/>
    <x v="1"/>
    <x v="1"/>
    <s v="Yes"/>
    <s v="Yes"/>
    <s v="No"/>
    <n v="2008"/>
    <m/>
    <m/>
    <m/>
    <s v="http://catalog.ihsn.org/index.php/catalog/2355"/>
    <s v="A"/>
    <x v="1"/>
    <x v="2"/>
    <s v="National Census"/>
    <s v="04.8.2"/>
    <s v="R&amp;D Agriculture, forestry, fishing and hunting  (CS)"/>
    <s v="Agricultural statistics, farmers characteristics, "/>
    <s v="individuals, households, farms and communities"/>
    <s v="data files available upon several engagements. Ministry of Agriculture was a partner in this census. http://www.ubos.org/publications/agriculture/"/>
  </r>
  <r>
    <x v="0"/>
    <x v="0"/>
    <s v="0. National"/>
    <x v="0"/>
    <x v="6"/>
    <s v="Census of Agriculture"/>
    <x v="2"/>
    <x v="1"/>
    <x v="1"/>
    <s v="Yes"/>
    <s v="Yes"/>
    <s v="No"/>
    <n v="2008"/>
    <m/>
    <m/>
    <m/>
    <s v="http://catalog.ihsn.org/index.php/catalog/2355"/>
    <s v="A"/>
    <x v="1"/>
    <x v="2"/>
    <s v="National Census"/>
    <s v="04.8.2"/>
    <s v="R&amp;D Agriculture, forestry, fishing and hunting  (CS)"/>
    <s v="Agricultural statistics, farmers characteristics, "/>
    <s v="individuals, households, farms and communities"/>
    <s v="data files available upon several engagements. Ministry of Agriculture was a partner in this census. http://www.ubos.org/publications/agriculture/"/>
  </r>
  <r>
    <x v="0"/>
    <x v="0"/>
    <s v="0. National"/>
    <x v="0"/>
    <x v="7"/>
    <s v="National Livestock Census"/>
    <x v="3"/>
    <x v="1"/>
    <x v="1"/>
    <s v="Yes"/>
    <s v="Yes"/>
    <s v="No"/>
    <n v="2008"/>
    <m/>
    <m/>
    <m/>
    <s v="http://www.agriculture.go.ug/userfiles/National%20Livestock%20Census%20Report%202009.pdf"/>
    <s v="A"/>
    <x v="1"/>
    <x v="2"/>
    <s v="National Census"/>
    <s v="04.8.2"/>
    <s v="R&amp;D Agriculture, forestry, fishing and hunting  (CS)"/>
    <s v="Livestock statistics"/>
    <s v="individuals, households, farms and communities"/>
    <s v="data files could be available upon several engagements. Ministry of Agriculture was a partner in this census"/>
  </r>
  <r>
    <x v="0"/>
    <x v="0"/>
    <s v="0. National"/>
    <x v="0"/>
    <x v="8"/>
    <s v="National Livestock Census"/>
    <x v="3"/>
    <x v="1"/>
    <x v="1"/>
    <s v="Yes"/>
    <s v="Yes"/>
    <s v="No"/>
    <n v="2008"/>
    <m/>
    <m/>
    <m/>
    <s v="http://www.agriculture.go.ug/userfiles/National%20Livestock%20Census%20Report%202009.pdf"/>
    <s v="A"/>
    <x v="1"/>
    <x v="2"/>
    <s v="National Census"/>
    <s v="04.8.2"/>
    <s v="R&amp;D Agriculture, forestry, fishing and hunting  (CS)"/>
    <s v="Livestock statistics"/>
    <s v="individuals, households, farms and communities"/>
    <s v="data files could be available upon several engagements. Ministry of Agriculture was a partner in this census"/>
  </r>
  <r>
    <x v="0"/>
    <x v="0"/>
    <s v="0. National"/>
    <x v="0"/>
    <x v="9"/>
    <s v="National Livestock Census"/>
    <x v="3"/>
    <x v="1"/>
    <x v="1"/>
    <s v="Yes"/>
    <s v="Yes"/>
    <s v="No"/>
    <n v="2008"/>
    <m/>
    <m/>
    <m/>
    <s v="http://www.agriculture.go.ug/userfiles/National%20Livestock%20Census%20Report%202009.pdf"/>
    <s v="A"/>
    <x v="1"/>
    <x v="2"/>
    <s v="National Census"/>
    <s v="04.8.2"/>
    <s v="R&amp;D Agriculture, forestry, fishing and hunting  (CS)"/>
    <s v="Livestock statistics"/>
    <s v="individuals, households, farms and communities"/>
    <s v="data files could be available upon several engagements. Ministry of Agriculture was a partner in this census"/>
  </r>
  <r>
    <x v="0"/>
    <x v="0"/>
    <s v="0. National"/>
    <x v="0"/>
    <x v="10"/>
    <s v="National Livestock Census"/>
    <x v="3"/>
    <x v="1"/>
    <x v="1"/>
    <s v="Yes"/>
    <s v="Yes"/>
    <s v="No"/>
    <n v="2008"/>
    <m/>
    <m/>
    <m/>
    <s v="http://catalog.ihsn.org/index.php/catalog/3788"/>
    <s v="A"/>
    <x v="1"/>
    <x v="2"/>
    <s v="National Census"/>
    <s v="04.8.2"/>
    <s v="R&amp;D Agriculture, forestry, fishing and hunting  (CS)"/>
    <s v="Livestock statistics"/>
    <s v="individuals, households, farms and communities"/>
    <s v="data files could be available upon several engagements. Ministry of Agriculture was a partner in this census"/>
  </r>
  <r>
    <x v="0"/>
    <x v="0"/>
    <s v="0. National"/>
    <x v="0"/>
    <x v="11"/>
    <s v="CDO Annual report"/>
    <x v="4"/>
    <x v="1"/>
    <x v="2"/>
    <s v="Yes"/>
    <s v="Yes"/>
    <s v="No"/>
    <n v="2009"/>
    <m/>
    <m/>
    <m/>
    <s v="http://www.cdouga.org/resources/annual-reports/"/>
    <s v="A"/>
    <x v="1"/>
    <x v="3"/>
    <m/>
    <s v="04.2.1"/>
    <s v="Agriculture  (CS)"/>
    <s v="Cotton Production, export destinations and earnings in a year"/>
    <s v="Individuals and institutions"/>
    <m/>
  </r>
  <r>
    <x v="0"/>
    <x v="0"/>
    <s v="0. National"/>
    <x v="1"/>
    <x v="12"/>
    <s v="CDO Annual report"/>
    <x v="4"/>
    <x v="1"/>
    <x v="2"/>
    <s v="Yes"/>
    <s v="Yes"/>
    <s v="No"/>
    <n v="2009"/>
    <m/>
    <m/>
    <m/>
    <s v="http://www.cdouga.org/resources/annual-reports/"/>
    <s v="A"/>
    <x v="1"/>
    <x v="3"/>
    <m/>
    <s v="04.2.1"/>
    <s v="Agriculture  (CS)"/>
    <s v="Cotton Production, export destinations and earnings in a year"/>
    <s v="Individuals and institutions"/>
    <m/>
  </r>
  <r>
    <x v="0"/>
    <x v="0"/>
    <s v="0. National"/>
    <x v="0"/>
    <x v="13"/>
    <s v="Production"/>
    <x v="4"/>
    <x v="1"/>
    <x v="0"/>
    <s v="Yes"/>
    <s v="Yes"/>
    <s v="No"/>
    <n v="2013"/>
    <m/>
    <m/>
    <m/>
    <s v="http://www.cdouga.org/production/production-trends-earnings/"/>
    <s v="A"/>
    <x v="1"/>
    <x v="3"/>
    <m/>
    <s v="04.2.1"/>
    <s v="Agriculture  (CS)"/>
    <s v="Cotton Production and earning trends"/>
    <s v="Individuals and institutions"/>
    <m/>
  </r>
  <r>
    <x v="0"/>
    <x v="0"/>
    <s v="0. National"/>
    <x v="2"/>
    <x v="14"/>
    <s v="Dairy data"/>
    <x v="5"/>
    <x v="1"/>
    <x v="0"/>
    <s v="Yes"/>
    <s v="Yes"/>
    <s v="No"/>
    <n v="2010"/>
    <m/>
    <m/>
    <m/>
    <s v="http://www.dda.or.ug/d_data.html "/>
    <s v="A"/>
    <x v="1"/>
    <x v="3"/>
    <m/>
    <s v="04.2.1"/>
    <s v="Agriculture  (CS)"/>
    <s v="Regional production and milk prices"/>
    <s v="Individuals and institutions"/>
    <m/>
  </r>
  <r>
    <x v="0"/>
    <x v="0"/>
    <s v="0. National"/>
    <x v="2"/>
    <x v="15"/>
    <s v="Dairy data"/>
    <x v="5"/>
    <x v="1"/>
    <x v="0"/>
    <s v="Yes"/>
    <s v="Yes"/>
    <s v="No"/>
    <n v="2014"/>
    <m/>
    <m/>
    <m/>
    <s v="http://www.dda.or.ug/prices.html"/>
    <s v="A"/>
    <x v="1"/>
    <x v="3"/>
    <m/>
    <s v="04.2.1"/>
    <s v="Agriculture  (CS)"/>
    <s v="Regional production and milk prices"/>
    <s v="Individuals and institutions"/>
    <m/>
  </r>
  <r>
    <x v="0"/>
    <x v="0"/>
    <s v="2. District"/>
    <x v="0"/>
    <x v="16"/>
    <s v="Data repository"/>
    <x v="6"/>
    <x v="0"/>
    <x v="0"/>
    <s v="Yes"/>
    <s v="Yes"/>
    <s v="Yes"/>
    <n v="2012"/>
    <m/>
    <n v="2011"/>
    <m/>
    <s v="http://data.ilri.org/portal/dataset/dgea1animperf"/>
    <s v="B"/>
    <x v="0"/>
    <x v="4"/>
    <m/>
    <s v="04.8.2"/>
    <s v="R&amp;D Agriculture, forestry, fishing and hunting  (CS)"/>
    <s v="Crops, livestock, characteristics of farmers, technical reports etc"/>
    <s v="Households, institutions etc"/>
    <s v="Datasets available upon request"/>
  </r>
  <r>
    <x v="0"/>
    <x v="0"/>
    <s v="2. District"/>
    <x v="0"/>
    <x v="17"/>
    <s v="Data repository"/>
    <x v="6"/>
    <x v="0"/>
    <x v="0"/>
    <s v="Yes"/>
    <s v="Yes"/>
    <s v="Yes"/>
    <n v="2012"/>
    <m/>
    <n v="2011"/>
    <m/>
    <s v="http://data.ilri.org/portal/dataset/dgea1animperf"/>
    <s v="B"/>
    <x v="0"/>
    <x v="4"/>
    <m/>
    <s v="04.8.2"/>
    <s v="R&amp;D Agriculture, forestry, fishing and hunting  (CS)"/>
    <s v="Crops, livestock, characteristics of farmers, technical reports etc"/>
    <s v="Households, institutions etc"/>
    <s v="Datasets available upon request"/>
  </r>
  <r>
    <x v="0"/>
    <x v="0"/>
    <s v="2. District"/>
    <x v="0"/>
    <x v="18"/>
    <s v="Data repository"/>
    <x v="6"/>
    <x v="0"/>
    <x v="0"/>
    <s v="Yes"/>
    <s v="Yes"/>
    <s v="Yes"/>
    <n v="2012"/>
    <m/>
    <n v="2011"/>
    <m/>
    <s v="http://data.ilri.org/portal/dataset/dgea1animperf"/>
    <s v="B"/>
    <x v="0"/>
    <x v="4"/>
    <m/>
    <s v="04.8.2"/>
    <s v="R&amp;D Agriculture, forestry, fishing and hunting  (CS)"/>
    <s v="Crops, livestock, characteristics of farmers, technical reports etc"/>
    <s v="Households, institutions etc"/>
    <s v="Datasets available upon request"/>
  </r>
  <r>
    <x v="0"/>
    <x v="0"/>
    <s v="0. National"/>
    <x v="2"/>
    <x v="19"/>
    <s v="UCDA monthly reports"/>
    <x v="7"/>
    <x v="1"/>
    <x v="2"/>
    <s v="Yes"/>
    <s v="Yes"/>
    <s v="No"/>
    <n v="2016"/>
    <s v="Monthly"/>
    <m/>
    <n v="2016"/>
    <s v="http://www.ugandacoffee.go.ug/index.php "/>
    <s v="A"/>
    <x v="1"/>
    <x v="3"/>
    <m/>
    <s v="04.2.1"/>
    <s v="Agriculture  (CS)"/>
    <s v="Coffee production, exports, prices etc"/>
    <s v="Individuals and institutions"/>
    <m/>
  </r>
  <r>
    <x v="0"/>
    <x v="0"/>
    <s v="0. National"/>
    <x v="2"/>
    <x v="20"/>
    <s v="UCDA monthly reports"/>
    <x v="7"/>
    <x v="1"/>
    <x v="2"/>
    <s v="Yes"/>
    <s v="Yes"/>
    <s v="No"/>
    <n v="2016"/>
    <s v="Monthly"/>
    <m/>
    <n v="2016"/>
    <s v="http://www.ugandacoffee.go.ug/index.php "/>
    <s v="A"/>
    <x v="1"/>
    <x v="3"/>
    <m/>
    <s v="04.2.1"/>
    <s v="Agriculture  (CS)"/>
    <s v="Coffee production, exports, prices etc"/>
    <s v="Individuals and institutions"/>
    <m/>
  </r>
  <r>
    <x v="0"/>
    <x v="0"/>
    <s v="0. National"/>
    <x v="2"/>
    <x v="21"/>
    <s v="UCDA annual reports"/>
    <x v="7"/>
    <x v="1"/>
    <x v="2"/>
    <s v="Yes"/>
    <s v="Yes"/>
    <s v="No"/>
    <n v="2012"/>
    <s v="Annual"/>
    <m/>
    <n v="2016"/>
    <s v="http://www.ugandacoffee.go.ug/index.php "/>
    <s v="A"/>
    <x v="1"/>
    <x v="3"/>
    <m/>
    <s v="04.2.1"/>
    <s v="Agriculture  (CS)"/>
    <s v="Coffee production, exports, prices etc"/>
    <s v="Individuals and institutions"/>
    <m/>
  </r>
  <r>
    <x v="0"/>
    <x v="0"/>
    <s v="0. National"/>
    <x v="2"/>
    <x v="22"/>
    <s v="UCDA"/>
    <x v="7"/>
    <x v="1"/>
    <x v="0"/>
    <s v="Yes"/>
    <s v="Yes"/>
    <s v="No"/>
    <n v="2016"/>
    <m/>
    <m/>
    <m/>
    <s v="http://www.ugandacoffee.go.ug/index.php?page&amp;i=20"/>
    <s v="A"/>
    <x v="1"/>
    <x v="3"/>
    <m/>
    <s v="04.2.1"/>
    <s v="Agriculture  (CS)"/>
    <s v="Coffee production, exports, prices etc"/>
    <s v="Individuals and institutions"/>
    <m/>
  </r>
  <r>
    <x v="0"/>
    <x v="0"/>
    <s v="0. National"/>
    <x v="1"/>
    <x v="23"/>
    <s v="Uganda - Comprehensive Food Security and Vulnerability Analysis Assessment 2008"/>
    <x v="8"/>
    <x v="0"/>
    <x v="0"/>
    <s v="Yes"/>
    <s v="Yes"/>
    <s v="Yes"/>
    <n v="2008"/>
    <m/>
    <n v="2005"/>
    <n v="2013"/>
    <s v="http://www.wfp.org/food-security/assessments/comprehensive-food-security-vulnerability-analysis"/>
    <s v="C"/>
    <x v="2"/>
    <x v="5"/>
    <m/>
    <s v="04.8.2"/>
    <s v="R&amp;D Agriculture, forestry, fishing and hunting  (CS)"/>
    <s v="food security, trade, prices etc"/>
    <s v="Households"/>
    <s v="http://catalog.ihsn.org/index.php/catalog/4180"/>
  </r>
  <r>
    <x v="0"/>
    <x v="0"/>
    <s v="0. National"/>
    <x v="1"/>
    <x v="24"/>
    <s v="Uganda - Comprehensive Food Security and Vulnerability Analysis Assessment 2008"/>
    <x v="8"/>
    <x v="0"/>
    <x v="0"/>
    <s v="Yes"/>
    <s v="Yes"/>
    <s v="Yes"/>
    <n v="2008"/>
    <m/>
    <n v="2005"/>
    <n v="2013"/>
    <s v="http://www.wfp.org/food-security/assessments/comprehensive-food-security-vulnerability-analysis"/>
    <s v="C"/>
    <x v="2"/>
    <x v="5"/>
    <m/>
    <s v="04.8.2"/>
    <s v="R&amp;D Agriculture, forestry, fishing and hunting  (CS)"/>
    <s v="food security, trade, prices etc"/>
    <s v="Households"/>
    <s v="http://catalog.ihsn.org/index.php/catalog/4180"/>
  </r>
  <r>
    <x v="0"/>
    <x v="0"/>
    <s v="0. National"/>
    <x v="1"/>
    <x v="25"/>
    <s v="Uganda - Comprehensive Food Security and Vulnerability Analysis Assessment 2008"/>
    <x v="8"/>
    <x v="0"/>
    <x v="0"/>
    <s v="Yes"/>
    <s v="Yes"/>
    <s v="Yes"/>
    <n v="2008"/>
    <m/>
    <n v="2005"/>
    <n v="2013"/>
    <s v="http://www.wfp.org/food-security/assessments/comprehensive-food-security-vulnerability-analysis"/>
    <s v="C"/>
    <x v="2"/>
    <x v="5"/>
    <m/>
    <s v="04.8.2"/>
    <s v="R&amp;D Agriculture, forestry, fishing and hunting  (CS)"/>
    <s v="food security, trade, prices etc"/>
    <s v="Households"/>
    <s v="http://catalog.ihsn.org/index.php/catalog/4180"/>
  </r>
  <r>
    <x v="0"/>
    <x v="0"/>
    <s v="0. National"/>
    <x v="1"/>
    <x v="26"/>
    <s v="Uganda - Comprehensive Food Security and Vulnerability Analysis Assessment 2008"/>
    <x v="8"/>
    <x v="0"/>
    <x v="0"/>
    <s v="Yes"/>
    <s v="Yes"/>
    <s v="Yes"/>
    <n v="2008"/>
    <m/>
    <n v="2005"/>
    <n v="2013"/>
    <s v="http://www.wfp.org/food-security/assessments/comprehensive-food-security-vulnerability-analysis"/>
    <s v="C"/>
    <x v="2"/>
    <x v="5"/>
    <m/>
    <s v="04.8.2"/>
    <s v="R&amp;D Agriculture, forestry, fishing and hunting  (CS)"/>
    <s v="food security, trade, prices etc"/>
    <s v="Households"/>
    <s v="http://catalog.ihsn.org/index.php/catalog/4180"/>
  </r>
  <r>
    <x v="0"/>
    <x v="1"/>
    <s v="0. National"/>
    <x v="2"/>
    <x v="27"/>
    <s v="Uganda - Comprehensive Food Security and Vulnerability Analysis (CFSVA), April 2013"/>
    <x v="8"/>
    <x v="0"/>
    <x v="0"/>
    <s v="Yes"/>
    <s v="Yes"/>
    <s v="No"/>
    <n v="2013"/>
    <m/>
    <m/>
    <m/>
    <s v="http://www.wfp.org/content/uganda-comprehensive-food-security-and-vulnerability-analysis-cfsva-april-2013"/>
    <s v="C"/>
    <x v="2"/>
    <x v="5"/>
    <m/>
    <s v="04.8.2"/>
    <s v="R&amp;D Agriculture, forestry, fishing and hunting  (CS)"/>
    <s v="food security, trade, prices etc"/>
    <s v="Households"/>
    <m/>
  </r>
  <r>
    <x v="0"/>
    <x v="1"/>
    <s v="2. District"/>
    <x v="0"/>
    <x v="28"/>
    <s v="Uganda - FAO/WFP Assessment of the Impact of 2007 Floods on Food and Agriculture in Eastern and Northern Uganda, January 2008"/>
    <x v="8"/>
    <x v="0"/>
    <x v="0"/>
    <s v="Yes"/>
    <s v="Yes"/>
    <s v="No"/>
    <n v="2007"/>
    <m/>
    <m/>
    <m/>
    <s v="http://www.wfp.org/content/uganda-faowfp-assessment-impact-2007-floods-january-2008"/>
    <s v="C"/>
    <x v="2"/>
    <x v="5"/>
    <m/>
    <s v="04.8.2"/>
    <s v="R&amp;D Agriculture, forestry, fishing and hunting  (CS)"/>
    <s v="food security, trade, prices etc"/>
    <s v="Households"/>
    <m/>
  </r>
  <r>
    <x v="0"/>
    <x v="1"/>
    <s v="2. District"/>
    <x v="0"/>
    <x v="29"/>
    <s v="Uganda - FAO/WFP Assessment of the Impact of 2007 Floods on Food and Agriculture in Eastern and Northern Uganda, January 2008"/>
    <x v="8"/>
    <x v="0"/>
    <x v="0"/>
    <s v="Yes"/>
    <s v="Yes"/>
    <s v="No"/>
    <n v="2007"/>
    <m/>
    <m/>
    <m/>
    <s v="http://www.wfp.org/content/uganda-faowfp-assessment-impact-2007-floods-january-2008"/>
    <s v="C"/>
    <x v="2"/>
    <x v="5"/>
    <m/>
    <s v="04.8.2"/>
    <s v="R&amp;D Agriculture, forestry, fishing and hunting  (CS)"/>
    <s v="food security in flood affected ares"/>
    <s v="Households"/>
    <s v="regional survey"/>
  </r>
  <r>
    <x v="0"/>
    <x v="1"/>
    <s v="2. District"/>
    <x v="0"/>
    <x v="30"/>
    <s v="Uganda - FAO/WFP Assessment of the Impact of 2007 Floods on Food and Agriculture in Eastern and Northern Uganda, January 2008"/>
    <x v="8"/>
    <x v="0"/>
    <x v="0"/>
    <s v="Yes"/>
    <s v="Yes"/>
    <s v="No"/>
    <n v="2007"/>
    <m/>
    <m/>
    <m/>
    <s v="http://www.wfp.org/content/uganda-faowfp-assessment-impact-2007-floods-january-2008"/>
    <s v="C"/>
    <x v="2"/>
    <x v="5"/>
    <m/>
    <s v="04.8.2"/>
    <s v="R&amp;D Agriculture, forestry, fishing and hunting  (CS)"/>
    <s v="food security in flood affected ares"/>
    <s v="Households"/>
    <s v="regional survey"/>
  </r>
  <r>
    <x v="0"/>
    <x v="1"/>
    <s v="2. District"/>
    <x v="0"/>
    <x v="31"/>
    <s v="Uganda - FAO/WFP Assessment of the Impact of 2007 Floods on Food and Agriculture in Eastern and Northern Uganda, January 2008"/>
    <x v="8"/>
    <x v="0"/>
    <x v="0"/>
    <s v="Yes"/>
    <s v="Yes"/>
    <s v="No"/>
    <n v="2007"/>
    <m/>
    <m/>
    <m/>
    <s v="http://www.wfp.org/content/uganda-faowfp-assessment-impact-2007-floods-january-2008"/>
    <s v="C"/>
    <x v="2"/>
    <x v="5"/>
    <m/>
    <s v="04.8.2"/>
    <s v="R&amp;D Agriculture, forestry, fishing and hunting  (CS)"/>
    <s v="food security in flood affected ares"/>
    <s v="Households"/>
    <s v="regional survey"/>
  </r>
  <r>
    <x v="0"/>
    <x v="1"/>
    <s v="0. National"/>
    <x v="0"/>
    <x v="32"/>
    <s v="Uganda - Food Security and Nutrition Assessment, June 2015"/>
    <x v="8"/>
    <x v="0"/>
    <x v="2"/>
    <s v="Yes"/>
    <s v="Yes"/>
    <s v="No"/>
    <n v="2015"/>
    <s v="semiannually"/>
    <m/>
    <m/>
    <s v="http://www.wfp.org/content/uganda-food-security-and-nutrition-assessment-june-2015"/>
    <s v="C"/>
    <x v="2"/>
    <x v="5"/>
    <m/>
    <s v="04.8.2"/>
    <s v="R&amp;D Agriculture, forestry, fishing and hunting  (CS)"/>
    <s v="food security in flood affected ares"/>
    <s v="Households"/>
    <s v="regional survey"/>
  </r>
  <r>
    <x v="0"/>
    <x v="0"/>
    <s v="2. District"/>
    <x v="0"/>
    <x v="33"/>
    <s v="Uganda - Food and Nutrition Security Assessment among Refugee Settlements, January 2015"/>
    <x v="8"/>
    <x v="0"/>
    <x v="0"/>
    <s v="Yes"/>
    <s v="Yes"/>
    <s v="No"/>
    <n v="2015"/>
    <s v="semiannually"/>
    <m/>
    <m/>
    <s v="http://www.wfp.org/content/uganda-food-and-nutrition-security-assessment-refugee-settlements-january-2015"/>
    <s v="C"/>
    <x v="2"/>
    <x v="5"/>
    <m/>
    <s v="04.8.2"/>
    <s v="R&amp;D Agriculture, forestry, fishing and hunting  (CS)"/>
    <s v="food security in flood affected ares"/>
    <s v="Households"/>
    <s v="regional survey"/>
  </r>
  <r>
    <x v="0"/>
    <x v="0"/>
    <s v="2. District"/>
    <x v="0"/>
    <x v="34"/>
    <s v="Uganda - Food and Nutrition Security Assessment among Refugee Settlements, January 2015"/>
    <x v="8"/>
    <x v="0"/>
    <x v="0"/>
    <s v="Yes"/>
    <s v="Yes"/>
    <s v="No"/>
    <n v="2015"/>
    <s v="semiannually"/>
    <m/>
    <m/>
    <s v="http://www.wfp.org/content/uganda-food-and-nutrition-security-assessment-refugee-settlements-january-2015"/>
    <s v="C"/>
    <x v="2"/>
    <x v="5"/>
    <m/>
    <s v="04.8.2"/>
    <s v="R&amp;D Agriculture, forestry, fishing and hunting  (CS)"/>
    <s v="food security in flood affected ares"/>
    <s v="Households"/>
    <s v="regional survey"/>
  </r>
  <r>
    <x v="0"/>
    <x v="0"/>
    <s v="2. District"/>
    <x v="0"/>
    <x v="35"/>
    <s v="Uganda - Food and Nutrition Security Assessment among Refugee Settlements, January 2015"/>
    <x v="8"/>
    <x v="0"/>
    <x v="0"/>
    <s v="Yes"/>
    <s v="Yes"/>
    <s v="No"/>
    <n v="2015"/>
    <s v="semiannually"/>
    <m/>
    <m/>
    <s v="http://www.wfp.org/content/uganda-food-and-nutrition-security-assessment-refugee-settlements-january-2015"/>
    <s v="C"/>
    <x v="2"/>
    <x v="5"/>
    <m/>
    <s v="04.8.2"/>
    <s v="R&amp;D Agriculture, forestry, fishing and hunting  (CS)"/>
    <s v="food security in flood affected ares"/>
    <s v="Households"/>
    <s v="regional survey"/>
  </r>
  <r>
    <x v="0"/>
    <x v="0"/>
    <s v="2. District"/>
    <x v="0"/>
    <x v="36"/>
    <s v="Uganda - Food and Nutrition Security Assessment among Refugee Settlements, January 2015"/>
    <x v="8"/>
    <x v="0"/>
    <x v="0"/>
    <s v="Yes"/>
    <s v="Yes"/>
    <s v="No"/>
    <n v="2015"/>
    <s v="semiannually"/>
    <m/>
    <m/>
    <s v="http://www.wfp.org/content/uganda-food-and-nutrition-security-assessment-refugee-settlements-january-2015"/>
    <s v="C"/>
    <x v="2"/>
    <x v="5"/>
    <m/>
    <s v="04.8.2"/>
    <s v="R&amp;D Agriculture, forestry, fishing and hunting  (CS)"/>
    <s v="food security in flood affected ares"/>
    <s v="Households"/>
    <s v="regional survey"/>
  </r>
  <r>
    <x v="0"/>
    <x v="0"/>
    <s v="2. District"/>
    <x v="0"/>
    <x v="37"/>
    <s v="Uganda - Food and Nutrition Security Assessment among Refugee Settlements, January 2015"/>
    <x v="8"/>
    <x v="0"/>
    <x v="0"/>
    <s v="Yes"/>
    <s v="Yes"/>
    <s v="No"/>
    <n v="2015"/>
    <s v="semiannually"/>
    <m/>
    <m/>
    <s v="http://www.wfp.org/content/uganda-food-and-nutrition-security-assessment-refugee-settlements-january-2015"/>
    <s v="C"/>
    <x v="2"/>
    <x v="5"/>
    <m/>
    <s v="04.8.2"/>
    <s v="R&amp;D Agriculture, forestry, fishing and hunting  (CS)"/>
    <s v="food security in flood affected ares"/>
    <s v="Households"/>
    <s v="regional survey"/>
  </r>
  <r>
    <x v="0"/>
    <x v="1"/>
    <s v="2. District"/>
    <x v="0"/>
    <x v="38"/>
    <s v="Uganda - UNHCR/WFP Joint Assessment Mission, October 2014"/>
    <x v="8"/>
    <x v="0"/>
    <x v="2"/>
    <s v="Yes"/>
    <s v="Yes"/>
    <s v="No"/>
    <n v="2014"/>
    <m/>
    <m/>
    <m/>
    <s v="http://www.wfp.org/content/uganda-unhcr-wfp-joint-assessment-mission-october-2014"/>
    <s v="C"/>
    <x v="2"/>
    <x v="5"/>
    <m/>
    <s v="04.8.2"/>
    <s v="R&amp;D Agriculture, forestry, fishing and hunting  (CS)"/>
    <s v="food security in refugees"/>
    <s v="Households"/>
    <s v="regional survey"/>
  </r>
  <r>
    <x v="0"/>
    <x v="1"/>
    <s v="2. District"/>
    <x v="0"/>
    <x v="39"/>
    <s v="Uganda - UNHCR/WFP Joint Assessment Mission, October 2014"/>
    <x v="8"/>
    <x v="0"/>
    <x v="2"/>
    <s v="Yes"/>
    <s v="Yes"/>
    <s v="No"/>
    <n v="2014"/>
    <m/>
    <m/>
    <m/>
    <s v="http://www.wfp.org/content/uganda-unhcr-wfp-joint-assessment-mission-october-2014"/>
    <s v="C"/>
    <x v="2"/>
    <x v="5"/>
    <m/>
    <s v="04.8.2"/>
    <s v="R&amp;D Agriculture, forestry, fishing and hunting  (CS)"/>
    <s v="food security in refugees"/>
    <s v="Households"/>
    <s v="regional survey"/>
  </r>
  <r>
    <x v="0"/>
    <x v="1"/>
    <s v="2. District"/>
    <x v="0"/>
    <x v="40"/>
    <s v="Uganda - UNHCR/WFP Joint Assessment Mission, October 2014"/>
    <x v="8"/>
    <x v="0"/>
    <x v="2"/>
    <s v="Yes"/>
    <s v="Yes"/>
    <s v="No"/>
    <n v="2014"/>
    <m/>
    <m/>
    <m/>
    <s v="http://www.wfp.org/content/uganda-unhcr-wfp-joint-assessment-mission-october-2014"/>
    <s v="C"/>
    <x v="2"/>
    <x v="5"/>
    <m/>
    <s v="04.8.2"/>
    <s v="R&amp;D Agriculture, forestry, fishing and hunting  (CS)"/>
    <s v="food security in refugees"/>
    <s v="Households"/>
    <s v="regional survey"/>
  </r>
  <r>
    <x v="0"/>
    <x v="1"/>
    <s v="2. District"/>
    <x v="0"/>
    <x v="41"/>
    <s v="Uganda - UNHCR/WFP Joint Assessment Mission, October 2014"/>
    <x v="8"/>
    <x v="0"/>
    <x v="2"/>
    <s v="Yes"/>
    <s v="Yes"/>
    <s v="No"/>
    <n v="2014"/>
    <m/>
    <m/>
    <m/>
    <s v="http://www.wfp.org/content/uganda-unhcr-wfp-joint-assessment-mission-october-2014"/>
    <s v="C"/>
    <x v="2"/>
    <x v="5"/>
    <m/>
    <s v="04.8.2"/>
    <s v="R&amp;D Agriculture, forestry, fishing and hunting  (CS)"/>
    <s v="food security in refugees"/>
    <s v="Households"/>
    <s v="regional survey"/>
  </r>
  <r>
    <x v="0"/>
    <x v="1"/>
    <s v="1. Statistical region"/>
    <x v="2"/>
    <x v="42"/>
    <s v="Uganda - Monthly Market Monitor, 2015"/>
    <x v="8"/>
    <x v="0"/>
    <x v="0"/>
    <s v="Yes"/>
    <s v="Yes"/>
    <s v="No"/>
    <n v="2015"/>
    <s v="Monthly"/>
    <n v="2014"/>
    <n v="2016"/>
    <s v="http://www.wfp.org/content/uganda-monthly-market-monitor-2015"/>
    <s v="C"/>
    <x v="2"/>
    <x v="5"/>
    <m/>
    <s v="04.8.2"/>
    <s v="R&amp;D Agriculture, forestry, fishing and hunting  (CS)"/>
    <s v="food security in refugees"/>
    <s v="Households"/>
    <m/>
  </r>
  <r>
    <x v="0"/>
    <x v="1"/>
    <s v="2. District"/>
    <x v="0"/>
    <x v="43"/>
    <s v="VAM Food Security analysis"/>
    <x v="9"/>
    <x v="0"/>
    <x v="0"/>
    <s v="Yes"/>
    <s v="Yes"/>
    <s v="Yes"/>
    <n v="2016"/>
    <s v="Monthly"/>
    <m/>
    <m/>
    <s v="http://vam.wfp.org/CountryPage_indicators.aspx?iso3=UGA#"/>
    <s v="C"/>
    <x v="2"/>
    <x v="5"/>
    <s v="VAM Food Security analysis"/>
    <s v="04.8.2"/>
    <s v="R&amp;D Agriculture, forestry, fishing and hunting  (CS)"/>
    <s v="Food prices, etc"/>
    <s v="Markets"/>
    <m/>
  </r>
  <r>
    <x v="0"/>
    <x v="1"/>
    <s v="0. National"/>
    <x v="1"/>
    <x v="44"/>
    <s v="VAM Food Security analysis"/>
    <x v="9"/>
    <x v="0"/>
    <x v="0"/>
    <s v="Yes"/>
    <s v="Yes"/>
    <s v="Yes"/>
    <n v="2016"/>
    <m/>
    <m/>
    <m/>
    <s v="http://vam.wfp.org/CountryPage_indicators.aspx?iso3=UGA#"/>
    <s v="C"/>
    <x v="2"/>
    <x v="5"/>
    <s v="VAM Food Security analysis"/>
    <s v="04.8.2"/>
    <s v="R&amp;D Agriculture, forestry, fishing and hunting  (CS)"/>
    <s v="Food prices, etc"/>
    <s v="Markets"/>
    <m/>
  </r>
  <r>
    <x v="0"/>
    <x v="1"/>
    <s v="0. National"/>
    <x v="1"/>
    <x v="45"/>
    <s v="VAM Food Security analysis"/>
    <x v="9"/>
    <x v="0"/>
    <x v="2"/>
    <s v="Yes"/>
    <s v="Yes"/>
    <s v="Yes"/>
    <n v="2013"/>
    <m/>
    <m/>
    <m/>
    <s v="http://vam.wfp.org/CountryPage_indicators.aspx?iso3=UGA#"/>
    <s v="C"/>
    <x v="2"/>
    <x v="5"/>
    <s v="VAM Food Security analysis"/>
    <s v="04.8.2"/>
    <s v="R&amp;D Agriculture, forestry, fishing and hunting  (CS)"/>
    <s v="Food prices, etc"/>
    <s v="Markets"/>
    <m/>
  </r>
  <r>
    <x v="0"/>
    <x v="1"/>
    <s v="0. National"/>
    <x v="1"/>
    <x v="46"/>
    <s v="FAO STAT"/>
    <x v="10"/>
    <x v="0"/>
    <x v="0"/>
    <s v="Yes"/>
    <s v="Yes"/>
    <s v="Yes"/>
    <n v="2006"/>
    <m/>
    <m/>
    <m/>
    <s v="http://faostat3.fao.org/download/D/*/E"/>
    <s v="C"/>
    <x v="2"/>
    <x v="5"/>
    <s v="FAOStat"/>
    <s v="04.8.2"/>
    <s v="R&amp;D Agriculture, forestry, fishing and hunting  (CS)"/>
    <s v="food security, trade, prices etc"/>
    <s v="Households"/>
    <m/>
  </r>
  <r>
    <x v="0"/>
    <x v="1"/>
    <s v="0. National"/>
    <x v="1"/>
    <x v="47"/>
    <s v="FAO STAT"/>
    <x v="10"/>
    <x v="0"/>
    <x v="0"/>
    <s v="Yes"/>
    <s v="Yes"/>
    <s v="Yes"/>
    <n v="2013"/>
    <m/>
    <m/>
    <m/>
    <s v="http://faostat3.fao.org/download/D/*/E"/>
    <s v="C"/>
    <x v="2"/>
    <x v="5"/>
    <s v="FAOStat"/>
    <s v="04.8.2"/>
    <s v="R&amp;D Agriculture, forestry, fishing and hunting  (CS)"/>
    <s v="food security, trade, prices etc"/>
    <s v="Households"/>
    <m/>
  </r>
  <r>
    <x v="0"/>
    <x v="1"/>
    <s v="0. National"/>
    <x v="1"/>
    <x v="48"/>
    <s v="FAO STAT"/>
    <x v="10"/>
    <x v="0"/>
    <x v="0"/>
    <s v="Yes"/>
    <s v="Yes"/>
    <s v="Yes"/>
    <n v="2013"/>
    <m/>
    <m/>
    <m/>
    <s v="http://faostat3.fao.org/download/D/*/E"/>
    <s v="C"/>
    <x v="2"/>
    <x v="5"/>
    <s v="FAOStat"/>
    <s v="04.8.2"/>
    <s v="R&amp;D Agriculture, forestry, fishing and hunting  (CS)"/>
    <s v="food security, trade, prices etc"/>
    <s v="Households"/>
    <m/>
  </r>
  <r>
    <x v="0"/>
    <x v="1"/>
    <s v="0. National"/>
    <x v="1"/>
    <x v="49"/>
    <s v="FAO STAT"/>
    <x v="10"/>
    <x v="0"/>
    <x v="0"/>
    <s v="Yes"/>
    <s v="Yes"/>
    <s v="Yes"/>
    <n v="2011"/>
    <m/>
    <m/>
    <m/>
    <s v="http://faostat3.fao.org/download/D/*/E"/>
    <s v="C"/>
    <x v="2"/>
    <x v="5"/>
    <s v="FAOStat"/>
    <s v="04.8.2"/>
    <s v="R&amp;D Agriculture, forestry, fishing and hunting  (CS)"/>
    <s v="food security, trade, prices etc"/>
    <s v="Households"/>
    <m/>
  </r>
  <r>
    <x v="0"/>
    <x v="1"/>
    <s v="0. National"/>
    <x v="1"/>
    <x v="50"/>
    <s v="FAO STAT"/>
    <x v="10"/>
    <x v="0"/>
    <x v="0"/>
    <s v="Yes"/>
    <s v="Yes"/>
    <s v="Yes"/>
    <n v="2014"/>
    <m/>
    <m/>
    <m/>
    <s v="http://faostat3.fao.org/download/D/*/E"/>
    <s v="C"/>
    <x v="2"/>
    <x v="5"/>
    <s v="FAOStat"/>
    <s v="04.8.2"/>
    <s v="R&amp;D Agriculture, forestry, fishing and hunting  (CS)"/>
    <s v="food security, trade, prices etc"/>
    <s v="Households"/>
    <m/>
  </r>
  <r>
    <x v="0"/>
    <x v="1"/>
    <s v="0. National"/>
    <x v="1"/>
    <x v="51"/>
    <s v="FAO STAT"/>
    <x v="10"/>
    <x v="0"/>
    <x v="0"/>
    <s v="Yes"/>
    <s v="Yes"/>
    <s v="Yes"/>
    <n v="2014"/>
    <m/>
    <m/>
    <m/>
    <s v="http://faostat3.fao.org/download/D/*/E"/>
    <s v="C"/>
    <x v="2"/>
    <x v="5"/>
    <s v="FAOStat"/>
    <s v="04.8.2"/>
    <s v="R&amp;D Agriculture, forestry, fishing and hunting  (CS)"/>
    <s v="food security, trade, prices etc"/>
    <s v="Households"/>
    <m/>
  </r>
  <r>
    <x v="0"/>
    <x v="1"/>
    <s v="0. National"/>
    <x v="1"/>
    <x v="52"/>
    <s v="FAO STAT"/>
    <x v="10"/>
    <x v="0"/>
    <x v="0"/>
    <s v="Yes"/>
    <s v="Yes"/>
    <s v="Yes"/>
    <n v="2013"/>
    <m/>
    <m/>
    <m/>
    <s v="http://faostat3.fao.org/download/D/*/E"/>
    <s v="C"/>
    <x v="2"/>
    <x v="5"/>
    <s v="FAOStat"/>
    <s v="04.8.2"/>
    <s v="R&amp;D Agriculture, forestry, fishing and hunting  (CS)"/>
    <s v="food security, trade, prices etc"/>
    <s v="Households"/>
    <m/>
  </r>
  <r>
    <x v="0"/>
    <x v="1"/>
    <s v="0. National"/>
    <x v="1"/>
    <x v="53"/>
    <s v="FAO STAT"/>
    <x v="10"/>
    <x v="0"/>
    <x v="0"/>
    <s v="Yes"/>
    <s v="Yes"/>
    <s v="Yes"/>
    <n v="2010"/>
    <m/>
    <m/>
    <m/>
    <s v="http://faostat3.fao.org/download/D/*/E"/>
    <s v="C"/>
    <x v="2"/>
    <x v="5"/>
    <s v="FAOStat"/>
    <s v="04.8.2"/>
    <s v="R&amp;D Agriculture, forestry, fishing and hunting  (CS)"/>
    <s v="food security, trade, prices etc"/>
    <s v="Households"/>
    <m/>
  </r>
  <r>
    <x v="0"/>
    <x v="1"/>
    <s v="0. National"/>
    <x v="1"/>
    <x v="54"/>
    <s v="FAO STAT"/>
    <x v="10"/>
    <x v="0"/>
    <x v="0"/>
    <s v="Yes"/>
    <s v="Yes"/>
    <s v="Yes"/>
    <n v="2012"/>
    <m/>
    <m/>
    <m/>
    <s v="http://faostat3.fao.org/download/D/*/E"/>
    <s v="C"/>
    <x v="2"/>
    <x v="5"/>
    <s v="FAOStat"/>
    <s v="04.8.2"/>
    <s v="R&amp;D Agriculture, forestry, fishing and hunting  (CS)"/>
    <s v="food security, trade, prices etc"/>
    <s v="Households"/>
    <m/>
  </r>
  <r>
    <x v="0"/>
    <x v="1"/>
    <s v="0. National"/>
    <x v="1"/>
    <x v="55"/>
    <s v="FAO STAT"/>
    <x v="10"/>
    <x v="0"/>
    <x v="0"/>
    <s v="Yes"/>
    <s v="Yes"/>
    <s v="Yes"/>
    <n v="2014"/>
    <m/>
    <m/>
    <m/>
    <s v="http://faostat3.fao.org/download/D/*/E"/>
    <s v="C"/>
    <x v="2"/>
    <x v="5"/>
    <s v="FAOStat"/>
    <s v="04.8.2"/>
    <s v="R&amp;D Agriculture, forestry, fishing and hunting  (CS)"/>
    <s v="food security, trade, prices etc"/>
    <s v="Households"/>
    <m/>
  </r>
  <r>
    <x v="0"/>
    <x v="1"/>
    <s v="0. National"/>
    <x v="1"/>
    <x v="56"/>
    <s v="FAO STAT"/>
    <x v="10"/>
    <x v="0"/>
    <x v="0"/>
    <s v="Yes"/>
    <s v="Yes"/>
    <s v="Yes"/>
    <n v="2014"/>
    <m/>
    <m/>
    <m/>
    <s v="http://faostat3.fao.org/download/D/*/E"/>
    <s v="C"/>
    <x v="2"/>
    <x v="5"/>
    <s v="FAOStat"/>
    <s v="04.8.2"/>
    <s v="R&amp;D Agriculture, forestry, fishing and hunting  (CS)"/>
    <s v="food security, trade, prices etc"/>
    <s v="Households"/>
    <m/>
  </r>
  <r>
    <x v="0"/>
    <x v="1"/>
    <s v="0. National"/>
    <x v="1"/>
    <x v="57"/>
    <s v="FAO STAT"/>
    <x v="10"/>
    <x v="0"/>
    <x v="0"/>
    <s v="Yes"/>
    <s v="Yes"/>
    <s v="Yes"/>
    <n v="2012"/>
    <m/>
    <m/>
    <m/>
    <s v="http://faostat3.fao.org/download/D/*/E"/>
    <s v="C"/>
    <x v="2"/>
    <x v="5"/>
    <s v="FAOStat"/>
    <s v="04.8.2"/>
    <s v="R&amp;D Agriculture, forestry, fishing and hunting  (CS)"/>
    <s v="food security, trade, prices etc"/>
    <s v="Households"/>
    <s v="http://www.asti.cgiar.org/"/>
  </r>
  <r>
    <x v="0"/>
    <x v="1"/>
    <s v="0. National"/>
    <x v="1"/>
    <x v="58"/>
    <s v="FAO STAT"/>
    <x v="10"/>
    <x v="0"/>
    <x v="0"/>
    <s v="Yes"/>
    <s v="Yes"/>
    <s v="Yes"/>
    <n v="2016"/>
    <m/>
    <m/>
    <m/>
    <s v="http://faostat3.fao.org/download/D/*/E"/>
    <s v="C"/>
    <x v="2"/>
    <x v="5"/>
    <s v="FAOStat"/>
    <s v="04.8.2"/>
    <s v="R&amp;D Agriculture, forestry, fishing and hunting  (CS)"/>
    <s v="food security, trade, prices etc"/>
    <s v="Households"/>
    <m/>
  </r>
  <r>
    <x v="0"/>
    <x v="1"/>
    <s v="0. National"/>
    <x v="0"/>
    <x v="59"/>
    <s v="District profiles - Ministry of Agriculture"/>
    <x v="1"/>
    <x v="1"/>
    <x v="2"/>
    <s v="Yes"/>
    <s v="Yes"/>
    <s v="No"/>
    <s v="n.d."/>
    <m/>
    <m/>
    <m/>
    <s v="http://www.agriculture.go.ug/index.php?page=districts&amp;sph=227&amp;subpage=K&amp;economicactivities2=true"/>
    <s v="A"/>
    <x v="1"/>
    <x v="1"/>
    <m/>
    <s v="04.8.2"/>
    <s v="R&amp;D Agriculture, forestry, fishing and hunting  (CS)"/>
    <s v="Economic activies, Production, etc"/>
    <s v="households, institutions and communities"/>
    <s v="Some data gaps especially on production and projects"/>
  </r>
  <r>
    <x v="0"/>
    <x v="1"/>
    <s v="0. National"/>
    <x v="1"/>
    <x v="60"/>
    <s v="CountryStat Uganda"/>
    <x v="2"/>
    <x v="1"/>
    <x v="0"/>
    <s v="Yes"/>
    <s v="Yes"/>
    <s v="Yes"/>
    <n v="2014"/>
    <m/>
    <m/>
    <m/>
    <s v="http://countrystat.org/home.aspx?c=UGA&amp;tr=7"/>
    <s v="A"/>
    <x v="1"/>
    <x v="2"/>
    <s v="FAO CountryStat"/>
    <s v="04.8.2"/>
    <s v="R&amp;D Agriculture, forestry, fishing and hunting  (CS)"/>
    <s v="Food and agricultural statistics"/>
    <s v="households and communities"/>
    <s v="Available for several countries under FAO"/>
  </r>
  <r>
    <x v="0"/>
    <x v="1"/>
    <s v="0. National"/>
    <x v="0"/>
    <x v="61"/>
    <s v="CountryStat Uganda"/>
    <x v="2"/>
    <x v="1"/>
    <x v="0"/>
    <s v="Yes"/>
    <s v="Yes"/>
    <s v="Yes"/>
    <n v="2014"/>
    <m/>
    <m/>
    <m/>
    <s v="http://countrystat.org/home.aspx?c=UGA&amp;tr=26"/>
    <s v="A"/>
    <x v="1"/>
    <x v="2"/>
    <s v="FAO CountryStat"/>
    <s v="04.8.2"/>
    <s v="R&amp;D Agriculture, forestry, fishing and hunting  (CS)"/>
    <s v="Food and agricultural statistics"/>
    <s v="households and communities"/>
    <s v="Available for several countries under FAO"/>
  </r>
  <r>
    <x v="0"/>
    <x v="1"/>
    <s v="0. National"/>
    <x v="2"/>
    <x v="62"/>
    <s v="CountryStat Uganda"/>
    <x v="2"/>
    <x v="1"/>
    <x v="0"/>
    <s v="Yes"/>
    <s v="Yes"/>
    <s v="Yes"/>
    <n v="2014"/>
    <m/>
    <m/>
    <m/>
    <s v="http://countrystat.org/home.aspx?c=UGA&amp;tr=36"/>
    <s v="A"/>
    <x v="1"/>
    <x v="2"/>
    <s v="FAO CountryStat"/>
    <s v="04.8.2"/>
    <s v="R&amp;D Agriculture, forestry, fishing and hunting  (CS)"/>
    <s v="Food and agricultural statistics"/>
    <s v="households and communities"/>
    <s v="Available for several countries under FAO"/>
  </r>
  <r>
    <x v="0"/>
    <x v="1"/>
    <s v="0. National"/>
    <x v="2"/>
    <x v="63"/>
    <s v="CountryStat Uganda"/>
    <x v="2"/>
    <x v="1"/>
    <x v="0"/>
    <s v="Yes"/>
    <s v="Yes"/>
    <s v="Yes"/>
    <s v="n.d."/>
    <m/>
    <m/>
    <m/>
    <s v="http://countrystat.org/home.aspx?c=UGA&amp;tr=927"/>
    <s v="A"/>
    <x v="1"/>
    <x v="2"/>
    <s v="FAO CountryStat"/>
    <s v="04.8.2"/>
    <s v="R&amp;D Agriculture, forestry, fishing and hunting  (CS)"/>
    <s v="Food and agricultural statistics"/>
    <s v="households and communities"/>
    <s v="Available for several countries under FAO"/>
  </r>
  <r>
    <x v="0"/>
    <x v="1"/>
    <s v="0. National"/>
    <x v="2"/>
    <x v="64"/>
    <s v="CountryStat Uganda"/>
    <x v="2"/>
    <x v="1"/>
    <x v="2"/>
    <s v="Yes"/>
    <s v="Yes"/>
    <s v="Yes"/>
    <n v="2014"/>
    <m/>
    <m/>
    <m/>
    <s v="http://countrystat.org/home.aspx?c=UGA&amp;tr=68"/>
    <s v="A"/>
    <x v="1"/>
    <x v="2"/>
    <s v="FAO CountryStat"/>
    <s v="04.8.2"/>
    <s v="R&amp;D Agriculture, forestry, fishing and hunting  (CS)"/>
    <s v="Food and agricultural statistics"/>
    <s v="households and communities"/>
    <s v="Available for several countries under FAO"/>
  </r>
  <r>
    <x v="0"/>
    <x v="1"/>
    <s v="0. National"/>
    <x v="2"/>
    <x v="65"/>
    <s v="CountryStat Uganda"/>
    <x v="2"/>
    <x v="1"/>
    <x v="2"/>
    <s v="Yes"/>
    <s v="Yes"/>
    <s v="Yes"/>
    <n v="2014"/>
    <m/>
    <m/>
    <m/>
    <s v="http://countrystat.org/home.aspx?c=UGA&amp;tr=61"/>
    <s v="A"/>
    <x v="1"/>
    <x v="2"/>
    <s v="FAO CountryStat"/>
    <s v="04.8.2"/>
    <s v="R&amp;D Agriculture, forestry, fishing and hunting  (CS)"/>
    <s v="Food and agricultural statistics"/>
    <s v="households and communities"/>
    <s v="Available for several countries under FAO"/>
  </r>
  <r>
    <x v="0"/>
    <x v="1"/>
    <s v="0. National"/>
    <x v="2"/>
    <x v="12"/>
    <s v="CountryStat Uganda"/>
    <x v="2"/>
    <x v="1"/>
    <x v="2"/>
    <s v="Yes"/>
    <s v="Yes"/>
    <s v="Yes"/>
    <n v="2014"/>
    <m/>
    <m/>
    <m/>
    <s v="http://countrystat.org/home.aspx?c=UGA&amp;tr=65"/>
    <s v="A"/>
    <x v="1"/>
    <x v="2"/>
    <s v="FAO CountryStat"/>
    <s v="04.8.2"/>
    <s v="R&amp;D Agriculture, forestry, fishing and hunting  (CS)"/>
    <s v="Food and agricultural statistics"/>
    <s v="households and communities"/>
    <s v="Available for several countries under FAO"/>
  </r>
  <r>
    <x v="0"/>
    <x v="1"/>
    <s v="0. National"/>
    <x v="2"/>
    <x v="66"/>
    <s v="CountryStat Uganda"/>
    <x v="2"/>
    <x v="1"/>
    <x v="1"/>
    <s v="Yes"/>
    <s v="Yes"/>
    <s v="Yes"/>
    <n v="2008"/>
    <m/>
    <m/>
    <m/>
    <s v="http://countrystat.org/home.aspx?c=UGA&amp;tr=57"/>
    <s v="A"/>
    <x v="1"/>
    <x v="2"/>
    <s v="FAO CountryStat"/>
    <s v="04.8.2"/>
    <s v="R&amp;D Agriculture, forestry, fishing and hunting  (CS)"/>
    <s v="Food and agricultural statistics"/>
    <s v="households and communities"/>
    <s v="Available for several countries under FAO"/>
  </r>
  <r>
    <x v="0"/>
    <x v="1"/>
    <s v="0. National"/>
    <x v="0"/>
    <x v="67"/>
    <s v="CountryStat Uganda"/>
    <x v="2"/>
    <x v="1"/>
    <x v="1"/>
    <s v="Yes"/>
    <s v="Yes"/>
    <s v="Yes"/>
    <n v="2008"/>
    <m/>
    <m/>
    <m/>
    <s v="http://countrystat.org/home.aspx?c=UGA&amp;tr=360"/>
    <s v="A"/>
    <x v="1"/>
    <x v="2"/>
    <s v="FAO CountryStat"/>
    <s v="04.8.2"/>
    <s v="R&amp;D Agriculture, forestry, fishing and hunting  (CS)"/>
    <s v="Food and agricultural statistics"/>
    <s v="households and communities"/>
    <s v="Available for several countries under FAO"/>
  </r>
  <r>
    <x v="0"/>
    <x v="1"/>
    <s v="0. National"/>
    <x v="0"/>
    <x v="68"/>
    <s v="CountryStat Uganda"/>
    <x v="2"/>
    <x v="1"/>
    <x v="1"/>
    <s v="Yes"/>
    <s v="Yes"/>
    <s v="Yes"/>
    <n v="2008"/>
    <m/>
    <m/>
    <m/>
    <s v="http://countrystat.org/home.aspx?c=UGA&amp;tr=362"/>
    <s v="A"/>
    <x v="1"/>
    <x v="2"/>
    <s v="FAO CountryStat"/>
    <s v="04.8.2"/>
    <s v="R&amp;D Agriculture, forestry, fishing and hunting  (CS)"/>
    <s v="Food and agricultural statistics"/>
    <s v="households and communities"/>
    <s v="Available for several countries under FAO"/>
  </r>
  <r>
    <x v="0"/>
    <x v="1"/>
    <s v="0. National"/>
    <x v="0"/>
    <x v="69"/>
    <s v="CountryStat Uganda"/>
    <x v="2"/>
    <x v="1"/>
    <x v="1"/>
    <s v="Yes"/>
    <s v="Yes"/>
    <s v="Yes"/>
    <n v="2008"/>
    <m/>
    <m/>
    <m/>
    <s v="http://countrystat.org/home.aspx?c=UGA&amp;tr=363"/>
    <s v="A"/>
    <x v="1"/>
    <x v="2"/>
    <s v="FAO CountryStat"/>
    <s v="04.8.2"/>
    <s v="R&amp;D Agriculture, forestry, fishing and hunting  (CS)"/>
    <s v="Food and agricultural statistics"/>
    <s v="households and communities"/>
    <s v="Available for several countries under FAO"/>
  </r>
  <r>
    <x v="0"/>
    <x v="1"/>
    <s v="0. National"/>
    <x v="0"/>
    <x v="70"/>
    <s v="CountryStat Uganda"/>
    <x v="2"/>
    <x v="1"/>
    <x v="1"/>
    <s v="Yes"/>
    <s v="Yes"/>
    <s v="Yes"/>
    <n v="2008"/>
    <m/>
    <m/>
    <m/>
    <s v="http://countrystat.org/home.aspx?c=UGA&amp;tr=369"/>
    <s v="A"/>
    <x v="1"/>
    <x v="2"/>
    <s v="FAO CountryStat"/>
    <s v="04.8.2"/>
    <s v="R&amp;D Agriculture, forestry, fishing and hunting  (CS)"/>
    <s v="Food and agricultural statistics"/>
    <s v="households and communities"/>
    <s v="Available for several countries under FAO"/>
  </r>
  <r>
    <x v="0"/>
    <x v="1"/>
    <s v="0. National"/>
    <x v="0"/>
    <x v="71"/>
    <s v="CountryStat Uganda"/>
    <x v="2"/>
    <x v="1"/>
    <x v="1"/>
    <s v="Yes"/>
    <s v="Yes"/>
    <s v="Yes"/>
    <n v="2008"/>
    <m/>
    <m/>
    <m/>
    <s v="http://countrystat.org/home.aspx?c=UGA&amp;tr=364"/>
    <s v="A"/>
    <x v="1"/>
    <x v="2"/>
    <s v="FAO CountryStat"/>
    <s v="04.8.2"/>
    <s v="R&amp;D Agriculture, forestry, fishing and hunting  (CS)"/>
    <s v="Food and agricultural statistics"/>
    <s v="households and communities"/>
    <s v="Available for several countries under FAO"/>
  </r>
  <r>
    <x v="1"/>
    <x v="0"/>
    <s v="0. National"/>
    <x v="0"/>
    <x v="72"/>
    <s v="National Register Providers"/>
    <x v="11"/>
    <x v="1"/>
    <x v="2"/>
    <s v="Yes"/>
    <s v="Yes"/>
    <s v="No"/>
    <n v="2015"/>
    <m/>
    <m/>
    <m/>
    <s v="http://www.ppdaproviders.ug/ "/>
    <s v="A"/>
    <x v="1"/>
    <x v="3"/>
    <m/>
    <s v="01.3.1"/>
    <s v="General personnel services  (CS)"/>
    <m/>
    <s v="Institution"/>
    <m/>
  </r>
  <r>
    <x v="1"/>
    <x v="0"/>
    <s v="0. National"/>
    <x v="0"/>
    <x v="73"/>
    <s v="Company register"/>
    <x v="12"/>
    <x v="1"/>
    <x v="2"/>
    <s v="No"/>
    <s v="No"/>
    <s v="No"/>
    <s v="n.d."/>
    <m/>
    <m/>
    <m/>
    <s v="None"/>
    <s v="A"/>
    <x v="1"/>
    <x v="3"/>
    <m/>
    <s v="01.3.3"/>
    <s v="Other general services  (CS)"/>
    <s v="Company name, principals, location, and type of business"/>
    <s v="Institution"/>
    <m/>
  </r>
  <r>
    <x v="1"/>
    <x v="0"/>
    <s v="0. National"/>
    <x v="0"/>
    <x v="74"/>
    <s v="Industrial Property Automation System (IPAS JAVA System)"/>
    <x v="12"/>
    <x v="1"/>
    <x v="2"/>
    <s v="No"/>
    <s v="No"/>
    <s v="No"/>
    <s v="n.d."/>
    <m/>
    <m/>
    <m/>
    <s v="None"/>
    <s v="A"/>
    <x v="1"/>
    <x v="3"/>
    <m/>
    <s v="01.3.3"/>
    <s v="Other general services  (CS)"/>
    <m/>
    <s v="Institution"/>
    <m/>
  </r>
  <r>
    <x v="1"/>
    <x v="0"/>
    <s v="0. National"/>
    <x v="0"/>
    <x v="75"/>
    <s v="TRIM"/>
    <x v="12"/>
    <x v="1"/>
    <x v="2"/>
    <s v="No"/>
    <s v="No"/>
    <s v="No"/>
    <s v="n.d."/>
    <m/>
    <m/>
    <m/>
    <s v="None"/>
    <s v="A"/>
    <x v="1"/>
    <x v="3"/>
    <m/>
    <s v="01.3.3"/>
    <s v="Other general services  (CS)"/>
    <s v="Records management system"/>
    <s v="Institution"/>
    <m/>
  </r>
  <r>
    <x v="1"/>
    <x v="0"/>
    <s v="0. National"/>
    <x v="0"/>
    <x v="76"/>
    <s v="Intellectual property System"/>
    <x v="12"/>
    <x v="1"/>
    <x v="2"/>
    <s v="No"/>
    <s v="No"/>
    <s v="No"/>
    <s v="n.d."/>
    <m/>
    <m/>
    <m/>
    <s v="http://ursb.go.ug/services/intellectual-property/"/>
    <s v="A"/>
    <x v="1"/>
    <x v="3"/>
    <m/>
    <s v="01.3.3"/>
    <s v="Other general services  (CS)"/>
    <m/>
    <s v="Institution"/>
    <m/>
  </r>
  <r>
    <x v="1"/>
    <x v="0"/>
    <s v="0. National"/>
    <x v="0"/>
    <x v="77"/>
    <s v="Liquidation register system"/>
    <x v="12"/>
    <x v="1"/>
    <x v="2"/>
    <s v="No"/>
    <s v="No"/>
    <s v="No"/>
    <s v="n.d."/>
    <m/>
    <m/>
    <m/>
    <s v="http://ursb.go.ug/liquidation-official-receiver/winding-up-of-companies/"/>
    <s v="A"/>
    <x v="1"/>
    <x v="3"/>
    <m/>
    <s v="01.3.3"/>
    <s v="Other general services  (CS)"/>
    <m/>
    <s v="Institution"/>
    <m/>
  </r>
  <r>
    <x v="1"/>
    <x v="0"/>
    <s v="0. National"/>
    <x v="1"/>
    <x v="78"/>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79"/>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0"/>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2"/>
    <x v="81"/>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2"/>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3"/>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2"/>
    <x v="84"/>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5"/>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6"/>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7"/>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8"/>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89"/>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90"/>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91"/>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92"/>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1"/>
    <x v="93"/>
    <s v="Uganda - Annual Business Inguiry, 2009/2010"/>
    <x v="2"/>
    <x v="1"/>
    <x v="0"/>
    <s v="Yes"/>
    <s v="Yes"/>
    <s v="No"/>
    <n v="2010"/>
    <s v="Annual"/>
    <n v="2007"/>
    <m/>
    <s v="http://www.ubos.org/onlinefiles/uploads/ubos/pdf%20documents/UBI%202009_10%20Report%20final_.pdf"/>
    <s v="A"/>
    <x v="1"/>
    <x v="2"/>
    <s v="National  Survey"/>
    <s v="04.8.1"/>
    <s v="R&amp;D General economic, commercial and labour affairs  (CS)"/>
    <s v="Business establishments and annual business enquiry"/>
    <s v="individuals, households and communities"/>
    <m/>
  </r>
  <r>
    <x v="1"/>
    <x v="0"/>
    <s v="0. National"/>
    <x v="2"/>
    <x v="94"/>
    <s v="Uganda - Business Register Update 2006-2007"/>
    <x v="2"/>
    <x v="1"/>
    <x v="0"/>
    <s v="Yes"/>
    <s v="Yes"/>
    <s v="No"/>
    <n v="2007"/>
    <m/>
    <m/>
    <m/>
    <s v="http://www.ubos.org/onlinefiles/uploads/ubos/pdf%20documents/20067UBR%20report.pdf"/>
    <s v="A"/>
    <x v="1"/>
    <x v="2"/>
    <s v="National  Survey"/>
    <s v="04.8.3"/>
    <s v="R&amp;D General economic, commercial and labour affairs  (CS)"/>
    <s v="business establishments register"/>
    <s v="Business establishments, firm, individuals"/>
    <s v="http://catalog.ihsn.org/index.php/catalog/2356/study-description"/>
  </r>
  <r>
    <x v="1"/>
    <x v="0"/>
    <s v="0. National"/>
    <x v="1"/>
    <x v="95"/>
    <s v="Uganda - Business Register Update 2006-2007"/>
    <x v="2"/>
    <x v="1"/>
    <x v="0"/>
    <s v="Yes"/>
    <s v="Yes"/>
    <s v="No"/>
    <n v="2007"/>
    <m/>
    <m/>
    <m/>
    <s v="http://www.ubos.org/onlinefiles/uploads/ubos/pdf%20documents/20067UBR%20report.pdf"/>
    <s v="A"/>
    <x v="1"/>
    <x v="2"/>
    <s v="National  Survey"/>
    <s v="04.8.3"/>
    <s v="R&amp;D General economic, commercial and labour affairs  (CS)"/>
    <s v="business establishments register"/>
    <s v="Business establishments, firm, individuals"/>
    <s v="http://catalog.ihsn.org/index.php/catalog/2356/study-description"/>
  </r>
  <r>
    <x v="1"/>
    <x v="0"/>
    <s v="0. National"/>
    <x v="1"/>
    <x v="96"/>
    <s v="Uganda - Business Register Update 2006-2007"/>
    <x v="2"/>
    <x v="1"/>
    <x v="0"/>
    <s v="Yes"/>
    <s v="Yes"/>
    <s v="No"/>
    <n v="2007"/>
    <m/>
    <m/>
    <m/>
    <s v="http://www.ubos.org/onlinefiles/uploads/ubos/pdf%20documents/20067UBR%20report.pdf"/>
    <s v="A"/>
    <x v="1"/>
    <x v="2"/>
    <s v="National  Survey"/>
    <s v="04.8.3"/>
    <s v="R&amp;D General economic, commercial and labour affairs  (CS)"/>
    <s v="business establishments register"/>
    <s v="Business establishments, firm, individuals"/>
    <s v="http://catalog.ihsn.org/index.php/catalog/2356/study-description"/>
  </r>
  <r>
    <x v="1"/>
    <x v="0"/>
    <s v="0. National"/>
    <x v="1"/>
    <x v="97"/>
    <s v="Uganda - Business Register Update 2006-2007"/>
    <x v="2"/>
    <x v="1"/>
    <x v="0"/>
    <s v="Yes"/>
    <s v="Yes"/>
    <s v="No"/>
    <n v="2007"/>
    <m/>
    <m/>
    <m/>
    <s v="http://www.ubos.org/onlinefiles/uploads/ubos/pdf%20documents/20067UBR%20report.pdf"/>
    <s v="A"/>
    <x v="1"/>
    <x v="2"/>
    <s v="National  Survey"/>
    <s v="04.8.3"/>
    <s v="R&amp;D General economic, commercial and labour affairs  (CS)"/>
    <s v="business establishments register"/>
    <s v="Business establishments, firm, individuals"/>
    <s v="http://catalog.ihsn.org/index.php/catalog/2356/study-description"/>
  </r>
  <r>
    <x v="1"/>
    <x v="0"/>
    <s v="0. National"/>
    <x v="1"/>
    <x v="98"/>
    <s v="Uganda - Business Register Update 2006-2007"/>
    <x v="2"/>
    <x v="1"/>
    <x v="0"/>
    <s v="Yes"/>
    <s v="Yes"/>
    <s v="No"/>
    <n v="2007"/>
    <m/>
    <m/>
    <m/>
    <s v="http://www.ubos.org/onlinefiles/uploads/ubos/pdf%20documents/20067UBR%20report.pdf"/>
    <s v="A"/>
    <x v="1"/>
    <x v="2"/>
    <s v="National  Survey"/>
    <s v="04.8.3"/>
    <s v="R&amp;D General economic, commercial and labour affairs  (CS)"/>
    <s v="business establishments register"/>
    <s v="Business establishments, firm, individuals"/>
    <s v="http://catalog.ihsn.org/index.php/catalog/2356/study-description"/>
  </r>
  <r>
    <x v="1"/>
    <x v="0"/>
    <s v="0. National"/>
    <x v="3"/>
    <x v="99"/>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0"/>
    <x v="100"/>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01"/>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2"/>
    <x v="102"/>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03"/>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04"/>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2"/>
    <x v="105"/>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06"/>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07"/>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08"/>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09"/>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10"/>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0"/>
    <x v="111"/>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0"/>
    <x v="112"/>
    <s v="Uganda - Census of Business Establishment 2010"/>
    <x v="2"/>
    <x v="1"/>
    <x v="1"/>
    <s v="Yes"/>
    <s v="Yes"/>
    <s v="No"/>
    <n v="2010"/>
    <m/>
    <m/>
    <m/>
    <s v="http://www.ubos.org/onlinefiles/uploads/ubos/pdf%20documents/2010%20COBE%20Report.pdf"/>
    <s v="A"/>
    <x v="1"/>
    <x v="2"/>
    <s v="National Census"/>
    <s v="04.8.1"/>
    <s v="R&amp;D General economic, commercial and labour affairs  (CS)"/>
    <s v="business establishments register"/>
    <s v="Business establishments, firm, individuals"/>
    <m/>
  </r>
  <r>
    <x v="1"/>
    <x v="0"/>
    <s v="0. National"/>
    <x v="1"/>
    <x v="113"/>
    <s v="Automated System for Customs Data"/>
    <x v="13"/>
    <x v="1"/>
    <x v="2"/>
    <s v="No"/>
    <s v="No"/>
    <s v="No"/>
    <s v="n.d."/>
    <m/>
    <m/>
    <m/>
    <s v="None"/>
    <s v="A"/>
    <x v="1"/>
    <x v="3"/>
    <m/>
    <s v="01.1.2"/>
    <s v="Financial and fiscal affairs  (CS)"/>
    <s v="Import data: container #, agent"/>
    <s v="Institution"/>
    <m/>
  </r>
  <r>
    <x v="1"/>
    <x v="0"/>
    <s v="0. National"/>
    <x v="1"/>
    <x v="114"/>
    <s v="Awarded Contracts system"/>
    <x v="11"/>
    <x v="1"/>
    <x v="2"/>
    <s v="Yes"/>
    <s v="Yes"/>
    <s v="No"/>
    <n v="2015"/>
    <m/>
    <m/>
    <m/>
    <s v="http://gpp.ppda.go.ug/page/awarded_contracts "/>
    <s v="A"/>
    <x v="1"/>
    <x v="3"/>
    <m/>
    <s v="01.3.1"/>
    <s v="General personnel services  (CS)"/>
    <m/>
    <s v="Institution"/>
    <m/>
  </r>
  <r>
    <x v="1"/>
    <x v="0"/>
    <s v="0. National"/>
    <x v="1"/>
    <x v="115"/>
    <s v="Best Evaluated bidders system"/>
    <x v="11"/>
    <x v="1"/>
    <x v="2"/>
    <s v="Yes"/>
    <s v="Yes"/>
    <s v="No"/>
    <n v="2015"/>
    <m/>
    <m/>
    <m/>
    <s v="http://gpp.ppda.go.ug/page/best_evaluated_bidder "/>
    <s v="A"/>
    <x v="1"/>
    <x v="3"/>
    <m/>
    <s v="01.3.1"/>
    <s v="General personnel services  (CS)"/>
    <m/>
    <s v="Institution"/>
    <m/>
  </r>
  <r>
    <x v="1"/>
    <x v="1"/>
    <s v="0. National"/>
    <x v="1"/>
    <x v="116"/>
    <s v="Commodity Trade Statistics Database "/>
    <x v="14"/>
    <x v="0"/>
    <x v="2"/>
    <s v="Yes"/>
    <s v="Yes"/>
    <s v="Yes"/>
    <n v="2015"/>
    <m/>
    <m/>
    <m/>
    <s v="http://comtrade.un.org/data/"/>
    <s v="C"/>
    <x v="2"/>
    <x v="5"/>
    <s v="Commodity Trade Statistics Database "/>
    <s v="04.8.1"/>
    <s v="R&amp;D General economic, commercial and labour affairs  (CS)"/>
    <s v="Trade statistics and visuals"/>
    <s v="National"/>
    <m/>
  </r>
  <r>
    <x v="1"/>
    <x v="1"/>
    <s v="0. National"/>
    <x v="1"/>
    <x v="117"/>
    <s v="Commodity Trade Statistics Database "/>
    <x v="14"/>
    <x v="0"/>
    <x v="2"/>
    <s v="Yes"/>
    <s v="Yes"/>
    <s v="Yes"/>
    <n v="2015"/>
    <m/>
    <m/>
    <m/>
    <s v="http://comtrade.un.org/data/"/>
    <s v="C"/>
    <x v="2"/>
    <x v="5"/>
    <s v="Commodity Trade Statistics Database "/>
    <s v="04.8.1"/>
    <s v="R&amp;D General economic, commercial and labour affairs  (CS)"/>
    <s v="Trade statistics and visuals"/>
    <s v="National"/>
    <m/>
  </r>
  <r>
    <x v="1"/>
    <x v="0"/>
    <s v="0. National"/>
    <x v="1"/>
    <x v="118"/>
    <s v="Company Directory"/>
    <x v="15"/>
    <x v="0"/>
    <x v="2"/>
    <s v="Yes"/>
    <s v="Yes"/>
    <s v="No"/>
    <n v="2015"/>
    <m/>
    <m/>
    <m/>
    <s v="http://www.uma.or.ug/directory"/>
    <s v="D"/>
    <x v="3"/>
    <x v="6"/>
    <m/>
    <s v="04.8.4"/>
    <s v="R&amp;D Mining, manufacturing and construction  (CS)"/>
    <s v="Companies"/>
    <s v="Institutions"/>
    <m/>
  </r>
  <r>
    <x v="1"/>
    <x v="0"/>
    <s v="0. National"/>
    <x v="1"/>
    <x v="119"/>
    <s v="Electronic cargo tracking"/>
    <x v="13"/>
    <x v="1"/>
    <x v="2"/>
    <s v="No"/>
    <s v="No"/>
    <s v="No"/>
    <s v="n.d."/>
    <m/>
    <m/>
    <m/>
    <s v="None"/>
    <s v="A"/>
    <x v="1"/>
    <x v="3"/>
    <m/>
    <s v="01.1.2"/>
    <s v="Financial and fiscal affairs  (CS)"/>
    <m/>
    <s v="Institution"/>
    <s v="Under implementation"/>
  </r>
  <r>
    <x v="1"/>
    <x v="0"/>
    <s v="0. National"/>
    <x v="1"/>
    <x v="120"/>
    <s v="eServices system"/>
    <x v="13"/>
    <x v="1"/>
    <x v="2"/>
    <s v="No"/>
    <s v="Yes"/>
    <s v="No"/>
    <s v="n.d."/>
    <m/>
    <m/>
    <m/>
    <s v="https://ura.go.ug/leftMenu.do "/>
    <s v="A"/>
    <x v="1"/>
    <x v="3"/>
    <m/>
    <s v="01.1.2"/>
    <s v="Financial and fiscal affairs  (CS)"/>
    <m/>
    <s v="Institution"/>
    <m/>
  </r>
  <r>
    <x v="1"/>
    <x v="0"/>
    <s v="0. National"/>
    <x v="1"/>
    <x v="121"/>
    <s v="eTax system"/>
    <x v="13"/>
    <x v="1"/>
    <x v="2"/>
    <s v="No"/>
    <s v="No"/>
    <s v="No"/>
    <s v="n.d."/>
    <m/>
    <m/>
    <m/>
    <s v="https://ura.go.ug/csvFile.do?dispatch=load"/>
    <s v="A"/>
    <x v="1"/>
    <x v="3"/>
    <m/>
    <s v="01.1.2"/>
    <s v="Financial and fiscal affairs  (CS)"/>
    <s v="International trade: tax payer, payment, return; "/>
    <s v="Institution"/>
    <m/>
  </r>
  <r>
    <x v="1"/>
    <x v="1"/>
    <s v="0. National"/>
    <x v="1"/>
    <x v="122"/>
    <s v="Industrial Commodity Statistics Database "/>
    <x v="14"/>
    <x v="0"/>
    <x v="0"/>
    <s v="Yes"/>
    <s v="Yes"/>
    <s v="No"/>
    <n v="2013"/>
    <m/>
    <m/>
    <m/>
    <s v="http://unstats.un.org/unsd/industry/default.asp "/>
    <s v="C"/>
    <x v="2"/>
    <x v="5"/>
    <s v="Industrial Commodity Statistics Database "/>
    <s v="04.8.4"/>
    <s v="R&amp;D Mining, manufacturing and construction  (CS)"/>
    <s v="Industrial statistics"/>
    <s v="National"/>
    <m/>
  </r>
  <r>
    <x v="1"/>
    <x v="1"/>
    <s v="0. National"/>
    <x v="1"/>
    <x v="123"/>
    <s v="Industrial Commodity Statistics Database "/>
    <x v="14"/>
    <x v="0"/>
    <x v="0"/>
    <s v="Yes"/>
    <s v="Yes"/>
    <s v="No"/>
    <n v="2014"/>
    <m/>
    <m/>
    <m/>
    <s v="http://unstats.un.org/unsd/industry/default.asp "/>
    <s v="C"/>
    <x v="2"/>
    <x v="5"/>
    <s v="Industrial Commodity Statistics Database "/>
    <s v="04.8.4"/>
    <s v="R&amp;D Mining, manufacturing and construction  (CS)"/>
    <s v="Industrial statistics"/>
    <s v="National"/>
    <m/>
  </r>
  <r>
    <x v="1"/>
    <x v="1"/>
    <s v="0. National"/>
    <x v="1"/>
    <x v="124"/>
    <s v="Industrial Commodity Statistics Database "/>
    <x v="14"/>
    <x v="0"/>
    <x v="0"/>
    <s v="Yes"/>
    <s v="Yes"/>
    <s v="No"/>
    <n v="1994"/>
    <m/>
    <m/>
    <m/>
    <s v="http://unstats.un.org/unsd/industry/default.asp "/>
    <s v="C"/>
    <x v="2"/>
    <x v="5"/>
    <s v="Industrial Commodity Statistics Database "/>
    <s v="04.8.4"/>
    <s v="R&amp;D Mining, manufacturing and construction  (CS)"/>
    <s v="Industrial statistics"/>
    <s v="National"/>
    <m/>
  </r>
  <r>
    <x v="1"/>
    <x v="0"/>
    <s v="0. National"/>
    <x v="0"/>
    <x v="125"/>
    <s v="National Industrial Database"/>
    <x v="16"/>
    <x v="1"/>
    <x v="2"/>
    <s v="Yes"/>
    <s v="Yes"/>
    <s v="No"/>
    <n v="2004"/>
    <m/>
    <m/>
    <m/>
    <s v="http://www.mtic.go.ug/nids/index.php?option=com_wrapper&amp;view=wrapper&amp;Itemid=77"/>
    <s v="A"/>
    <x v="1"/>
    <x v="1"/>
    <m/>
    <s v="04.8.1"/>
    <s v="R&amp;D General economic, commercial and labour affairs  (CS)"/>
    <s v="several sectoral indicators"/>
    <s v="institutions and communities"/>
    <m/>
  </r>
  <r>
    <x v="1"/>
    <x v="0"/>
    <s v="0. National"/>
    <x v="0"/>
    <x v="126"/>
    <s v="National Industrial Database"/>
    <x v="16"/>
    <x v="1"/>
    <x v="2"/>
    <s v="Yes"/>
    <s v="Yes"/>
    <s v="No"/>
    <n v="2004"/>
    <m/>
    <m/>
    <m/>
    <s v="http://www.mtic.go.ug/nids/index.php?option=com_wrapper&amp;view=wrapper&amp;Itemid=101"/>
    <s v="A"/>
    <x v="1"/>
    <x v="1"/>
    <m/>
    <s v="04.8.1"/>
    <s v="R&amp;D General economic, commercial and labour affairs  (CS)"/>
    <s v="several sectoral indicators"/>
    <s v="institutions and communities"/>
    <m/>
  </r>
  <r>
    <x v="1"/>
    <x v="0"/>
    <s v="0. National"/>
    <x v="0"/>
    <x v="127"/>
    <s v="National Industrial Database"/>
    <x v="16"/>
    <x v="1"/>
    <x v="2"/>
    <s v="Yes"/>
    <s v="Yes"/>
    <s v="No"/>
    <n v="2004"/>
    <m/>
    <m/>
    <m/>
    <s v="http://www.mtic.go.ug/nids/index.php?option=com_wrapper&amp;view=wrapper&amp;Itemid=80"/>
    <s v="A"/>
    <x v="1"/>
    <x v="1"/>
    <m/>
    <s v="04.8.1"/>
    <s v="R&amp;D General economic, commercial and labour affairs  (CS)"/>
    <s v="several sectoral indicators"/>
    <s v="institutions and communities"/>
    <m/>
  </r>
  <r>
    <x v="1"/>
    <x v="0"/>
    <s v="0. National"/>
    <x v="0"/>
    <x v="128"/>
    <s v="National Industrial Database"/>
    <x v="16"/>
    <x v="1"/>
    <x v="2"/>
    <s v="Yes"/>
    <s v="Yes"/>
    <s v="No"/>
    <n v="2004"/>
    <m/>
    <m/>
    <m/>
    <s v="http://www.mtic.go.ug/nids/index.php?option=com_wrapper&amp;view=wrapper&amp;Itemid=76"/>
    <s v="A"/>
    <x v="1"/>
    <x v="1"/>
    <m/>
    <s v="04.8.1"/>
    <s v="R&amp;D General economic, commercial and labour affairs  (CS)"/>
    <s v="several sectoral indicators"/>
    <s v="institutions and communities"/>
    <m/>
  </r>
  <r>
    <x v="1"/>
    <x v="0"/>
    <s v="0. National"/>
    <x v="0"/>
    <x v="129"/>
    <s v="National Industrial Database"/>
    <x v="16"/>
    <x v="1"/>
    <x v="2"/>
    <s v="Yes"/>
    <s v="Yes"/>
    <s v="No"/>
    <n v="2004"/>
    <m/>
    <m/>
    <m/>
    <s v="http://www.mtic.go.ug/nids/index.php?option=com_wrapper&amp;view=wrapper&amp;Itemid=100"/>
    <s v="A"/>
    <x v="1"/>
    <x v="1"/>
    <m/>
    <s v="04.8.1"/>
    <s v="R&amp;D General economic, commercial and labour affairs  (CS)"/>
    <s v="several sectoral indicators"/>
    <s v="institutions and communities"/>
    <m/>
  </r>
  <r>
    <x v="1"/>
    <x v="0"/>
    <s v="0. National"/>
    <x v="0"/>
    <x v="130"/>
    <s v="National Industrial Database"/>
    <x v="16"/>
    <x v="1"/>
    <x v="2"/>
    <s v="Yes"/>
    <s v="Yes"/>
    <s v="No"/>
    <n v="2004"/>
    <m/>
    <m/>
    <m/>
    <s v="http://www.mtic.go.ug/nids/index.php?option=com_wrapper&amp;view=wrapper&amp;Itemid=103"/>
    <s v="A"/>
    <x v="1"/>
    <x v="1"/>
    <m/>
    <s v="04.8.1"/>
    <s v="R&amp;D General economic, commercial and labour affairs  (CS)"/>
    <s v="several sectoral indicators"/>
    <s v="institutions and communities"/>
    <m/>
  </r>
  <r>
    <x v="1"/>
    <x v="0"/>
    <s v="0. National"/>
    <x v="0"/>
    <x v="131"/>
    <s v="National Industrial Database"/>
    <x v="16"/>
    <x v="1"/>
    <x v="2"/>
    <s v="Yes"/>
    <s v="Yes"/>
    <s v="No"/>
    <n v="2004"/>
    <m/>
    <m/>
    <m/>
    <s v="http://www.mtic.go.ug/nids/index.php?option=com_wrapper&amp;view=wrapper&amp;Itemid=104"/>
    <s v="A"/>
    <x v="1"/>
    <x v="1"/>
    <m/>
    <s v="04.8.1"/>
    <s v="R&amp;D General economic, commercial and labour affairs  (CS)"/>
    <s v="several sectoral indicators"/>
    <s v="institutions and communities"/>
    <m/>
  </r>
  <r>
    <x v="1"/>
    <x v="0"/>
    <s v="0. National"/>
    <x v="0"/>
    <x v="132"/>
    <s v="National Industrial Database"/>
    <x v="16"/>
    <x v="1"/>
    <x v="2"/>
    <s v="Yes"/>
    <s v="Yes"/>
    <s v="No"/>
    <n v="2004"/>
    <m/>
    <m/>
    <m/>
    <s v="http://www.mtic.go.ug/nids/index.php?option=com_wrapper&amp;view=wrapper&amp;Itemid=106"/>
    <s v="A"/>
    <x v="1"/>
    <x v="1"/>
    <m/>
    <s v="04.8.1"/>
    <s v="R&amp;D General economic, commercial and labour affairs  (CS)"/>
    <s v="several sectoral indicators"/>
    <s v="institutions and communities"/>
    <m/>
  </r>
  <r>
    <x v="1"/>
    <x v="0"/>
    <s v="0. National"/>
    <x v="1"/>
    <x v="133"/>
    <s v="Stock market statistics"/>
    <x v="17"/>
    <x v="1"/>
    <x v="2"/>
    <s v="Yes"/>
    <s v="Yes"/>
    <s v="No"/>
    <n v="2016"/>
    <s v="Daily"/>
    <m/>
    <m/>
    <s v="https://www.use.or.ug/content/daily-reports"/>
    <s v="A"/>
    <x v="1"/>
    <x v="3"/>
    <m/>
    <s v="04.1.1"/>
    <s v="General economic and commercial affairs  (CS)"/>
    <s v="stock prices "/>
    <s v="Institution"/>
    <m/>
  </r>
  <r>
    <x v="1"/>
    <x v="0"/>
    <s v="0. National"/>
    <x v="1"/>
    <x v="134"/>
    <s v="Suspended Providers"/>
    <x v="11"/>
    <x v="1"/>
    <x v="2"/>
    <s v="Yes"/>
    <s v="Yes"/>
    <s v="No"/>
    <n v="2015"/>
    <m/>
    <m/>
    <m/>
    <s v="https://ppda.go.ug/download/downloads/corporate_reports/SUSPENDED%20PROVIDERS%20Nov%202011.pdf"/>
    <s v="A"/>
    <x v="1"/>
    <x v="3"/>
    <m/>
    <s v="01.3.1"/>
    <s v="General personnel services  (CS)"/>
    <m/>
    <s v="Institution"/>
    <m/>
  </r>
  <r>
    <x v="1"/>
    <x v="1"/>
    <s v="0. National"/>
    <x v="1"/>
    <x v="135"/>
    <s v="External trade statistics (Exports and imports data)"/>
    <x v="2"/>
    <x v="1"/>
    <x v="2"/>
    <s v="Yes"/>
    <s v="Yes"/>
    <s v="Yes"/>
    <n v="2013"/>
    <m/>
    <m/>
    <m/>
    <s v="http://www.ubos.org/onlinefiles/uploads/ubos/trade/external_trade/T1.xlsx"/>
    <s v="A"/>
    <x v="1"/>
    <x v="2"/>
    <m/>
    <s v="04.1.1"/>
    <s v="General economic and commercial affairs  (CS)"/>
    <s v="Exports, Imports etc"/>
    <s v="Institutions"/>
    <s v="http://www.ubos.org/statistics/macro-economic/trade-2/ "/>
  </r>
  <r>
    <x v="1"/>
    <x v="1"/>
    <s v="0. National"/>
    <x v="1"/>
    <x v="136"/>
    <s v="External trade statistics (Exports and imports data)"/>
    <x v="2"/>
    <x v="1"/>
    <x v="2"/>
    <s v="Yes"/>
    <s v="Yes"/>
    <s v="Yes"/>
    <n v="2013"/>
    <m/>
    <m/>
    <m/>
    <s v="http://www.ubos.org/onlinefiles/uploads/ubos/trade/external_trade/T2.xlsx"/>
    <s v="A"/>
    <x v="1"/>
    <x v="2"/>
    <m/>
    <s v="04.1.1"/>
    <s v="General economic and commercial affairs  (CS)"/>
    <s v="Exports, Imports etc"/>
    <s v="Institutions"/>
    <s v="http://www.ubos.org/statistics/macro-economic/trade-2/ "/>
  </r>
  <r>
    <x v="1"/>
    <x v="1"/>
    <s v="0. National"/>
    <x v="1"/>
    <x v="137"/>
    <s v="External trade statistics (Exports and imports data)"/>
    <x v="2"/>
    <x v="1"/>
    <x v="2"/>
    <s v="Yes"/>
    <s v="Yes"/>
    <s v="Yes"/>
    <n v="2013"/>
    <m/>
    <m/>
    <m/>
    <s v="http://www.ubos.org/onlinefiles/uploads/ubos/trade/external_trade/T3.xlsx"/>
    <s v="A"/>
    <x v="1"/>
    <x v="2"/>
    <m/>
    <s v="04.1.1"/>
    <s v="General economic and commercial affairs  (CS)"/>
    <s v="Exports, Imports etc"/>
    <s v="Institutions"/>
    <s v="http://www.ubos.org/statistics/macro-economic/trade-2/ "/>
  </r>
  <r>
    <x v="1"/>
    <x v="1"/>
    <s v="0. National"/>
    <x v="1"/>
    <x v="138"/>
    <s v="External trade statistics (Exports and imports data)"/>
    <x v="2"/>
    <x v="1"/>
    <x v="2"/>
    <s v="Yes"/>
    <s v="Yes"/>
    <s v="Yes"/>
    <n v="2013"/>
    <m/>
    <m/>
    <m/>
    <s v="http://www.ubos.org/onlinefiles/uploads/ubos/trade/external_trade/T4.xlsx"/>
    <s v="A"/>
    <x v="1"/>
    <x v="2"/>
    <m/>
    <s v="04.1.1"/>
    <s v="General economic and commercial affairs  (CS)"/>
    <s v="Exports, Imports etc"/>
    <s v="Institutions"/>
    <s v="http://www.ubos.org/statistics/macro-economic/trade-2/ "/>
  </r>
  <r>
    <x v="1"/>
    <x v="1"/>
    <s v="0. National"/>
    <x v="1"/>
    <x v="139"/>
    <s v="External trade statistics (Exports and imports data)"/>
    <x v="2"/>
    <x v="1"/>
    <x v="2"/>
    <s v="Yes"/>
    <s v="Yes"/>
    <s v="Yes"/>
    <n v="2013"/>
    <m/>
    <m/>
    <m/>
    <s v="http://www.ubos.org/onlinefiles/uploads/ubos/trade/external_trade/T5.xlsx"/>
    <s v="A"/>
    <x v="1"/>
    <x v="2"/>
    <m/>
    <s v="04.1.1"/>
    <s v="General economic and commercial affairs  (CS)"/>
    <s v="Exports, Imports etc"/>
    <s v="Institutions"/>
    <s v="http://www.ubos.org/statistics/macro-economic/trade-2/ "/>
  </r>
  <r>
    <x v="1"/>
    <x v="1"/>
    <s v="0. National"/>
    <x v="1"/>
    <x v="140"/>
    <s v="External trade statistics (Exports and imports data)"/>
    <x v="2"/>
    <x v="1"/>
    <x v="2"/>
    <s v="Yes"/>
    <s v="Yes"/>
    <s v="Yes"/>
    <n v="2013"/>
    <m/>
    <m/>
    <m/>
    <s v="http://www.ubos.org/onlinefiles/uploads/ubos/trade/external_trade/T6.xlsx"/>
    <s v="A"/>
    <x v="1"/>
    <x v="2"/>
    <m/>
    <s v="04.1.1"/>
    <s v="General economic and commercial affairs  (CS)"/>
    <s v="Exports, Imports etc"/>
    <s v="Institutions"/>
    <s v="http://www.ubos.org/statistics/macro-economic/trade-2/ "/>
  </r>
  <r>
    <x v="1"/>
    <x v="1"/>
    <s v="0. National"/>
    <x v="1"/>
    <x v="141"/>
    <s v="External trade statistics (Exports and imports data)"/>
    <x v="2"/>
    <x v="1"/>
    <x v="2"/>
    <s v="Yes"/>
    <s v="Yes"/>
    <s v="Yes"/>
    <n v="2013"/>
    <m/>
    <m/>
    <m/>
    <s v="http://www.ubos.org/onlinefiles/uploads/ubos/trade/external_trade/T7.xlsx"/>
    <s v="A"/>
    <x v="1"/>
    <x v="2"/>
    <m/>
    <s v="04.1.1"/>
    <s v="General economic and commercial affairs  (CS)"/>
    <s v="Exports, Imports etc"/>
    <s v="Institutions"/>
    <s v="http://www.ubos.org/statistics/macro-economic/trade-2/ "/>
  </r>
  <r>
    <x v="1"/>
    <x v="1"/>
    <s v="0. National"/>
    <x v="1"/>
    <x v="142"/>
    <s v="UNIDO dataset"/>
    <x v="18"/>
    <x v="0"/>
    <x v="2"/>
    <s v="Yes"/>
    <s v="Yes"/>
    <s v="No"/>
    <n v="2014"/>
    <m/>
    <m/>
    <m/>
    <s v="http://www.unido.org/Data1/IndStatBrief/Basic_Information.cfm?print=no&amp;ttype=C1&amp;Country=UGA&amp;sortBy=&amp;sortDir=&amp;Group="/>
    <s v="C"/>
    <x v="2"/>
    <x v="5"/>
    <s v="UNIDO dataset"/>
    <s v="04.8.4"/>
    <s v="R&amp;D Mining, manufacturing and construction  (CS)"/>
    <s v="Industrial statistics"/>
    <s v="National"/>
    <s v="http://www.unido.org/resources/statistics/statistical-country-briefs.html "/>
  </r>
  <r>
    <x v="1"/>
    <x v="1"/>
    <s v="0. National"/>
    <x v="1"/>
    <x v="143"/>
    <s v="UNIDO dataset"/>
    <x v="18"/>
    <x v="0"/>
    <x v="2"/>
    <s v="Yes"/>
    <s v="Yes"/>
    <s v="No"/>
    <n v="2014"/>
    <m/>
    <m/>
    <m/>
    <s v="http://www.unido.org/Data1/IndStatBrief/A_Industrial_Performance_MVA_GDP.cfm?print=no&amp;ttype=A&amp;Country=UGA&amp;Group="/>
    <s v="C"/>
    <x v="2"/>
    <x v="5"/>
    <s v="UNIDO dataset"/>
    <s v="04.8.4"/>
    <s v="R&amp;D Mining, manufacturing and construction  (CS)"/>
    <s v="Industrial statistics"/>
    <s v="National"/>
    <s v="http://www.unido.org/resources/statistics/statistical-country-briefs.html "/>
  </r>
  <r>
    <x v="1"/>
    <x v="1"/>
    <s v="0. National"/>
    <x v="1"/>
    <x v="144"/>
    <s v="Yearbook of Tourism Statistics"/>
    <x v="19"/>
    <x v="0"/>
    <x v="2"/>
    <s v="No"/>
    <s v="Yes"/>
    <s v="No"/>
    <n v="2014"/>
    <m/>
    <m/>
    <m/>
    <s v="http://www.e-unwto.org/doi/pdf/10.18111/9789284417612"/>
    <s v="C"/>
    <x v="2"/>
    <x v="5"/>
    <s v="Yearbook of Tourism Statistics"/>
    <s v="04.7.3"/>
    <s v="Tourism  (CS)"/>
    <s v="Tourism statistics"/>
    <s v="National"/>
    <m/>
  </r>
  <r>
    <x v="1"/>
    <x v="1"/>
    <s v="0. National"/>
    <x v="1"/>
    <x v="145"/>
    <s v="Yearbook of Tourism Statistics"/>
    <x v="19"/>
    <x v="0"/>
    <x v="2"/>
    <s v="No"/>
    <s v="Yes"/>
    <s v="No"/>
    <n v="2013"/>
    <m/>
    <m/>
    <m/>
    <s v="http://www.e-unwto.org/doi/abs/10.5555/unwtotfb0800010020092013201504"/>
    <s v="C"/>
    <x v="2"/>
    <x v="5"/>
    <s v="Yearbook of Tourism Statistics"/>
    <s v="04.7.3"/>
    <s v="Tourism  (CS)"/>
    <s v="Tourism statistics"/>
    <s v="National"/>
    <m/>
  </r>
  <r>
    <x v="1"/>
    <x v="1"/>
    <s v="0. National"/>
    <x v="1"/>
    <x v="146"/>
    <s v="Yearbook of Tourism Statistics"/>
    <x v="19"/>
    <x v="0"/>
    <x v="2"/>
    <s v="No"/>
    <s v="Yes"/>
    <s v="No"/>
    <n v="2013"/>
    <m/>
    <m/>
    <m/>
    <s v="http://www.e-unwto.org/doi/pdf/10.5555/unwtotfb0800011220092013201504"/>
    <s v="C"/>
    <x v="2"/>
    <x v="5"/>
    <s v="Yearbook of Tourism Statistics"/>
    <s v="04.7.3"/>
    <s v="Tourism  (CS)"/>
    <s v="Tourism statistics"/>
    <s v="National"/>
    <m/>
  </r>
  <r>
    <x v="1"/>
    <x v="1"/>
    <s v="0. National"/>
    <x v="1"/>
    <x v="147"/>
    <s v="Yearbook of Tourism Statistics"/>
    <x v="19"/>
    <x v="0"/>
    <x v="2"/>
    <s v="No"/>
    <s v="Yes"/>
    <s v="No"/>
    <n v="2013"/>
    <m/>
    <m/>
    <m/>
    <s v="http://www.e-unwto.org/doi/suppl/10.5555/unwtotfb0800250119952014201601"/>
    <s v="C"/>
    <x v="2"/>
    <x v="5"/>
    <s v="Yearbook of Tourism Statistics"/>
    <s v="04.7.3"/>
    <s v="Tourism  (CS)"/>
    <s v="Tourism statistics"/>
    <s v="National"/>
    <m/>
  </r>
  <r>
    <x v="1"/>
    <x v="1"/>
    <s v="0. National"/>
    <x v="1"/>
    <x v="148"/>
    <s v="Yearbook of Tourism Statistics"/>
    <x v="19"/>
    <x v="0"/>
    <x v="2"/>
    <s v="No"/>
    <s v="Yes"/>
    <s v="No"/>
    <n v="2013"/>
    <m/>
    <m/>
    <m/>
    <s v="http://www.e-unwto.org/doi/suppl/10.5555/unwtotfb0800250120102014201601"/>
    <s v="C"/>
    <x v="2"/>
    <x v="5"/>
    <s v="Yearbook of Tourism Statistics"/>
    <s v="04.7.3"/>
    <s v="Tourism  (CS)"/>
    <s v="Tourism statistics"/>
    <s v="National"/>
    <m/>
  </r>
  <r>
    <x v="1"/>
    <x v="0"/>
    <s v="0. National"/>
    <x v="2"/>
    <x v="149"/>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0"/>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1"/>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2"/>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3"/>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4"/>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5"/>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6"/>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7"/>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8"/>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59"/>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60"/>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61"/>
    <s v="Uganda - Enterprise Survey 2013"/>
    <x v="20"/>
    <x v="0"/>
    <x v="0"/>
    <s v="Yes"/>
    <s v="Yes"/>
    <s v="Yes"/>
    <n v="2013"/>
    <m/>
    <n v="2006"/>
    <m/>
    <s v="http://microdata.worldbank.org/index.php/catalog/1965"/>
    <s v="C"/>
    <x v="2"/>
    <x v="7"/>
    <s v="Microdata"/>
    <s v="04.8.1"/>
    <s v="R&amp;D General economic, commercial and labour affairs  (CS)"/>
    <s v="Several"/>
    <s v="Institutions"/>
    <s v="http://catalog.ihsn.org/index.php/catalog/4230"/>
  </r>
  <r>
    <x v="1"/>
    <x v="0"/>
    <s v="0. National"/>
    <x v="2"/>
    <x v="162"/>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63"/>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64"/>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65"/>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66"/>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67"/>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68"/>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69"/>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70"/>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71"/>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72"/>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0"/>
    <s v="0. National"/>
    <x v="2"/>
    <x v="173"/>
    <s v="Uganda - Enterprise Survey 2013, Innovation Follow-up Survey"/>
    <x v="20"/>
    <x v="0"/>
    <x v="0"/>
    <s v="Yes"/>
    <s v="Yes"/>
    <s v="Yes"/>
    <n v="2013"/>
    <m/>
    <n v="2006"/>
    <m/>
    <s v="https://www.enterprisesurveys.org/data/exploreeconomies/2013/uganda"/>
    <s v="C"/>
    <x v="2"/>
    <x v="7"/>
    <s v="Microdata"/>
    <s v="04.8.1"/>
    <s v="R&amp;D General economic, commercial and labour affairs  (CS)"/>
    <s v="Several"/>
    <s v="An establishment"/>
    <s v="http://microdata.worldbank.org/index.php/catalog/2024"/>
  </r>
  <r>
    <x v="1"/>
    <x v="1"/>
    <s v="0. National"/>
    <x v="1"/>
    <x v="174"/>
    <s v="World Bank data"/>
    <x v="20"/>
    <x v="0"/>
    <x v="0"/>
    <s v="Yes"/>
    <s v="Yes"/>
    <s v="Yes"/>
    <n v="2014"/>
    <s v="Annual"/>
    <m/>
    <m/>
    <s v="http://databank.worldbank.org/data/reports.aspx?source=unctad-~-trade-analysis-information-system-(trains)&amp;Type=TABLE&amp;preview=on"/>
    <s v="C"/>
    <x v="2"/>
    <x v="7"/>
    <s v="WB data"/>
    <s v="01.3.2"/>
    <s v="Overall planning and statistical services  (CS)"/>
    <s v="Development indicators"/>
    <s v="Several"/>
    <s v="http://data.worldbank.org/"/>
  </r>
  <r>
    <x v="1"/>
    <x v="1"/>
    <s v="0. National"/>
    <x v="1"/>
    <x v="175"/>
    <s v="World Bank data"/>
    <x v="20"/>
    <x v="0"/>
    <x v="0"/>
    <s v="Yes"/>
    <s v="Yes"/>
    <s v="Yes"/>
    <n v="2015"/>
    <s v="Annual"/>
    <m/>
    <m/>
    <s v="http://databank.worldbank.org/data/reports.aspx?source=doing-business&amp;Type=TABLE&amp;preview=on"/>
    <s v="C"/>
    <x v="2"/>
    <x v="7"/>
    <s v="WB data"/>
    <s v="01.3.2"/>
    <s v="Overall planning and statistical services  (CS)"/>
    <s v="Development indicators"/>
    <s v="Several"/>
    <s v="http://data.worldbank.org/"/>
  </r>
  <r>
    <x v="1"/>
    <x v="1"/>
    <s v="0. National"/>
    <x v="1"/>
    <x v="176"/>
    <s v="World Bank data"/>
    <x v="20"/>
    <x v="0"/>
    <x v="0"/>
    <s v="Yes"/>
    <s v="Yes"/>
    <s v="Yes"/>
    <n v="2013"/>
    <s v="Annual"/>
    <m/>
    <m/>
    <s v="http://databank.worldbank.org/data/reports.aspx?source=enterprise-surveys&amp;Type=TABLE&amp;preview=on"/>
    <s v="C"/>
    <x v="2"/>
    <x v="7"/>
    <s v="WB data"/>
    <s v="01.3.2"/>
    <s v="Overall planning and statistical services  (CS)"/>
    <s v="Development indicators"/>
    <s v="Several"/>
    <s v="http://data.worldbank.org/"/>
  </r>
  <r>
    <x v="1"/>
    <x v="0"/>
    <s v="0. National"/>
    <x v="3"/>
    <x v="177"/>
    <s v="Integrated Management Information System"/>
    <x v="2"/>
    <x v="1"/>
    <x v="0"/>
    <s v="Yes"/>
    <s v="Yes"/>
    <s v="Yes"/>
    <n v="2002"/>
    <m/>
    <m/>
    <m/>
    <s v="http://ugandadata.org/redbin/RpWebEngine.exe/Portal?&amp;BASE=HOT2002"/>
    <s v="A"/>
    <x v="1"/>
    <x v="2"/>
    <s v="IMIS"/>
    <s v="01.3.2"/>
    <s v="Overall planning and statistical services"/>
    <s v="Census and survey data"/>
    <s v="households and communities"/>
    <m/>
  </r>
  <r>
    <x v="1"/>
    <x v="1"/>
    <s v="0. National"/>
    <x v="2"/>
    <x v="178"/>
    <s v="UBOS- GDDS/SDDS economic and financial data for Uganda - External Sector     "/>
    <x v="2"/>
    <x v="1"/>
    <x v="2"/>
    <s v="Yes"/>
    <s v="Yes"/>
    <s v="No"/>
    <n v="2015"/>
    <s v="Monthly"/>
    <n v="2014"/>
    <n v="2016"/>
    <s v="http://www.ubos.org/sdds/info.php"/>
    <s v="A"/>
    <x v="1"/>
    <x v="2"/>
    <m/>
    <s v="01.3.2"/>
    <s v="Overall planning and statistical services"/>
    <s v="Several"/>
    <s v="households and communities"/>
    <m/>
  </r>
  <r>
    <x v="1"/>
    <x v="1"/>
    <s v="0. National"/>
    <x v="2"/>
    <x v="179"/>
    <s v="UBOS- GDDS/SDDS economic and financial data for Uganda - External Sector     "/>
    <x v="2"/>
    <x v="1"/>
    <x v="2"/>
    <s v="Yes"/>
    <s v="Yes"/>
    <s v="No"/>
    <n v="2015"/>
    <s v="Quartely"/>
    <n v="2014"/>
    <n v="2016"/>
    <s v="http://www.ubos.org/sdds/info.php"/>
    <s v="A"/>
    <x v="1"/>
    <x v="2"/>
    <m/>
    <s v="01.3.2"/>
    <s v="Overall planning and statistical services"/>
    <s v="Several"/>
    <s v="households and communities"/>
    <m/>
  </r>
  <r>
    <x v="1"/>
    <x v="1"/>
    <s v="0. National"/>
    <x v="1"/>
    <x v="172"/>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1"/>
    <x v="1"/>
    <s v="0. National"/>
    <x v="1"/>
    <x v="180"/>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1"/>
    <x v="1"/>
    <s v="0. National"/>
    <x v="1"/>
    <x v="181"/>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
    <x v="1"/>
    <s v="0. National"/>
    <x v="1"/>
    <x v="182"/>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
    <x v="1"/>
    <s v="0. National"/>
    <x v="1"/>
    <x v="183"/>
    <s v="UN data"/>
    <x v="23"/>
    <x v="0"/>
    <x v="2"/>
    <s v="Yes"/>
    <s v="Yes"/>
    <s v="Yes"/>
    <n v="2012"/>
    <s v="Annual"/>
    <n v="2011"/>
    <m/>
    <s v="http://data.un.org/Search.aspx?q=uganda "/>
    <s v="C"/>
    <x v="2"/>
    <x v="5"/>
    <s v="UN data"/>
    <s v="01.3.2"/>
    <s v="Overall planning and statistical services  (CS)"/>
    <s v="Several"/>
    <s v="Households"/>
    <s v="Contains most of the data from the UN organisations, but it would be good to check with the original UN source"/>
  </r>
  <r>
    <x v="1"/>
    <x v="1"/>
    <s v="0. National"/>
    <x v="1"/>
    <x v="184"/>
    <s v="UN data"/>
    <x v="23"/>
    <x v="0"/>
    <x v="2"/>
    <s v="Yes"/>
    <s v="Yes"/>
    <s v="Yes"/>
    <n v="2012"/>
    <s v="Annual"/>
    <n v="2011"/>
    <m/>
    <s v="http://data.un.org/Search.aspx?q=uganda "/>
    <s v="C"/>
    <x v="2"/>
    <x v="5"/>
    <s v="UN data"/>
    <s v="01.3.2"/>
    <s v="Overall planning and statistical services  (CS)"/>
    <s v="Several"/>
    <s v="Households"/>
    <s v="Contains most of the data from the UN organisations, but it would be good to check with the original UN source"/>
  </r>
  <r>
    <x v="2"/>
    <x v="1"/>
    <s v="0. National"/>
    <x v="3"/>
    <x v="185"/>
    <s v="ACLED Africa database"/>
    <x v="24"/>
    <x v="0"/>
    <x v="0"/>
    <s v="Yes"/>
    <s v="Yes"/>
    <s v="Yes"/>
    <n v="2015"/>
    <m/>
    <m/>
    <m/>
    <s v="http://www.acleddata.com/data/version-6-data-1997-2015/"/>
    <s v="B"/>
    <x v="0"/>
    <x v="4"/>
    <s v="ACLED"/>
    <s v="03.6.0"/>
    <s v="Public order and safety n.e.c.  (CS)"/>
    <s v="Conflicts, riots and violence"/>
    <s v="conflicts areas"/>
    <s v="http://www.acleddata.com/wp-content/uploads/2016/01/Uganda.xlsx"/>
  </r>
  <r>
    <x v="2"/>
    <x v="1"/>
    <s v="0. National"/>
    <x v="3"/>
    <x v="186"/>
    <s v="ACLED Africa database"/>
    <x v="24"/>
    <x v="0"/>
    <x v="0"/>
    <s v="Yes"/>
    <s v="Yes"/>
    <s v="Yes"/>
    <n v="2015"/>
    <m/>
    <m/>
    <m/>
    <s v="http://www.acleddata.com/data/conflict-by-type-and-actor/"/>
    <s v="B"/>
    <x v="0"/>
    <x v="4"/>
    <s v="ACLED"/>
    <s v="03.6.0"/>
    <s v="Public order and safety n.e.c.  (CS)"/>
    <s v="Conflicts, riots and violence"/>
    <s v="conflicts areas"/>
    <s v="http://www.acleddata.com/wp-content/uploads/2016/01/Uganda.xlsx"/>
  </r>
  <r>
    <x v="2"/>
    <x v="1"/>
    <s v="0. National"/>
    <x v="3"/>
    <x v="187"/>
    <s v="ACLED Africa database"/>
    <x v="24"/>
    <x v="0"/>
    <x v="0"/>
    <s v="Yes"/>
    <s v="Yes"/>
    <s v="Yes"/>
    <n v="2015"/>
    <m/>
    <m/>
    <m/>
    <s v="http://www.acleddata.com/data/conflict-by-type-and-actor/"/>
    <s v="B"/>
    <x v="0"/>
    <x v="4"/>
    <s v="ACLED"/>
    <s v="03.6.0"/>
    <s v="Public order and safety n.e.c.  (CS)"/>
    <s v="Conflicts, riots and violence"/>
    <s v="conflicts areas"/>
    <s v="http://www.acleddata.com/wp-content/uploads/2016/01/Uganda.xlsx"/>
  </r>
  <r>
    <x v="2"/>
    <x v="1"/>
    <s v="0. National"/>
    <x v="3"/>
    <x v="188"/>
    <s v="ACLED Africa database"/>
    <x v="24"/>
    <x v="0"/>
    <x v="0"/>
    <s v="Yes"/>
    <s v="Yes"/>
    <s v="Yes"/>
    <n v="2015"/>
    <m/>
    <m/>
    <m/>
    <s v="http://www.acleddata.com/data/conflict-by-type-and-actor/"/>
    <s v="B"/>
    <x v="0"/>
    <x v="4"/>
    <s v="ACLED"/>
    <s v="03.6.0"/>
    <s v="Public order and safety n.e.c.  (CS)"/>
    <s v="Conflicts, riots and violence"/>
    <s v="conflicts areas"/>
    <s v="http://www.acleddata.com/wp-content/uploads/2016/01/Uganda.xlsx"/>
  </r>
  <r>
    <x v="2"/>
    <x v="1"/>
    <s v="0. National"/>
    <x v="3"/>
    <x v="189"/>
    <s v="ACLED Africa database"/>
    <x v="24"/>
    <x v="0"/>
    <x v="0"/>
    <s v="Yes"/>
    <s v="Yes"/>
    <s v="Yes"/>
    <n v="2015"/>
    <m/>
    <m/>
    <m/>
    <s v="http://www.acleddata.com/data/conflict-by-type-and-actor/"/>
    <s v="B"/>
    <x v="0"/>
    <x v="4"/>
    <s v="ACLED"/>
    <s v="03.6.0"/>
    <s v="Public order and safety n.e.c.  (CS)"/>
    <s v="Conflicts, riots and violence"/>
    <s v="conflicts areas"/>
    <s v="http://www.acleddata.com/wp-content/uploads/2016/01/Uganda.xlsx"/>
  </r>
  <r>
    <x v="2"/>
    <x v="1"/>
    <s v="0. National"/>
    <x v="3"/>
    <x v="190"/>
    <s v="ACLED Africa database"/>
    <x v="24"/>
    <x v="0"/>
    <x v="0"/>
    <s v="Yes"/>
    <s v="Yes"/>
    <s v="Yes"/>
    <n v="2015"/>
    <m/>
    <m/>
    <m/>
    <s v="http://www.acleddata.com/data/conflict-by-type-and-actor/"/>
    <s v="B"/>
    <x v="0"/>
    <x v="4"/>
    <s v="ACLED"/>
    <s v="03.6.0"/>
    <s v="Public order and safety n.e.c.  (CS)"/>
    <s v="Conflicts, riots and violence"/>
    <s v="conflicts areas"/>
    <s v="http://www.acleddata.com/wp-content/uploads/2016/01/Uganda.xlsx"/>
  </r>
  <r>
    <x v="2"/>
    <x v="1"/>
    <s v="0. National"/>
    <x v="3"/>
    <x v="191"/>
    <s v="ACLED Africa database"/>
    <x v="24"/>
    <x v="0"/>
    <x v="0"/>
    <s v="Yes"/>
    <s v="Yes"/>
    <s v="Yes"/>
    <n v="2015"/>
    <m/>
    <m/>
    <m/>
    <s v="http://www.acleddata.com/data/conflict-by-type-and-actor/"/>
    <s v="B"/>
    <x v="0"/>
    <x v="4"/>
    <s v="ACLED"/>
    <s v="03.6.0"/>
    <s v="Public order and safety n.e.c.  (CS)"/>
    <s v="Conflicts, riots and violence"/>
    <s v="conflicts areas"/>
    <s v="http://www.acleddata.com/wp-content/uploads/2016/01/Uganda.xlsx"/>
  </r>
  <r>
    <x v="2"/>
    <x v="1"/>
    <s v="0. National"/>
    <x v="3"/>
    <x v="192"/>
    <s v="ACLED Africa database"/>
    <x v="24"/>
    <x v="0"/>
    <x v="0"/>
    <s v="Yes"/>
    <s v="Yes"/>
    <s v="Yes"/>
    <n v="2015"/>
    <m/>
    <m/>
    <m/>
    <s v="http://www.acleddata.com/data/conflict-by-type-and-actor/"/>
    <s v="B"/>
    <x v="0"/>
    <x v="4"/>
    <s v="ACLED"/>
    <s v="03.6.0"/>
    <s v="Public order and safety n.e.c.  (CS)"/>
    <s v="Conflicts, riots and violence"/>
    <s v="conflicts areas"/>
    <s v="http://www.acleddata.com/wp-content/uploads/2016/01/Uganda.xlsx"/>
  </r>
  <r>
    <x v="2"/>
    <x v="1"/>
    <s v="0. National"/>
    <x v="3"/>
    <x v="193"/>
    <s v="ACLED Africa database"/>
    <x v="24"/>
    <x v="0"/>
    <x v="0"/>
    <s v="Yes"/>
    <s v="Yes"/>
    <s v="Yes"/>
    <n v="2016"/>
    <s v="Daily"/>
    <n v="2015"/>
    <n v="2016"/>
    <s v="http://www.acleddata.com/data/realtime-data-2016/"/>
    <s v="B"/>
    <x v="0"/>
    <x v="4"/>
    <s v="ACLED"/>
    <s v="03.6.0"/>
    <s v="Public order and safety n.e.c.  (CS)"/>
    <s v="Conflicts, riots and violence"/>
    <s v="conflicts areas"/>
    <s v="http://www.acleddata.com/wp-content/uploads/2016/01/Uganda.xlsx"/>
  </r>
  <r>
    <x v="2"/>
    <x v="1"/>
    <s v="0. National"/>
    <x v="3"/>
    <x v="194"/>
    <s v="ACLED Africa database"/>
    <x v="24"/>
    <x v="0"/>
    <x v="0"/>
    <s v="Yes"/>
    <s v="Yes"/>
    <s v="Yes"/>
    <n v="2015"/>
    <m/>
    <m/>
    <m/>
    <s v="http://www.acleddata.com/wp-content/uploads/2014/acled_with_prio.zip"/>
    <s v="B"/>
    <x v="0"/>
    <x v="4"/>
    <s v="ACLED"/>
    <s v="03.6.0"/>
    <s v="Public order and safety n.e.c.  (CS)"/>
    <s v="Conflicts, riots and violence"/>
    <s v="conflicts areas"/>
    <s v="http://www.acleddata.com/wp-content/uploads/2016/01/Uganda.xlsx"/>
  </r>
  <r>
    <x v="3"/>
    <x v="0"/>
    <s v="0. National"/>
    <x v="1"/>
    <x v="195"/>
    <s v="Uganda - Migration Household Survey 2010"/>
    <x v="25"/>
    <x v="0"/>
    <x v="0"/>
    <s v="Yes"/>
    <s v="Yes"/>
    <s v="Yes"/>
    <n v="2010"/>
    <m/>
    <m/>
    <m/>
    <s v="http://microdata.worldbank.org/index.php/catalog/97"/>
    <s v="E"/>
    <x v="4"/>
    <x v="8"/>
    <s v="Microdata"/>
    <s v="01.3.2"/>
    <s v="Overall planning and statistical services"/>
    <s v="Migration"/>
    <s v="Households"/>
    <s v="http://catalog.ihsn.org/index.php/catalog/891 Sponsored by the World Bank"/>
  </r>
  <r>
    <x v="3"/>
    <x v="0"/>
    <s v="0. National"/>
    <x v="1"/>
    <x v="196"/>
    <s v="Uganda - Migration Household Survey 2010"/>
    <x v="25"/>
    <x v="0"/>
    <x v="0"/>
    <s v="Yes"/>
    <s v="Yes"/>
    <s v="Yes"/>
    <n v="2010"/>
    <m/>
    <m/>
    <m/>
    <s v="http://microdata.worldbank.org/index.php/catalog/97"/>
    <s v="E"/>
    <x v="4"/>
    <x v="8"/>
    <s v="Microdata"/>
    <s v="01.3.2"/>
    <s v="Overall planning and statistical services"/>
    <s v="Migration"/>
    <s v="Households"/>
    <s v="http://catalog.ihsn.org/index.php/catalog/891 Sponsored by the World Bank"/>
  </r>
  <r>
    <x v="3"/>
    <x v="0"/>
    <s v="0. National"/>
    <x v="1"/>
    <x v="197"/>
    <s v="Uganda - Migration Household Survey 2010"/>
    <x v="25"/>
    <x v="0"/>
    <x v="0"/>
    <s v="Yes"/>
    <s v="Yes"/>
    <s v="Yes"/>
    <n v="2010"/>
    <m/>
    <m/>
    <m/>
    <s v="http://microdata.worldbank.org/index.php/catalog/97"/>
    <s v="E"/>
    <x v="4"/>
    <x v="8"/>
    <s v="Microdata"/>
    <s v="01.3.2"/>
    <s v="Overall planning and statistical services"/>
    <s v="Migration"/>
    <s v="Households"/>
    <s v="http://catalog.ihsn.org/index.php/catalog/891 Sponsored by the World Bank"/>
  </r>
  <r>
    <x v="3"/>
    <x v="0"/>
    <s v="0. National"/>
    <x v="1"/>
    <x v="198"/>
    <s v="Uganda - Migration Household Survey 2010"/>
    <x v="25"/>
    <x v="0"/>
    <x v="0"/>
    <s v="Yes"/>
    <s v="Yes"/>
    <s v="Yes"/>
    <n v="2010"/>
    <m/>
    <m/>
    <m/>
    <s v="http://microdata.worldbank.org/index.php/catalog/97"/>
    <s v="E"/>
    <x v="4"/>
    <x v="8"/>
    <s v="Microdata"/>
    <s v="01.3.2"/>
    <s v="Overall planning and statistical services"/>
    <s v="Migration"/>
    <s v="Households"/>
    <s v="http://catalog.ihsn.org/index.php/catalog/891 Sponsored by the World Bank"/>
  </r>
  <r>
    <x v="3"/>
    <x v="0"/>
    <s v="0. National"/>
    <x v="1"/>
    <x v="199"/>
    <s v="Uganda - Migration Household Survey 2010"/>
    <x v="25"/>
    <x v="0"/>
    <x v="0"/>
    <s v="Yes"/>
    <s v="Yes"/>
    <s v="Yes"/>
    <n v="2010"/>
    <m/>
    <m/>
    <m/>
    <s v="http://microdata.worldbank.org/index.php/catalog/97"/>
    <s v="E"/>
    <x v="4"/>
    <x v="8"/>
    <s v="Microdata"/>
    <s v="01.3.2"/>
    <s v="Overall planning and statistical services"/>
    <s v="Migration"/>
    <s v="Households"/>
    <s v="http://catalog.ihsn.org/index.php/catalog/891 Sponsored by the World Bank"/>
  </r>
  <r>
    <x v="3"/>
    <x v="0"/>
    <s v="0. National"/>
    <x v="1"/>
    <x v="200"/>
    <s v="Uganda - Migration Household Survey 2010"/>
    <x v="25"/>
    <x v="0"/>
    <x v="0"/>
    <s v="Yes"/>
    <s v="Yes"/>
    <s v="Yes"/>
    <n v="2010"/>
    <m/>
    <m/>
    <m/>
    <s v="http://microdata.worldbank.org/index.php/catalog/97"/>
    <s v="E"/>
    <x v="4"/>
    <x v="8"/>
    <s v="Microdata"/>
    <s v="01.3.2"/>
    <s v="Overall planning and statistical services"/>
    <s v="Migration"/>
    <s v="Households"/>
    <s v="http://catalog.ihsn.org/index.php/catalog/891 Sponsored by the World Bank"/>
  </r>
  <r>
    <x v="3"/>
    <x v="0"/>
    <s v="0. National"/>
    <x v="1"/>
    <x v="201"/>
    <s v="Uganda - Migration Household Survey 2010"/>
    <x v="25"/>
    <x v="0"/>
    <x v="0"/>
    <s v="Yes"/>
    <s v="Yes"/>
    <s v="Yes"/>
    <n v="2010"/>
    <m/>
    <m/>
    <m/>
    <s v="http://microdata.worldbank.org/index.php/catalog/97"/>
    <s v="E"/>
    <x v="4"/>
    <x v="8"/>
    <s v="Microdata"/>
    <s v="01.3.2"/>
    <s v="Overall planning and statistical services"/>
    <s v="Migration"/>
    <s v="Households"/>
    <s v="http://catalog.ihsn.org/index.php/catalog/891 Sponsored by the World Bank"/>
  </r>
  <r>
    <x v="3"/>
    <x v="1"/>
    <s v="0. National"/>
    <x v="1"/>
    <x v="202"/>
    <s v="Terra Populus"/>
    <x v="26"/>
    <x v="0"/>
    <x v="1"/>
    <s v="Yes"/>
    <s v="Yes"/>
    <s v="No"/>
    <n v="2002"/>
    <m/>
    <m/>
    <m/>
    <s v="https://data.terrapop.org/"/>
    <s v="E"/>
    <x v="4"/>
    <x v="8"/>
    <s v="Terra Populus"/>
    <s v="01.3.2"/>
    <s v="Overall planning and statistical services  (CS)"/>
    <s v="Population data"/>
    <s v="Households"/>
    <m/>
  </r>
  <r>
    <x v="3"/>
    <x v="0"/>
    <s v="0. National"/>
    <x v="0"/>
    <x v="203"/>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04"/>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05"/>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1"/>
    <x v="206"/>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3"/>
    <x v="207"/>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08"/>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09"/>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10"/>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1"/>
    <x v="211"/>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12"/>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13"/>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0"/>
    <x v="214"/>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1"/>
    <x v="215"/>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1"/>
    <x v="216"/>
    <s v="National Housing and Population Census 2014"/>
    <x v="2"/>
    <x v="1"/>
    <x v="1"/>
    <s v="Yes"/>
    <s v="Yes"/>
    <s v="No"/>
    <n v="2014"/>
    <m/>
    <n v="2002"/>
    <m/>
    <s v="http://www.ubos.org/onlinefiles/uploads/ubos/NPHC/NPHC%202014%20FINAL%20RESULTS%20REPORT.pdf"/>
    <s v="A"/>
    <x v="1"/>
    <x v="2"/>
    <s v="National Census"/>
    <s v="01.3.2"/>
    <s v="Overall planning and statistical services"/>
    <s v="population, age and sex composition,  location, and related"/>
    <s v="individuals, households and communities"/>
    <s v="Final results released per district; More analysis to be done with disaggregation up to sub-county level.  10% of the data is likely to be released. more data could be released with better strategic partnerships with UBOS"/>
  </r>
  <r>
    <x v="3"/>
    <x v="0"/>
    <s v="0. National"/>
    <x v="2"/>
    <x v="217"/>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18"/>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19"/>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0"/>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1"/>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2"/>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3"/>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4"/>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5"/>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6"/>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7"/>
    <s v="Uganda - National Household Survey 2012-2013"/>
    <x v="2"/>
    <x v="1"/>
    <x v="0"/>
    <s v="Yes"/>
    <s v="Yes"/>
    <s v="No"/>
    <n v="2013"/>
    <m/>
    <n v="2010"/>
    <m/>
    <s v="http://www.ubos.org/onlinefiles/uploads/ubos/UNHS_12_13/2012_13%20UNHS%20Final%20Report.pdf"/>
    <s v="A"/>
    <x v="1"/>
    <x v="2"/>
    <s v="National Household Survey"/>
    <s v="01.3.2"/>
    <s v="Overall planning and statistical services"/>
    <s v="population, age and sex composition, economic activity, location, agriculture and related"/>
    <s v="individuals, households and communities"/>
    <s v="data files available upon several engagements: http://catalog.ihsn.org/index.php/catalog/4620/related_materials and http://www.ubos.org/surveys-2/"/>
  </r>
  <r>
    <x v="3"/>
    <x v="0"/>
    <s v="0. National"/>
    <x v="2"/>
    <x v="228"/>
    <s v="Uganda - National Panel Survey 2011-2012, Wave III"/>
    <x v="2"/>
    <x v="1"/>
    <x v="0"/>
    <s v="Yes"/>
    <s v="Yes"/>
    <s v="Yes"/>
    <n v="2012"/>
    <m/>
    <n v="2011"/>
    <m/>
    <s v="http://econ.worldbank.org/WBSITE/EXTERNAL/EXTDEC/EXTRESEARCH/EXTLSMS/0,,contentMDK:23511127~menuPK:4196952~pagePK:64168445~piPK:64168309~theSitePK:3358997~isCURL:Y~isCURL:Y,00.html"/>
    <s v="A"/>
    <x v="1"/>
    <x v="2"/>
    <s v="National Household Survey"/>
    <s v="01.3.2"/>
    <s v="Overall planning and statistical services"/>
    <s v="population, age and sex composition, economic activity, location, agriculture and related"/>
    <s v="individuals, households and communities"/>
    <s v="data files available from world bank website. http://microdata.worldbank.org/index.php/catalog/2059/get_microdata and http://catalog.ihsn.org/index.php/catalog/5523"/>
  </r>
  <r>
    <x v="3"/>
    <x v="0"/>
    <s v="0. National"/>
    <x v="2"/>
    <x v="229"/>
    <s v="Uganda - National Panel Survey 2011-2012, Wave III"/>
    <x v="2"/>
    <x v="1"/>
    <x v="0"/>
    <s v="Yes"/>
    <s v="Yes"/>
    <s v="Yes"/>
    <n v="2012"/>
    <m/>
    <n v="2011"/>
    <m/>
    <s v="http://econ.worldbank.org/WBSITE/EXTERNAL/EXTDEC/EXTRESEARCH/EXTLSMS/0,,contentMDK:23511127~menuPK:4196952~pagePK:64168445~piPK:64168309~theSitePK:3358997~isCURL:Y~isCURL:Y,00.html"/>
    <s v="A"/>
    <x v="1"/>
    <x v="2"/>
    <s v="National Household Survey"/>
    <s v="01.3.2"/>
    <s v="Overall planning and statistical services"/>
    <s v="population, age and sex composition, economic activity, location, agriculture and related"/>
    <s v="individuals, households and communities"/>
    <s v="data files available from world bank website. http://microdata.worldbank.org/index.php/catalog/2059/get_microdata and http://catalog.ihsn.org/index.php/catalog/5523"/>
  </r>
  <r>
    <x v="3"/>
    <x v="0"/>
    <s v="0. National"/>
    <x v="2"/>
    <x v="230"/>
    <s v="Uganda - National Panel Survey 2011-2012, Wave III"/>
    <x v="2"/>
    <x v="1"/>
    <x v="0"/>
    <s v="Yes"/>
    <s v="Yes"/>
    <s v="Yes"/>
    <n v="2012"/>
    <m/>
    <n v="2011"/>
    <m/>
    <s v="http://econ.worldbank.org/WBSITE/EXTERNAL/EXTDEC/EXTRESEARCH/EXTLSMS/0,,contentMDK:23511127~menuPK:4196952~pagePK:64168445~piPK:64168309~theSitePK:3358997~isCURL:Y~isCURL:Y,00.html"/>
    <s v="A"/>
    <x v="1"/>
    <x v="2"/>
    <s v="National Household Survey"/>
    <s v="01.3.2"/>
    <s v="Overall planning and statistical services"/>
    <s v="population, age and sex composition, economic activity, location, agriculture and related"/>
    <s v="individuals, households and communities"/>
    <s v="data files available from world bank website. http://microdata.worldbank.org/index.php/catalog/2059/get_microdata and http://catalog.ihsn.org/index.php/catalog/5523"/>
  </r>
  <r>
    <x v="3"/>
    <x v="0"/>
    <s v="0. National"/>
    <x v="2"/>
    <x v="231"/>
    <s v="Uganda - National Panel Survey 2011-2012, Wave III"/>
    <x v="2"/>
    <x v="1"/>
    <x v="0"/>
    <s v="Yes"/>
    <s v="Yes"/>
    <s v="Yes"/>
    <n v="2012"/>
    <m/>
    <n v="2011"/>
    <m/>
    <s v="http://econ.worldbank.org/WBSITE/EXTERNAL/EXTDEC/EXTRESEARCH/EXTLSMS/0,,contentMDK:23511127~menuPK:4196952~pagePK:64168445~piPK:64168309~theSitePK:3358997~isCURL:Y~isCURL:Y,00.html"/>
    <s v="A"/>
    <x v="1"/>
    <x v="2"/>
    <s v="National Household Survey"/>
    <s v="01.3.2"/>
    <s v="Overall planning and statistical services"/>
    <s v="population, age and sex composition, economic activity, location, agriculture and related"/>
    <s v="individuals, households and communities"/>
    <s v="data files available from world bank website. http://microdata.worldbank.org/index.php/catalog/2059/get_microdata and http://catalog.ihsn.org/index.php/catalog/5523"/>
  </r>
  <r>
    <x v="3"/>
    <x v="0"/>
    <s v="0. National"/>
    <x v="2"/>
    <x v="232"/>
    <s v="Uganda - National Panel Survey 2011-2012, Wave III"/>
    <x v="2"/>
    <x v="1"/>
    <x v="0"/>
    <s v="Yes"/>
    <s v="Yes"/>
    <s v="Yes"/>
    <n v="2012"/>
    <m/>
    <n v="2011"/>
    <m/>
    <s v="http://econ.worldbank.org/WBSITE/EXTERNAL/EXTDEC/EXTRESEARCH/EXTLSMS/0,,contentMDK:23511127~menuPK:4196952~pagePK:64168445~piPK:64168309~theSitePK:3358997~isCURL:Y~isCURL:Y,00.html"/>
    <s v="A"/>
    <x v="1"/>
    <x v="2"/>
    <s v="National Household Survey"/>
    <s v="01.3.2"/>
    <s v="Overall planning and statistical services"/>
    <s v="population, age and sex composition, economic activity, location, agriculture and related"/>
    <s v="individuals, households and communities"/>
    <s v="data files available from world bank website. http://microdata.worldbank.org/index.php/catalog/2059/get_microdata and http://catalog.ihsn.org/index.php/catalog/5523"/>
  </r>
  <r>
    <x v="3"/>
    <x v="0"/>
    <s v="0. National"/>
    <x v="2"/>
    <x v="233"/>
    <s v="Uganda - National Panel Survey 2011-2012, Wave III"/>
    <x v="2"/>
    <x v="1"/>
    <x v="0"/>
    <s v="Yes"/>
    <s v="Yes"/>
    <s v="Yes"/>
    <n v="2012"/>
    <m/>
    <n v="2011"/>
    <m/>
    <s v="http://econ.worldbank.org/WBSITE/EXTERNAL/EXTDEC/EXTRESEARCH/EXTLSMS/0,,contentMDK:23511127~menuPK:4196952~pagePK:64168445~piPK:64168309~theSitePK:3358997~isCURL:Y~isCURL:Y,00.html"/>
    <s v="A"/>
    <x v="1"/>
    <x v="2"/>
    <s v="National Household Survey"/>
    <s v="01.3.2"/>
    <s v="Overall planning and statistical services"/>
    <s v="population, age and sex composition, economic activity, location, agriculture and related"/>
    <s v="individuals, households and communities"/>
    <s v="data files available from world bank website. http://microdata.worldbank.org/index.php/catalog/2059/get_microdata and http://catalog.ihsn.org/index.php/catalog/5523"/>
  </r>
  <r>
    <x v="3"/>
    <x v="0"/>
    <s v="0. National"/>
    <x v="2"/>
    <x v="234"/>
    <s v="Uganda - National Panel Survey 2011-2012, Wave III"/>
    <x v="2"/>
    <x v="1"/>
    <x v="0"/>
    <s v="Yes"/>
    <s v="Yes"/>
    <s v="Yes"/>
    <n v="2012"/>
    <m/>
    <n v="2011"/>
    <m/>
    <s v="http://econ.worldbank.org/WBSITE/EXTERNAL/EXTDEC/EXTRESEARCH/EXTLSMS/0,,contentMDK:23511127~menuPK:4196952~pagePK:64168445~piPK:64168309~theSitePK:3358997~isCURL:Y~isCURL:Y,00.html"/>
    <s v="A"/>
    <x v="1"/>
    <x v="2"/>
    <s v="National Household Survey"/>
    <s v="01.3.2"/>
    <s v="Overall planning and statistical services"/>
    <s v="population, age and sex composition, economic activity, location, agriculture and related"/>
    <s v="individuals, households and communities"/>
    <s v="data files available from world bank website. http://microdata.worldbank.org/index.php/catalog/2059/get_microdata and http://catalog.ihsn.org/index.php/catalog/5523"/>
  </r>
  <r>
    <x v="3"/>
    <x v="1"/>
    <s v="0. National"/>
    <x v="1"/>
    <x v="235"/>
    <s v="Gender database"/>
    <x v="14"/>
    <x v="0"/>
    <x v="0"/>
    <s v="Yes"/>
    <s v="Yes"/>
    <s v="No"/>
    <n v="2013"/>
    <s v="Annual"/>
    <m/>
    <m/>
    <s v="http://genderstats.un.org/Browse-by-Countries/Country-Dashboard?ctry=800"/>
    <s v="C"/>
    <x v="2"/>
    <x v="5"/>
    <s v="Gender database"/>
    <s v="10.8.0"/>
    <s v="R&amp;D Social protection  (CS)"/>
    <s v="Gender statistics"/>
    <s v="National"/>
    <m/>
  </r>
  <r>
    <x v="3"/>
    <x v="1"/>
    <s v="0. National"/>
    <x v="1"/>
    <x v="236"/>
    <s v="UNHCR population database"/>
    <x v="27"/>
    <x v="0"/>
    <x v="2"/>
    <s v="Yes"/>
    <s v="Yes"/>
    <s v="Yes"/>
    <n v="2014"/>
    <s v="Annual"/>
    <m/>
    <m/>
    <s v="http://popstats.unhcr.org/en/persons_of_concern"/>
    <s v="C"/>
    <x v="2"/>
    <x v="5"/>
    <s v="UNHCR population database"/>
    <s v="10.8.0"/>
    <s v="R&amp;D Social protection  (CS)"/>
    <s v="refugees, population, migration statistics, "/>
    <s v="National"/>
    <s v="http://www.unhcr.org/pages/49c3646c4d6.html"/>
  </r>
  <r>
    <x v="3"/>
    <x v="1"/>
    <s v="0. National"/>
    <x v="1"/>
    <x v="237"/>
    <s v="UNHCR population database"/>
    <x v="27"/>
    <x v="0"/>
    <x v="2"/>
    <s v="Yes"/>
    <s v="Yes"/>
    <s v="Yes"/>
    <n v="2014"/>
    <s v="Annual"/>
    <m/>
    <m/>
    <s v="http://popstats.unhcr.org/en/demographics"/>
    <s v="C"/>
    <x v="2"/>
    <x v="5"/>
    <s v="UNHCR population database"/>
    <s v="10.8.0"/>
    <s v="R&amp;D Social protection  (CS)"/>
    <s v="refugees, population, migration statistics, "/>
    <s v="National"/>
    <s v="http://www.unhcr.org/pages/49c3646c4d6.html"/>
  </r>
  <r>
    <x v="3"/>
    <x v="1"/>
    <s v="0. National"/>
    <x v="1"/>
    <x v="238"/>
    <s v="UNHCR population database"/>
    <x v="27"/>
    <x v="0"/>
    <x v="2"/>
    <s v="Yes"/>
    <s v="Yes"/>
    <s v="Yes"/>
    <n v="2014"/>
    <s v="Annual"/>
    <m/>
    <m/>
    <s v="http://popstats.unhcr.org/en/asylum_seekers"/>
    <s v="C"/>
    <x v="2"/>
    <x v="5"/>
    <s v="UNHCR population database"/>
    <s v="10.8.0"/>
    <s v="R&amp;D Social protection  (CS)"/>
    <s v="refugees, population, migration statistics, "/>
    <s v="National"/>
    <s v="http://www.unhcr.org/pages/49c3646c4d6.html"/>
  </r>
  <r>
    <x v="3"/>
    <x v="1"/>
    <s v="0. National"/>
    <x v="1"/>
    <x v="239"/>
    <s v="UNHCR population database"/>
    <x v="27"/>
    <x v="0"/>
    <x v="2"/>
    <s v="Yes"/>
    <s v="Yes"/>
    <s v="Yes"/>
    <n v="2014"/>
    <s v="Monthly"/>
    <m/>
    <m/>
    <s v="http://popstats.unhcr.org/en/asylum_seekers_monthly"/>
    <s v="C"/>
    <x v="2"/>
    <x v="5"/>
    <s v="UNHCR population database"/>
    <s v="10.8.0"/>
    <s v="R&amp;D Social protection  (CS)"/>
    <s v="refugees, population, migration statistics, "/>
    <s v="National"/>
    <s v="http://www.unhcr.org/pages/49c3646c4d6.html"/>
  </r>
  <r>
    <x v="3"/>
    <x v="1"/>
    <s v="0. National"/>
    <x v="1"/>
    <x v="240"/>
    <s v="UNHCR population database"/>
    <x v="27"/>
    <x v="0"/>
    <x v="2"/>
    <s v="Yes"/>
    <s v="Yes"/>
    <s v="Yes"/>
    <n v="2014"/>
    <s v="Annual"/>
    <m/>
    <m/>
    <s v="http://popstats.unhcr.org/en/resettlement"/>
    <s v="C"/>
    <x v="2"/>
    <x v="5"/>
    <s v="UNHCR population database"/>
    <s v="10.8.0"/>
    <s v="R&amp;D Social protection  (CS)"/>
    <s v="refugees, population, migration statistics, "/>
    <s v="National"/>
    <s v="http://www.unhcr.org/pages/49c3646c4d6.html"/>
  </r>
  <r>
    <x v="3"/>
    <x v="1"/>
    <s v="0. National"/>
    <x v="1"/>
    <x v="241"/>
    <s v="World Contraceptive Use data"/>
    <x v="28"/>
    <x v="0"/>
    <x v="0"/>
    <s v="Yes"/>
    <s v="Yes"/>
    <s v="No"/>
    <n v="2011"/>
    <m/>
    <m/>
    <m/>
    <s v="http://www.un.org/en/development/desa/population/publications/dataset/contraception/wcu2014.shtml"/>
    <s v="C"/>
    <x v="2"/>
    <x v="5"/>
    <s v="World Contraceptive Use data"/>
    <s v="07.5.0"/>
    <s v="R&amp;D Health  (CS)"/>
    <s v="Contarceptive use"/>
    <s v="National"/>
    <m/>
  </r>
  <r>
    <x v="3"/>
    <x v="1"/>
    <s v="0. National"/>
    <x v="1"/>
    <x v="242"/>
    <s v="World Contraceptive Use data"/>
    <x v="28"/>
    <x v="0"/>
    <x v="0"/>
    <s v="Yes"/>
    <s v="Yes"/>
    <s v="No"/>
    <n v="2011"/>
    <m/>
    <m/>
    <m/>
    <s v="http://www.un.org/en/development/desa/population/publications/dataset/contraception/wcu2014.shtml"/>
    <s v="C"/>
    <x v="2"/>
    <x v="5"/>
    <s v="World Contraceptive Use data"/>
    <s v="07.5.0"/>
    <s v="R&amp;D Health  (CS)"/>
    <s v="Contarceptive use"/>
    <s v="National"/>
    <m/>
  </r>
  <r>
    <x v="3"/>
    <x v="1"/>
    <s v="0. National"/>
    <x v="1"/>
    <x v="243"/>
    <s v="World Fertility Data"/>
    <x v="28"/>
    <x v="0"/>
    <x v="0"/>
    <s v="Yes"/>
    <s v="Yes"/>
    <s v="No"/>
    <n v="2012"/>
    <m/>
    <m/>
    <m/>
    <s v="http://www.un.org/esa/population/publications/WFD2012/MainFrame.html"/>
    <s v="C"/>
    <x v="2"/>
    <x v="5"/>
    <s v="World Fertility Data"/>
    <s v="07.5.0"/>
    <s v="R&amp;D Health  (CS)"/>
    <s v="Fertility statistics"/>
    <s v="National"/>
    <m/>
  </r>
  <r>
    <x v="3"/>
    <x v="1"/>
    <s v="0. National"/>
    <x v="1"/>
    <x v="244"/>
    <s v="World Fertility Data"/>
    <x v="28"/>
    <x v="0"/>
    <x v="0"/>
    <s v="Yes"/>
    <s v="Yes"/>
    <s v="No"/>
    <n v="2012"/>
    <m/>
    <m/>
    <m/>
    <s v="http://www.un.org/esa/population/publications/WFD2012/MainFrame.html"/>
    <s v="C"/>
    <x v="2"/>
    <x v="5"/>
    <s v="World Fertility Data"/>
    <s v="07.5.0"/>
    <s v="R&amp;D Health  (CS)"/>
    <s v="Fertility statistics"/>
    <s v="National"/>
    <m/>
  </r>
  <r>
    <x v="3"/>
    <x v="1"/>
    <s v="0. National"/>
    <x v="1"/>
    <x v="245"/>
    <s v="World Fertility Data"/>
    <x v="28"/>
    <x v="0"/>
    <x v="0"/>
    <s v="Yes"/>
    <s v="Yes"/>
    <s v="No"/>
    <n v="2012"/>
    <m/>
    <m/>
    <m/>
    <s v="http://www.un.org/esa/population/publications/WFD2012/MainFrame.html"/>
    <s v="C"/>
    <x v="2"/>
    <x v="5"/>
    <s v="World Fertility Data"/>
    <s v="07.5.0"/>
    <s v="R&amp;D Health  (CS)"/>
    <s v="Fertility statistics"/>
    <s v="National"/>
    <m/>
  </r>
  <r>
    <x v="3"/>
    <x v="1"/>
    <s v="0. National"/>
    <x v="1"/>
    <x v="246"/>
    <s v="World Marriage Data "/>
    <x v="28"/>
    <x v="0"/>
    <x v="0"/>
    <s v="Yes"/>
    <s v="Yes"/>
    <s v="No"/>
    <n v="2012"/>
    <m/>
    <m/>
    <m/>
    <s v="http://www.un.org/esa/population/publications/WMD2012/MainFrame.html "/>
    <s v="C"/>
    <x v="2"/>
    <x v="5"/>
    <s v="World Marriage Data "/>
    <s v="01.3.3"/>
    <s v="Other general services  (CS)"/>
    <s v="Marriage"/>
    <s v="National"/>
    <m/>
  </r>
  <r>
    <x v="3"/>
    <x v="1"/>
    <s v="0. National"/>
    <x v="1"/>
    <x v="247"/>
    <s v="World Population Prospects data"/>
    <x v="28"/>
    <x v="0"/>
    <x v="0"/>
    <s v="Yes"/>
    <s v="Yes"/>
    <s v="No"/>
    <n v="2015"/>
    <m/>
    <m/>
    <m/>
    <s v="http://esa.un.org/unpd/wpp/ "/>
    <s v="C"/>
    <x v="2"/>
    <x v="5"/>
    <s v="World Population Prospects data"/>
    <s v="01.3.3"/>
    <s v="Other general services  (CS)"/>
    <s v="Population data"/>
    <s v="National"/>
    <m/>
  </r>
  <r>
    <x v="3"/>
    <x v="1"/>
    <s v="0. National"/>
    <x v="0"/>
    <x v="248"/>
    <s v="Uganda - National Household Survey 2012-2013"/>
    <x v="29"/>
    <x v="0"/>
    <x v="0"/>
    <s v="Yes"/>
    <s v="Yes"/>
    <s v="Yes"/>
    <n v="2013"/>
    <m/>
    <m/>
    <m/>
    <s v="http://opendevdata.ug/standalone-datasets/average-household-size-and-population-growth-rates-by-kampala-district-uganda-2014"/>
    <s v="B"/>
    <x v="0"/>
    <x v="0"/>
    <s v="Open Data Portal"/>
    <s v="01.3.2"/>
    <s v="Overall planning and statistical services  (CS)"/>
    <s v="several"/>
    <s v="Several"/>
    <m/>
  </r>
  <r>
    <x v="3"/>
    <x v="1"/>
    <s v="0. National"/>
    <x v="0"/>
    <x v="249"/>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3"/>
    <x v="1"/>
    <s v="2. District"/>
    <x v="0"/>
    <x v="250"/>
    <s v="Higher Local Government Statistical Abstracts  (2012/13)"/>
    <x v="2"/>
    <x v="1"/>
    <x v="2"/>
    <s v="Yes"/>
    <s v="Yes"/>
    <s v="No"/>
    <n v="2013"/>
    <s v="Annual"/>
    <n v="2012"/>
    <n v="2014"/>
    <s v="http://www.ubos.org/statistical-activities/community-systems/district-profiling/district-profilling-and-administrative-records/"/>
    <s v="A"/>
    <x v="1"/>
    <x v="2"/>
    <m/>
    <s v="01.3.2"/>
    <s v="Overall planning and statistical services"/>
    <s v="District statistical abstrats"/>
    <s v="individuals, households and communities"/>
    <m/>
  </r>
  <r>
    <x v="3"/>
    <x v="1"/>
    <s v="0. National"/>
    <x v="1"/>
    <x v="251"/>
    <s v="World Bank data"/>
    <x v="20"/>
    <x v="0"/>
    <x v="0"/>
    <s v="Yes"/>
    <s v="Yes"/>
    <s v="Yes"/>
    <n v="2000"/>
    <s v="Annual"/>
    <m/>
    <m/>
    <s v="http://databank.worldbank.org/data/reports.aspx?source=global-bilateral-migration&amp;Type=TABLE&amp;preview=on"/>
    <s v="C"/>
    <x v="2"/>
    <x v="7"/>
    <s v="WB data"/>
    <s v="01.3.2"/>
    <s v="Overall planning and statistical services  (CS)"/>
    <s v="Development indicators"/>
    <s v="Several"/>
    <s v="http://data.worldbank.org/"/>
  </r>
  <r>
    <x v="3"/>
    <x v="0"/>
    <s v="0. National"/>
    <x v="3"/>
    <x v="252"/>
    <s v="Integrated Management Information System"/>
    <x v="2"/>
    <x v="1"/>
    <x v="0"/>
    <s v="Yes"/>
    <s v="Yes"/>
    <s v="Yes"/>
    <n v="2014"/>
    <m/>
    <n v="2002"/>
    <m/>
    <s v="http://ugandadata.org/redbin/RpWebEngine.exe/Portal?&amp;BASE=cen2014 "/>
    <s v="A"/>
    <x v="1"/>
    <x v="2"/>
    <s v="IMIS"/>
    <s v="01.3.2"/>
    <s v="Overall planning and statistical services"/>
    <s v="Census and survey data"/>
    <s v="households and communities"/>
    <m/>
  </r>
  <r>
    <x v="3"/>
    <x v="0"/>
    <s v="0. National"/>
    <x v="3"/>
    <x v="253"/>
    <s v="Integrated Management Information System"/>
    <x v="2"/>
    <x v="1"/>
    <x v="0"/>
    <s v="Yes"/>
    <s v="Yes"/>
    <s v="Yes"/>
    <n v="2010"/>
    <m/>
    <m/>
    <m/>
    <s v="http://ugandadata.org/redbin/RpWebEngine.exe/Portal?&amp;BASE=NMIRENG"/>
    <s v="A"/>
    <x v="1"/>
    <x v="2"/>
    <s v="IMIS"/>
    <s v="01.3.2"/>
    <s v="Overall planning and statistical services"/>
    <s v="Census and survey data"/>
    <s v="households and communities"/>
    <m/>
  </r>
  <r>
    <x v="3"/>
    <x v="0"/>
    <s v="0. National"/>
    <x v="3"/>
    <x v="254"/>
    <s v="Integrated Management Information System"/>
    <x v="2"/>
    <x v="1"/>
    <x v="0"/>
    <s v="Yes"/>
    <s v="Yes"/>
    <s v="Yes"/>
    <n v="2012"/>
    <m/>
    <m/>
    <m/>
    <s v="http://ugandadata.org/redbin/RpWebEngine.exe/Portal?&amp;MODE=BASE&amp;ITEM=NMIRsurveys"/>
    <s v="A"/>
    <x v="1"/>
    <x v="2"/>
    <s v="IMIS"/>
    <s v="01.3.2"/>
    <s v="Overall planning and statistical services"/>
    <s v="Census and survey data"/>
    <s v="households and communities"/>
    <m/>
  </r>
  <r>
    <x v="3"/>
    <x v="0"/>
    <s v="0. National"/>
    <x v="2"/>
    <x v="255"/>
    <s v="UBOS- GDDS/SDDS economic and financial data for Uganda - Social Demographic Data"/>
    <x v="2"/>
    <x v="1"/>
    <x v="2"/>
    <s v="Yes"/>
    <s v="Yes"/>
    <s v="No"/>
    <n v="2014"/>
    <s v="Decennial"/>
    <m/>
    <m/>
    <s v="http://www.ubos.org/sdds/info.php"/>
    <s v="A"/>
    <x v="1"/>
    <x v="2"/>
    <m/>
    <s v="01.3.2"/>
    <s v="Overall planning and statistical services"/>
    <s v="Several"/>
    <s v="households and communities"/>
    <m/>
  </r>
  <r>
    <x v="3"/>
    <x v="1"/>
    <s v="0. National"/>
    <x v="1"/>
    <x v="256"/>
    <s v="IPUMS International"/>
    <x v="30"/>
    <x v="0"/>
    <x v="0"/>
    <s v="Yes"/>
    <s v="Yes"/>
    <s v="Yes"/>
    <n v="2002"/>
    <s v="Decennial"/>
    <m/>
    <m/>
    <s v="https://international.ipums.org/international/about.shtml"/>
    <s v="E"/>
    <x v="4"/>
    <x v="8"/>
    <s v="IPUMS International"/>
    <s v="01.3.2"/>
    <s v="Overall planning and statistical services  (CS)"/>
    <s v="several"/>
    <s v="Several"/>
    <m/>
  </r>
  <r>
    <x v="3"/>
    <x v="1"/>
    <s v="0. National"/>
    <x v="1"/>
    <x v="257"/>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3"/>
    <x v="1"/>
    <s v="0. National"/>
    <x v="1"/>
    <x v="237"/>
    <s v="Knoema"/>
    <x v="31"/>
    <x v="0"/>
    <x v="2"/>
    <s v="Yes"/>
    <s v="Yes"/>
    <s v="Yes"/>
    <n v="2014"/>
    <s v="Annual"/>
    <m/>
    <m/>
    <s v="http://knoema.com/"/>
    <s v="D"/>
    <x v="3"/>
    <x v="9"/>
    <s v="Knoema"/>
    <s v="01.3.2"/>
    <s v="Overall planning and statistical services  (CS)"/>
    <s v="Several"/>
    <s v="Several"/>
    <m/>
  </r>
  <r>
    <x v="3"/>
    <x v="1"/>
    <s v="0. National"/>
    <x v="1"/>
    <x v="255"/>
    <s v="Development Data Hub"/>
    <x v="32"/>
    <x v="0"/>
    <x v="2"/>
    <s v="Yes"/>
    <s v="Yes"/>
    <s v="Yes"/>
    <n v="2014"/>
    <s v="Annual"/>
    <m/>
    <m/>
    <s v="http://devinit.org/#!/country/uganda"/>
    <s v="B"/>
    <x v="0"/>
    <x v="4"/>
    <m/>
    <s v="01.3.2"/>
    <s v="Overall planning and statistical services  (CS)"/>
    <s v="poverty, resources, health, education"/>
    <s v="Several"/>
    <m/>
  </r>
  <r>
    <x v="3"/>
    <x v="1"/>
    <s v="0. National"/>
    <x v="0"/>
    <x v="255"/>
    <s v="Spotlight on Uganda"/>
    <x v="32"/>
    <x v="0"/>
    <x v="2"/>
    <s v="Yes"/>
    <s v="Yes"/>
    <s v="Yes"/>
    <n v="2014"/>
    <s v="Annual"/>
    <m/>
    <m/>
    <s v="http://devinit.org/#!/spotlight-on-uganda"/>
    <s v="B"/>
    <x v="0"/>
    <x v="4"/>
    <m/>
    <s v="01.3.2"/>
    <s v="Overall planning and statistical services  (CS)"/>
    <s v="poverty, resources, health, education"/>
    <s v="Several"/>
    <m/>
  </r>
  <r>
    <x v="3"/>
    <x v="1"/>
    <s v="0. National"/>
    <x v="1"/>
    <x v="258"/>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3"/>
    <x v="1"/>
    <s v="0. National"/>
    <x v="1"/>
    <x v="259"/>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3"/>
    <x v="0"/>
    <s v="0. National"/>
    <x v="0"/>
    <x v="260"/>
    <s v="Indepth surveys"/>
    <x v="33"/>
    <x v="0"/>
    <x v="0"/>
    <s v="Yes"/>
    <s v="Yes"/>
    <s v="No"/>
    <n v="2015"/>
    <m/>
    <m/>
    <m/>
    <s v="http://www.indepth-ishare.org/index.php/catalog/79"/>
    <s v="B"/>
    <x v="0"/>
    <x v="4"/>
    <m/>
    <s v="01.3.2"/>
    <s v="Overall planning and statistical services  (CS)"/>
    <s v="Demographics, health, etc"/>
    <s v="Household"/>
    <s v="Micro data could be availed upon requests"/>
  </r>
  <r>
    <x v="4"/>
    <x v="0"/>
    <s v="0. National"/>
    <x v="1"/>
    <x v="261"/>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62"/>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63"/>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64"/>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65"/>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66"/>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0"/>
    <x v="267"/>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0"/>
    <x v="268"/>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69"/>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70"/>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0"/>
    <x v="271"/>
    <s v="Informal Cross Border Trade (ICBT) Survey (continous - annual reports)"/>
    <x v="34"/>
    <x v="1"/>
    <x v="0"/>
    <s v="Yes"/>
    <s v="Yes"/>
    <s v="No"/>
    <n v="2014"/>
    <s v="Annual"/>
    <n v="2013"/>
    <n v="2015"/>
    <s v="https://www.bou.or.ug/bou/publications_research/icbt.html"/>
    <s v="A"/>
    <x v="1"/>
    <x v="10"/>
    <s v="National Survey"/>
    <s v="04.8.0"/>
    <s v="R&amp;D Economic affairs"/>
    <s v="macroeconomic statistics that is external sector, monetary and financial sector, fiscal sector and real sector statistics"/>
    <s v="Individuals and institutions"/>
    <s v="Partnership with UBOS and WB. Only annual reports available"/>
  </r>
  <r>
    <x v="4"/>
    <x v="0"/>
    <s v="0. National"/>
    <x v="1"/>
    <x v="272"/>
    <s v="National Budget Performance Report"/>
    <x v="35"/>
    <x v="1"/>
    <x v="2"/>
    <s v="Yes"/>
    <s v="Yes"/>
    <s v="No"/>
    <n v="2015"/>
    <s v="Annual"/>
    <n v="2014"/>
    <n v="2016"/>
    <s v="http://www.budget.go.ug/budget/national-budget-performance-reports"/>
    <s v="A"/>
    <x v="1"/>
    <x v="1"/>
    <s v="National Budget"/>
    <s v="01.1.2"/>
    <s v="Financial and fiscal affairs  (CS)"/>
    <s v="Expenditure data"/>
    <s v="Institutions"/>
    <s v="Related link: http://www.finance.go.ug/index.php/national-budget/performance-reports.html"/>
  </r>
  <r>
    <x v="4"/>
    <x v="0"/>
    <s v="0. National"/>
    <x v="1"/>
    <x v="273"/>
    <s v="National Budget Performance Report"/>
    <x v="35"/>
    <x v="1"/>
    <x v="2"/>
    <s v="Yes"/>
    <s v="Yes"/>
    <s v="No"/>
    <n v="2015"/>
    <s v="Annual"/>
    <n v="2014"/>
    <n v="2016"/>
    <s v="http://www.budget.go.ug/budget/national-budget-performance-reports"/>
    <s v="A"/>
    <x v="1"/>
    <x v="1"/>
    <s v="National Budget"/>
    <s v="01.1.2"/>
    <s v="Financial and fiscal affairs  (CS)"/>
    <s v="Expenditure data"/>
    <s v="Institutions"/>
    <s v="Related link: http://www.finance.go.ug/index.php/national-budget/performance-reports.html"/>
  </r>
  <r>
    <x v="4"/>
    <x v="0"/>
    <s v="0. National"/>
    <x v="1"/>
    <x v="274"/>
    <s v="National Budget Performance Report"/>
    <x v="35"/>
    <x v="1"/>
    <x v="2"/>
    <s v="Yes"/>
    <s v="Yes"/>
    <s v="No"/>
    <n v="2015"/>
    <s v="Annual"/>
    <n v="2014"/>
    <n v="2016"/>
    <s v="http://www.budget.go.ug/budget/national-budget-performance-reports"/>
    <s v="A"/>
    <x v="1"/>
    <x v="1"/>
    <s v="National Budget"/>
    <s v="01.1.2"/>
    <s v="Financial and fiscal affairs  (CS)"/>
    <s v="Expenditure data"/>
    <s v="Institutions"/>
    <s v="Related link: http://www.finance.go.ug/index.php/national-budget/performance-reports.html"/>
  </r>
  <r>
    <x v="4"/>
    <x v="0"/>
    <s v="0. National"/>
    <x v="0"/>
    <x v="275"/>
    <s v="National Budget Performance Report"/>
    <x v="35"/>
    <x v="1"/>
    <x v="2"/>
    <s v="Yes"/>
    <s v="Yes"/>
    <s v="No"/>
    <n v="2015"/>
    <s v="Annual"/>
    <n v="2014"/>
    <n v="2016"/>
    <s v="http://www.budget.go.ug/budget/national-budget-performance-reports"/>
    <s v="A"/>
    <x v="1"/>
    <x v="1"/>
    <s v="National Budget"/>
    <s v="01.1.2"/>
    <s v="Financial and fiscal affairs  (CS)"/>
    <s v="Expenditure data"/>
    <s v="Institutions"/>
    <s v="Related link: http://www.finance.go.ug/index.php/national-budget/performance-reports.html"/>
  </r>
  <r>
    <x v="4"/>
    <x v="0"/>
    <s v="0. National"/>
    <x v="3"/>
    <x v="276"/>
    <s v="Uganda Budget Information (Open Budget portal)"/>
    <x v="35"/>
    <x v="1"/>
    <x v="2"/>
    <s v="Yes"/>
    <s v="Yes"/>
    <s v="No"/>
    <n v="2016"/>
    <s v="Annual"/>
    <n v="2015"/>
    <n v="2017"/>
    <s v="http://www.budget.go.ug"/>
    <s v="A"/>
    <x v="1"/>
    <x v="1"/>
    <s v="Sub-national Budget"/>
    <s v="01.1.2"/>
    <s v="Financial and fiscal affairs  (CS)"/>
    <s v="Expenditure data"/>
    <s v="Institutions"/>
    <m/>
  </r>
  <r>
    <x v="4"/>
    <x v="0"/>
    <s v="0. National"/>
    <x v="1"/>
    <x v="277"/>
    <s v="Uganda Budget Information (Open Budget portal)"/>
    <x v="35"/>
    <x v="1"/>
    <x v="2"/>
    <s v="Yes"/>
    <s v="Yes"/>
    <s v="No"/>
    <n v="2016"/>
    <s v="Annual"/>
    <n v="2015"/>
    <n v="2017"/>
    <s v="http://www.budget.go.ug"/>
    <s v="A"/>
    <x v="1"/>
    <x v="1"/>
    <s v="National Budget"/>
    <s v="01.1.2"/>
    <s v="Financial and fiscal affairs  (CS)"/>
    <s v="Expenditure data"/>
    <s v="Institutions"/>
    <m/>
  </r>
  <r>
    <x v="4"/>
    <x v="0"/>
    <s v="0. National"/>
    <x v="0"/>
    <x v="278"/>
    <s v="Social accounting matrix (SAM)"/>
    <x v="2"/>
    <x v="1"/>
    <x v="2"/>
    <s v="No"/>
    <s v="No"/>
    <s v="No"/>
    <n v="2010"/>
    <m/>
    <m/>
    <m/>
    <m/>
    <s v="A"/>
    <x v="1"/>
    <x v="2"/>
    <s v="Social accounting matrix (SAM)"/>
    <s v="01.3.2"/>
    <s v="Overall planning and statistical services"/>
    <s v="sectoral analyses"/>
    <s v="Institutions"/>
    <m/>
  </r>
  <r>
    <x v="4"/>
    <x v="0"/>
    <s v="0. National"/>
    <x v="1"/>
    <x v="279"/>
    <s v="Bank Lending Survey"/>
    <x v="34"/>
    <x v="1"/>
    <x v="0"/>
    <s v="Yes"/>
    <s v="Yes"/>
    <s v="No"/>
    <n v="2015"/>
    <s v="Quarterly"/>
    <n v="2014"/>
    <n v="2016"/>
    <s v="https://www.bou.or.ug/bou/publications_research/Bank_Lending_Survey.html"/>
    <s v="A"/>
    <x v="1"/>
    <x v="10"/>
    <m/>
    <s v="04.8.1"/>
    <s v="R&amp;D Economic affairs"/>
    <s v="loans/lending statistics"/>
    <s v="Institutions"/>
    <m/>
  </r>
  <r>
    <x v="4"/>
    <x v="0"/>
    <s v="0. National"/>
    <x v="1"/>
    <x v="280"/>
    <s v="Bank Lending Survey"/>
    <x v="34"/>
    <x v="1"/>
    <x v="0"/>
    <s v="Yes"/>
    <s v="Yes"/>
    <s v="No"/>
    <n v="2015"/>
    <s v="Quarterly"/>
    <n v="2014"/>
    <n v="2016"/>
    <s v="https://www.bou.or.ug/bou/publications_research/Bank_Lending_Survey.html"/>
    <s v="A"/>
    <x v="1"/>
    <x v="10"/>
    <m/>
    <s v="04.8.1"/>
    <s v="R&amp;D Economic affairs"/>
    <s v="loans/lending statistics"/>
    <s v="Institutions"/>
    <m/>
  </r>
  <r>
    <x v="4"/>
    <x v="0"/>
    <s v="0. National"/>
    <x v="1"/>
    <x v="281"/>
    <s v="Bank Lending Survey"/>
    <x v="34"/>
    <x v="1"/>
    <x v="0"/>
    <s v="Yes"/>
    <s v="Yes"/>
    <s v="No"/>
    <n v="2015"/>
    <s v="Quarterly"/>
    <n v="2014"/>
    <n v="2016"/>
    <s v="https://www.bou.or.ug/bou/publications_research/Bank_Lending_Survey.html"/>
    <s v="A"/>
    <x v="1"/>
    <x v="10"/>
    <m/>
    <s v="04.8.1"/>
    <s v="R&amp;D Economic affairs"/>
    <s v="loans/lending statistics"/>
    <s v="Institutions"/>
    <m/>
  </r>
  <r>
    <x v="4"/>
    <x v="0"/>
    <s v="0. National"/>
    <x v="1"/>
    <x v="282"/>
    <s v="Bank Lending Survey"/>
    <x v="34"/>
    <x v="1"/>
    <x v="0"/>
    <s v="Yes"/>
    <s v="Yes"/>
    <s v="No"/>
    <n v="2015"/>
    <s v="Quarterly"/>
    <n v="2014"/>
    <n v="2016"/>
    <s v="https://www.bou.or.ug/bou/publications_research/Bank_Lending_Survey.html"/>
    <s v="A"/>
    <x v="1"/>
    <x v="10"/>
    <m/>
    <s v="04.8.1"/>
    <s v="R&amp;D Economic affairs"/>
    <s v="loans/lending statistics"/>
    <s v="Institutions"/>
    <m/>
  </r>
  <r>
    <x v="4"/>
    <x v="0"/>
    <s v="0. National"/>
    <x v="1"/>
    <x v="283"/>
    <s v="Bank Lending Survey"/>
    <x v="34"/>
    <x v="1"/>
    <x v="0"/>
    <s v="Yes"/>
    <s v="Yes"/>
    <s v="No"/>
    <n v="2015"/>
    <s v="Quarterly"/>
    <n v="2014"/>
    <n v="2016"/>
    <s v="https://www.bou.or.ug/bou/publications_research/Bank_Lending_Survey.html"/>
    <s v="A"/>
    <x v="1"/>
    <x v="10"/>
    <m/>
    <s v="04.8.1"/>
    <s v="R&amp;D Economic affairs"/>
    <s v="loans/lending statistics"/>
    <s v="Institutions"/>
    <m/>
  </r>
  <r>
    <x v="4"/>
    <x v="0"/>
    <s v="0. National"/>
    <x v="1"/>
    <x v="284"/>
    <s v="Bank Lending Survey"/>
    <x v="34"/>
    <x v="1"/>
    <x v="0"/>
    <s v="Yes"/>
    <s v="Yes"/>
    <s v="No"/>
    <n v="2015"/>
    <s v="Quarterly"/>
    <n v="2014"/>
    <n v="2016"/>
    <s v="https://www.bou.or.ug/bou/publications_research/Bank_Lending_Survey.html"/>
    <s v="A"/>
    <x v="1"/>
    <x v="10"/>
    <m/>
    <s v="04.8.1"/>
    <s v="R&amp;D Economic affairs"/>
    <s v="loans/lending statistics"/>
    <s v="Institutions"/>
    <m/>
  </r>
  <r>
    <x v="4"/>
    <x v="0"/>
    <s v="0. National"/>
    <x v="1"/>
    <x v="285"/>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86"/>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87"/>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88"/>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89"/>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0"/>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1"/>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2"/>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3"/>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4"/>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5"/>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6"/>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7"/>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8"/>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299"/>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0"/>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1"/>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2"/>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3"/>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4"/>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5"/>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6"/>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7"/>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8"/>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09"/>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0"/>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1"/>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2"/>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3"/>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4"/>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5"/>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6"/>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7"/>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8"/>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19"/>
    <s v="Financial Inclusion data - FINSCOPE 2013 survey"/>
    <x v="34"/>
    <x v="1"/>
    <x v="0"/>
    <s v="Yes"/>
    <s v="Yes"/>
    <s v="No"/>
    <n v="2013"/>
    <s v="After 5 years"/>
    <n v="2009"/>
    <n v="2018"/>
    <s v="https://www.bou.or.ug/bou/bou-downloads/Financial_Inclusion/Uganda2013FinScopeMainReport.pdf"/>
    <s v="A"/>
    <x v="1"/>
    <x v="10"/>
    <m/>
    <s v="04.8.0"/>
    <s v="R&amp;D Economic affairs"/>
    <s v="Financial Services Data Measurement"/>
    <s v="Institutions"/>
    <s v="Finscope reports and Geo-Spatial Mapping of Financial Services Cash In/Cash Out Access Points, 2013"/>
  </r>
  <r>
    <x v="4"/>
    <x v="0"/>
    <s v="0. National"/>
    <x v="1"/>
    <x v="320"/>
    <s v="Financial Inclusion data"/>
    <x v="34"/>
    <x v="1"/>
    <x v="2"/>
    <s v="Yes"/>
    <s v="Yes"/>
    <s v="No"/>
    <n v="2013"/>
    <m/>
    <m/>
    <m/>
    <s v="http://www.fspmaps.com/#/map@1.644977,32.780457,8(dark,cicos_uganda),Uganda"/>
    <s v="A"/>
    <x v="1"/>
    <x v="10"/>
    <m/>
    <s v="04.8.0"/>
    <s v="R&amp;D Economic affairs"/>
    <s v="Financial Services Data Measurement"/>
    <s v="Institutions"/>
    <s v="Finscope reports and Geo-Spatial Mapping of Financial Services Cash In/Cash Out Access Points, 2013"/>
  </r>
  <r>
    <x v="4"/>
    <x v="0"/>
    <s v="0. National"/>
    <x v="1"/>
    <x v="321"/>
    <s v="Domestic financial markets indicators"/>
    <x v="34"/>
    <x v="1"/>
    <x v="2"/>
    <s v="Yes"/>
    <s v="Yes"/>
    <s v="No"/>
    <n v="2016"/>
    <s v="Daily"/>
    <n v="2015"/>
    <n v="2016"/>
    <s v="https://www.bou.or.ug/bou/collateral/domestic_financial_markets/domestic_financial_markets.html"/>
    <s v="A"/>
    <x v="1"/>
    <x v="10"/>
    <m/>
    <s v="04.8.0"/>
    <s v="R&amp;D Economic affairs"/>
    <s v="Forex rates, financial instruments calendar, auction results and yield curve"/>
    <s v="Institutions"/>
    <m/>
  </r>
  <r>
    <x v="4"/>
    <x v="0"/>
    <s v="0. National"/>
    <x v="1"/>
    <x v="322"/>
    <s v="Domestic financial markets indicators"/>
    <x v="34"/>
    <x v="1"/>
    <x v="2"/>
    <s v="Yes"/>
    <s v="Yes"/>
    <s v="No"/>
    <n v="2016"/>
    <s v="Daily"/>
    <n v="2015"/>
    <n v="2016"/>
    <s v="https://www.bou.or.ug/bou/collateral/domestic_financial_markets/domestic_financial_markets.html"/>
    <s v="A"/>
    <x v="1"/>
    <x v="10"/>
    <m/>
    <s v="04.8.0"/>
    <s v="R&amp;D Economic affairs"/>
    <s v="Forex rates, financial instruments calendar, auction results and yield curve"/>
    <s v="Institutions"/>
    <m/>
  </r>
  <r>
    <x v="4"/>
    <x v="0"/>
    <s v="0. National"/>
    <x v="1"/>
    <x v="323"/>
    <s v="Domestic financial markets indicators"/>
    <x v="34"/>
    <x v="1"/>
    <x v="2"/>
    <s v="Yes"/>
    <s v="Yes"/>
    <s v="No"/>
    <n v="2016"/>
    <s v="Daily"/>
    <n v="2015"/>
    <n v="2016"/>
    <s v="https://www.bou.or.ug/bou/collateral/domestic_financial_markets/domestic_financial_markets.html"/>
    <s v="A"/>
    <x v="1"/>
    <x v="10"/>
    <m/>
    <s v="04.8.0"/>
    <s v="R&amp;D Economic affairs"/>
    <s v="Forex rates, financial instruments calendar, auction results and yield curve"/>
    <s v="Institutions"/>
    <m/>
  </r>
  <r>
    <x v="4"/>
    <x v="0"/>
    <s v="0. National"/>
    <x v="1"/>
    <x v="324"/>
    <s v="Domestic financial markets indicators"/>
    <x v="34"/>
    <x v="1"/>
    <x v="2"/>
    <s v="Yes"/>
    <s v="Yes"/>
    <s v="No"/>
    <n v="2016"/>
    <s v="Daily"/>
    <n v="2015"/>
    <n v="2016"/>
    <s v="https://www.bou.or.ug/bou/collateral/domestic_financial_markets/domestic_financial_markets.html"/>
    <s v="A"/>
    <x v="1"/>
    <x v="10"/>
    <m/>
    <s v="04.8.0"/>
    <s v="R&amp;D Economic affairs"/>
    <s v="Forex rates, financial instruments calendar, auction results and yield curve"/>
    <s v="Institutions"/>
    <m/>
  </r>
  <r>
    <x v="4"/>
    <x v="0"/>
    <s v="0. National"/>
    <x v="1"/>
    <x v="325"/>
    <s v="Domestic financial markets indicators"/>
    <x v="34"/>
    <x v="1"/>
    <x v="2"/>
    <s v="Yes"/>
    <s v="Yes"/>
    <s v="No"/>
    <n v="2016"/>
    <s v="Weekly"/>
    <n v="2015"/>
    <n v="2016"/>
    <s v="https://www.bou.or.ug/bou/collateral/domestic_financial_markets/domestic_financial_markets.html"/>
    <s v="A"/>
    <x v="1"/>
    <x v="10"/>
    <m/>
    <s v="04.8.0"/>
    <s v="R&amp;D Economic affairs"/>
    <s v="Forex rates, financial instruments calendar, auction results and yield curve"/>
    <s v="Institutions"/>
    <m/>
  </r>
  <r>
    <x v="4"/>
    <x v="0"/>
    <s v="0. National"/>
    <x v="1"/>
    <x v="326"/>
    <s v="Domestic financial markets indicators"/>
    <x v="34"/>
    <x v="1"/>
    <x v="2"/>
    <s v="Yes"/>
    <s v="Yes"/>
    <s v="No"/>
    <n v="2016"/>
    <s v="Daily"/>
    <n v="2015"/>
    <n v="2016"/>
    <s v="https://www.bou.or.ug/bou/collateral/domestic_financial_markets/domestic_financial_markets.html"/>
    <s v="A"/>
    <x v="1"/>
    <x v="10"/>
    <m/>
    <s v="04.8.0"/>
    <s v="R&amp;D Economic affairs"/>
    <s v="Forex rates, financial instruments calendar, auction results and yield curve"/>
    <s v="Institutions"/>
    <m/>
  </r>
  <r>
    <x v="4"/>
    <x v="0"/>
    <s v="0. National"/>
    <x v="1"/>
    <x v="327"/>
    <s v="Domestic financial markets indicators"/>
    <x v="34"/>
    <x v="1"/>
    <x v="2"/>
    <s v="Yes"/>
    <s v="Yes"/>
    <s v="No"/>
    <n v="2016"/>
    <s v="Daily"/>
    <n v="2015"/>
    <n v="2016"/>
    <s v="https://www.bou.or.ug/bou/collateral/domestic_financial_markets/domestic_financial_markets.html"/>
    <s v="A"/>
    <x v="1"/>
    <x v="10"/>
    <m/>
    <s v="04.8.0"/>
    <s v="R&amp;D Economic affairs"/>
    <s v="Forex rates, financial instruments calendar, auction results and yield curve"/>
    <s v="Institutions"/>
    <m/>
  </r>
  <r>
    <x v="4"/>
    <x v="0"/>
    <s v="0. National"/>
    <x v="1"/>
    <x v="328"/>
    <s v="Financial Markets statistics"/>
    <x v="34"/>
    <x v="1"/>
    <x v="2"/>
    <s v="Yes"/>
    <s v="Yes"/>
    <s v="No"/>
    <n v="2016"/>
    <s v="Daily"/>
    <n v="2015"/>
    <n v="2016"/>
    <s v="https://www.bou.or.ug/bou/collateral/interbank_forms/interbank_forms.html"/>
    <s v="A"/>
    <x v="1"/>
    <x v="10"/>
    <m/>
    <s v="04.8.0"/>
    <s v="R&amp;D Economic affairs"/>
    <s v="Forex rates, financial instruments calendar, auction results and yield curve"/>
    <s v="Institutions"/>
    <m/>
  </r>
  <r>
    <x v="4"/>
    <x v="0"/>
    <s v="0. National"/>
    <x v="0"/>
    <x v="329"/>
    <s v="Financial Markets statistics"/>
    <x v="34"/>
    <x v="1"/>
    <x v="2"/>
    <s v="Yes"/>
    <s v="Yes"/>
    <s v="No"/>
    <n v="2016"/>
    <s v="Daily"/>
    <n v="2015"/>
    <n v="2016"/>
    <s v="https://www.bou.or.ug/bou/collateral/forex_forms/forex_forms.html"/>
    <s v="A"/>
    <x v="1"/>
    <x v="10"/>
    <m/>
    <s v="04.8.0"/>
    <s v="R&amp;D Economic affairs"/>
    <s v="Forex rates, financial instruments calendar, auction results and yield curve"/>
    <s v="Institutions"/>
    <m/>
  </r>
  <r>
    <x v="4"/>
    <x v="0"/>
    <s v="0. National"/>
    <x v="1"/>
    <x v="330"/>
    <s v="Financial Markets statistics"/>
    <x v="34"/>
    <x v="1"/>
    <x v="2"/>
    <s v="Yes"/>
    <s v="Yes"/>
    <s v="No"/>
    <n v="2016"/>
    <s v="Daily"/>
    <n v="2015"/>
    <n v="2016"/>
    <s v="https://www.bou.or.ug/bou/collateral/comesa_forms/comesa_forms.html"/>
    <s v="A"/>
    <x v="1"/>
    <x v="10"/>
    <m/>
    <s v="04.8.0"/>
    <s v="R&amp;D Economic affairs"/>
    <s v="Forex rates, financial instruments calendar, auction results and yield curve"/>
    <s v="Institutions"/>
    <m/>
  </r>
  <r>
    <x v="4"/>
    <x v="0"/>
    <s v="0. National"/>
    <x v="1"/>
    <x v="331"/>
    <s v="Financial Markets statistics"/>
    <x v="34"/>
    <x v="1"/>
    <x v="2"/>
    <s v="Yes"/>
    <s v="Yes"/>
    <s v="No"/>
    <n v="2016"/>
    <s v="Monthly"/>
    <n v="2015"/>
    <n v="2016"/>
    <s v="https://www.bou.or.ug/bou/collateral/tbond_forms/CurveData_TBonds/TBondsTable.html"/>
    <s v="A"/>
    <x v="1"/>
    <x v="10"/>
    <m/>
    <s v="04.8.0"/>
    <s v="R&amp;D Economic affairs"/>
    <s v="Forex rates, financial instruments calendar, auction results and yield curve"/>
    <s v="Institutions"/>
    <m/>
  </r>
  <r>
    <x v="4"/>
    <x v="0"/>
    <s v="0. National"/>
    <x v="1"/>
    <x v="332"/>
    <s v="Financial Markets statistics"/>
    <x v="34"/>
    <x v="1"/>
    <x v="2"/>
    <s v="Yes"/>
    <s v="Yes"/>
    <s v="No"/>
    <n v="2016"/>
    <s v="Weekly"/>
    <n v="2015"/>
    <n v="2016"/>
    <s v="https://www.bou.or.ug/bou/collateral/tbills_forms/CurveData_TBills/TBillsTable.html"/>
    <s v="A"/>
    <x v="1"/>
    <x v="10"/>
    <m/>
    <s v="04.8.0"/>
    <s v="R&amp;D Economic affairs"/>
    <s v="Forex rates, financial instruments calendar, auction results and yield curve"/>
    <s v="Institutions"/>
    <m/>
  </r>
  <r>
    <x v="4"/>
    <x v="0"/>
    <s v="0. National"/>
    <x v="1"/>
    <x v="333"/>
    <s v="Financial Stability data"/>
    <x v="34"/>
    <x v="1"/>
    <x v="2"/>
    <s v="Yes"/>
    <s v="Yes"/>
    <s v="No"/>
    <n v="2015"/>
    <s v="Annual"/>
    <n v="2014"/>
    <n v="2016"/>
    <s v="https://www.bou.or.ug/bou/supervision/Financial_Stabilty/Financial-Stability-Report.html"/>
    <s v="A"/>
    <x v="1"/>
    <x v="10"/>
    <m/>
    <s v="04.8.0"/>
    <s v="R&amp;D Economic affairs"/>
    <s v="Financial soundness indicators"/>
    <s v="Institutions"/>
    <s v="compares Uganda's indicators with other countries in EAC"/>
  </r>
  <r>
    <x v="4"/>
    <x v="0"/>
    <s v="0. National"/>
    <x v="1"/>
    <x v="334"/>
    <s v="Financial Stability data"/>
    <x v="34"/>
    <x v="1"/>
    <x v="2"/>
    <s v="Yes"/>
    <s v="Yes"/>
    <s v="No"/>
    <n v="2015"/>
    <s v="Annual"/>
    <n v="2014"/>
    <n v="2016"/>
    <s v="https://www.bou.or.ug/bou/supervision/Financial_Stabilty/Financial-Stability-Report.html"/>
    <s v="A"/>
    <x v="1"/>
    <x v="10"/>
    <m/>
    <s v="04.8.0"/>
    <s v="R&amp;D Economic affairs"/>
    <s v="Financial soundness indicators"/>
    <s v="Institutions"/>
    <s v="compares Uganda's indicators with other countries in EAC"/>
  </r>
  <r>
    <x v="4"/>
    <x v="0"/>
    <s v="0. National"/>
    <x v="1"/>
    <x v="335"/>
    <s v="Financial Stability data"/>
    <x v="34"/>
    <x v="1"/>
    <x v="2"/>
    <s v="Yes"/>
    <s v="Yes"/>
    <s v="No"/>
    <n v="2015"/>
    <s v="Annual"/>
    <n v="2014"/>
    <n v="2016"/>
    <s v="https://www.bou.or.ug/bou/supervision/Financial_Stabilty/Financial-Stability-Report.html"/>
    <s v="A"/>
    <x v="1"/>
    <x v="10"/>
    <m/>
    <s v="04.8.0"/>
    <s v="R&amp;D Economic affairs"/>
    <s v="Financial soundness indicators"/>
    <s v="Institutions"/>
    <s v="compares Uganda's indicators with other countries in EAC"/>
  </r>
  <r>
    <x v="4"/>
    <x v="0"/>
    <s v="0. National"/>
    <x v="0"/>
    <x v="336"/>
    <s v="Financial Stability data"/>
    <x v="34"/>
    <x v="1"/>
    <x v="2"/>
    <s v="Yes"/>
    <s v="Yes"/>
    <s v="No"/>
    <n v="2015"/>
    <s v="Annual"/>
    <n v="2014"/>
    <n v="2016"/>
    <s v="https://www.bou.or.ug/bou/supervision/Financial_Stabilty/Financial-Stability-Report.html"/>
    <s v="A"/>
    <x v="1"/>
    <x v="10"/>
    <m/>
    <s v="04.8.0"/>
    <s v="R&amp;D Economic affairs"/>
    <s v="Financial soundness indicators"/>
    <s v="Institutions"/>
    <s v="compares Uganda's indicators with other countries in EAC"/>
  </r>
  <r>
    <x v="4"/>
    <x v="0"/>
    <s v="0. National"/>
    <x v="0"/>
    <x v="337"/>
    <s v="Financial Stability data"/>
    <x v="34"/>
    <x v="1"/>
    <x v="2"/>
    <s v="Yes"/>
    <s v="Yes"/>
    <s v="No"/>
    <n v="2015"/>
    <s v="Annual"/>
    <n v="2014"/>
    <n v="2016"/>
    <s v="https://www.bou.or.ug/bou/supervision/Financial_Stabilty/Financial-Stability-Report.html"/>
    <s v="A"/>
    <x v="1"/>
    <x v="10"/>
    <m/>
    <s v="04.8.0"/>
    <s v="R&amp;D Economic affairs"/>
    <s v="Financial soundness indicators"/>
    <s v="Institutions"/>
    <s v="compares Uganda's indicators with other countries in EAC"/>
  </r>
  <r>
    <x v="4"/>
    <x v="0"/>
    <s v="0. National"/>
    <x v="0"/>
    <x v="338"/>
    <s v="Financial Stability data"/>
    <x v="34"/>
    <x v="1"/>
    <x v="2"/>
    <s v="Yes"/>
    <s v="Yes"/>
    <s v="No"/>
    <n v="2015"/>
    <s v="Annual"/>
    <n v="2014"/>
    <n v="2016"/>
    <s v="https://www.bou.or.ug/bou/supervision/Financial_Stabilty/Financial-Stability-Report.html"/>
    <s v="A"/>
    <x v="1"/>
    <x v="10"/>
    <m/>
    <s v="04.8.0"/>
    <s v="R&amp;D Economic affairs"/>
    <s v="Financial soundness indicators"/>
    <s v="Institutions"/>
    <s v="compares Uganda's indicators with other countries in EAC"/>
  </r>
  <r>
    <x v="4"/>
    <x v="0"/>
    <s v="0. National"/>
    <x v="1"/>
    <x v="339"/>
    <s v="Monetary and Financial Sector Statistics"/>
    <x v="34"/>
    <x v="1"/>
    <x v="2"/>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0"/>
    <s v="Monetary and Financial Sector Statistics"/>
    <x v="34"/>
    <x v="1"/>
    <x v="0"/>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1"/>
    <s v="Monetary and Financial Sector Statistics"/>
    <x v="34"/>
    <x v="1"/>
    <x v="2"/>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2"/>
    <s v="Monetary and Financial Sector Statistics"/>
    <x v="34"/>
    <x v="1"/>
    <x v="2"/>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3"/>
    <s v="Monetary and Financial Sector Statistics"/>
    <x v="34"/>
    <x v="1"/>
    <x v="0"/>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4"/>
    <s v="External Sector Statistics"/>
    <x v="34"/>
    <x v="1"/>
    <x v="0"/>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5"/>
    <s v="External Sector Statistics"/>
    <x v="34"/>
    <x v="1"/>
    <x v="2"/>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6"/>
    <s v="External Sector Statistics"/>
    <x v="34"/>
    <x v="1"/>
    <x v="0"/>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7"/>
    <s v="External Sector Statistics"/>
    <x v="34"/>
    <x v="1"/>
    <x v="0"/>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8"/>
    <s v="External Sector Statistics"/>
    <x v="34"/>
    <x v="1"/>
    <x v="0"/>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49"/>
    <s v="External Sector Statistics"/>
    <x v="34"/>
    <x v="1"/>
    <x v="0"/>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0"/>
    <s v="External Sector Statistics"/>
    <x v="34"/>
    <x v="1"/>
    <x v="0"/>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1"/>
    <s v=" Real Sector Statistics"/>
    <x v="34"/>
    <x v="1"/>
    <x v="0"/>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2"/>
    <s v=" Real Sector Statistics"/>
    <x v="34"/>
    <x v="1"/>
    <x v="0"/>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3"/>
    <s v=" Real Sector Statistics"/>
    <x v="34"/>
    <x v="1"/>
    <x v="0"/>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4"/>
    <s v=" Real Sector Statistics"/>
    <x v="34"/>
    <x v="1"/>
    <x v="0"/>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5"/>
    <s v="Government Finance Statistics"/>
    <x v="34"/>
    <x v="1"/>
    <x v="0"/>
    <s v="Yes"/>
    <s v="Yes"/>
    <s v="Yes"/>
    <n v="2015"/>
    <s v="Quarter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6"/>
    <s v="Selected Macroeconomic Indicators"/>
    <x v="34"/>
    <x v="1"/>
    <x v="0"/>
    <s v="Yes"/>
    <s v="Yes"/>
    <s v="Yes"/>
    <n v="2015"/>
    <s v="Monthly"/>
    <n v="2014"/>
    <n v="2016"/>
    <s v="https://www.bou.or.ug/bou/rates_statistics/statistics.html"/>
    <s v="A"/>
    <x v="1"/>
    <x v="10"/>
    <m/>
    <s v="04.8.0"/>
    <s v="R&amp;D Economic affairs"/>
    <s v="macroeconomic statistics that is external sector, monetary and financial sector, fiscal sector and real sector statistics"/>
    <s v="Institutions"/>
    <m/>
  </r>
  <r>
    <x v="4"/>
    <x v="0"/>
    <s v="0. National"/>
    <x v="1"/>
    <x v="357"/>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58"/>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59"/>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60"/>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61"/>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62"/>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63"/>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64"/>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65"/>
    <s v="Personal Transfer Survey"/>
    <x v="34"/>
    <x v="1"/>
    <x v="0"/>
    <s v="Yes"/>
    <s v="Yes"/>
    <s v="No"/>
    <n v="2014"/>
    <s v="Annual"/>
    <n v="2013"/>
    <n v="2015"/>
    <s v="https://www.bou.or.ug/bou/download_archive.html?path=/bou/bou-downloads/publications/TradeStatistics/RemittanceMonitoring/&amp;title=Personal%20Transfer%20Survey&amp;subtitle=null&amp;restype=binary&amp;secname=&amp;year=Rpts&amp;month=All"/>
    <s v="A"/>
    <x v="1"/>
    <x v="10"/>
    <s v="National Survey"/>
    <s v="04.8.0"/>
    <s v="R&amp;D Economic affairs"/>
    <s v="Remittances"/>
    <s v="Individuals and institutions"/>
    <s v="Partnership with UBOS. only annual reports available."/>
  </r>
  <r>
    <x v="4"/>
    <x v="0"/>
    <s v="0. National"/>
    <x v="1"/>
    <x v="366"/>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67"/>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68"/>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69"/>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0"/>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1"/>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2"/>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3"/>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4"/>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5"/>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6"/>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7"/>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8"/>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0"/>
    <s v="0. National"/>
    <x v="1"/>
    <x v="379"/>
    <s v="Private Sector Investment Survey"/>
    <x v="34"/>
    <x v="1"/>
    <x v="0"/>
    <s v="Yes"/>
    <s v="Yes"/>
    <s v="No"/>
    <n v="2014"/>
    <s v="Annual"/>
    <n v="2013"/>
    <n v="2015"/>
    <s v="https://www.bou.or.ug/bou/publications_research/private_sector_capital_psis.html"/>
    <s v="A"/>
    <x v="1"/>
    <x v="10"/>
    <s v="National Survey"/>
    <s v="04.8.0"/>
    <s v="R&amp;D Economic affairs"/>
    <s v="private sector performance data"/>
    <s v="Individuals and institutions"/>
    <s v="Partnership with UBOS and UIA. Annual reports and questionnaires since 2000."/>
  </r>
  <r>
    <x v="4"/>
    <x v="1"/>
    <s v="0. National"/>
    <x v="1"/>
    <x v="380"/>
    <s v="Supervision - Financial institutions charges"/>
    <x v="34"/>
    <x v="1"/>
    <x v="2"/>
    <s v="Yes"/>
    <s v="Yes"/>
    <s v="No"/>
    <n v="2015"/>
    <s v="Annual"/>
    <n v="2014"/>
    <n v="2016"/>
    <s v="https://www.bou.or.ug/bou/supervision/Financial_Institutions_Charges.html"/>
    <s v="A"/>
    <x v="1"/>
    <x v="10"/>
    <m/>
    <s v="04.8.0"/>
    <s v="R&amp;D Economic affairs"/>
    <s v="Financial Institutions Charges"/>
    <s v="Institutions"/>
    <m/>
  </r>
  <r>
    <x v="4"/>
    <x v="0"/>
    <s v="0. National"/>
    <x v="1"/>
    <x v="381"/>
    <s v="Supervision - institutions"/>
    <x v="34"/>
    <x v="1"/>
    <x v="2"/>
    <s v="Yes"/>
    <s v="Yes"/>
    <s v="No"/>
    <n v="2016"/>
    <s v="Annual"/>
    <n v="2015"/>
    <m/>
    <s v="https://www.bou.or.ug/bou/supervision/financial_institutions.html "/>
    <s v="A"/>
    <x v="1"/>
    <x v="10"/>
    <m/>
    <s v="04.8.0"/>
    <s v="R&amp;D Economic affairs"/>
    <s v="supervised institutions"/>
    <s v="Institutions"/>
    <m/>
  </r>
  <r>
    <x v="4"/>
    <x v="0"/>
    <s v="0. National"/>
    <x v="1"/>
    <x v="382"/>
    <s v="Supervision - institutions"/>
    <x v="34"/>
    <x v="1"/>
    <x v="2"/>
    <s v="Yes"/>
    <s v="Yes"/>
    <s v="No"/>
    <n v="2016"/>
    <s v="Annual"/>
    <n v="2015"/>
    <m/>
    <s v="https://www.bou.or.ug/bou/supervision/financial_institutions.html "/>
    <s v="A"/>
    <x v="1"/>
    <x v="10"/>
    <m/>
    <s v="04.8.0"/>
    <s v="R&amp;D Economic affairs"/>
    <s v="supervised institutions"/>
    <s v="Institutions"/>
    <m/>
  </r>
  <r>
    <x v="4"/>
    <x v="0"/>
    <s v="0. National"/>
    <x v="1"/>
    <x v="383"/>
    <s v="Supervision - institutions"/>
    <x v="34"/>
    <x v="1"/>
    <x v="2"/>
    <s v="Yes"/>
    <s v="Yes"/>
    <s v="No"/>
    <n v="2016"/>
    <s v="Annual"/>
    <n v="2015"/>
    <m/>
    <s v="https://www.bou.or.ug/bou/supervision/financial_institutions.html "/>
    <s v="A"/>
    <x v="1"/>
    <x v="10"/>
    <m/>
    <s v="04.8.0"/>
    <s v="R&amp;D Economic affairs"/>
    <s v="supervised institutions"/>
    <s v="Institutions"/>
    <m/>
  </r>
  <r>
    <x v="4"/>
    <x v="0"/>
    <s v="0. National"/>
    <x v="1"/>
    <x v="384"/>
    <s v="Supervision - institutions"/>
    <x v="34"/>
    <x v="1"/>
    <x v="2"/>
    <s v="Yes"/>
    <s v="Yes"/>
    <s v="No"/>
    <n v="2016"/>
    <s v="Annual"/>
    <n v="2015"/>
    <m/>
    <s v="https://www.bou.or.ug/bou/supervision/financial_institutions.html "/>
    <s v="A"/>
    <x v="1"/>
    <x v="10"/>
    <m/>
    <s v="04.8.0"/>
    <s v="R&amp;D Economic affairs"/>
    <s v="supervised institutions"/>
    <s v="Institutions"/>
    <m/>
  </r>
  <r>
    <x v="4"/>
    <x v="0"/>
    <s v="0. National"/>
    <x v="1"/>
    <x v="385"/>
    <s v="Supervision - institutions"/>
    <x v="34"/>
    <x v="1"/>
    <x v="2"/>
    <s v="Yes"/>
    <s v="Yes"/>
    <s v="No"/>
    <n v="2016"/>
    <s v="Annual"/>
    <n v="2015"/>
    <m/>
    <s v="https://www.bou.or.ug/bou/supervision/financial_institutions.html "/>
    <s v="A"/>
    <x v="1"/>
    <x v="10"/>
    <m/>
    <s v="04.8.0"/>
    <s v="R&amp;D Economic affairs"/>
    <s v="supervised institutions"/>
    <s v="Institutions"/>
    <m/>
  </r>
  <r>
    <x v="4"/>
    <x v="0"/>
    <s v="0. National"/>
    <x v="1"/>
    <x v="386"/>
    <s v="Supervision - institutions statistics"/>
    <x v="34"/>
    <x v="1"/>
    <x v="2"/>
    <s v="Yes"/>
    <s v="Yes"/>
    <s v="No"/>
    <n v="2014"/>
    <s v="Annual"/>
    <n v="2013"/>
    <n v="2015"/>
    <s v="https://www.bou.or.ug/bou/supervision/asr.html"/>
    <s v="A"/>
    <x v="1"/>
    <x v="10"/>
    <m/>
    <s v="04.8.0"/>
    <s v="R&amp;D Economic affairs"/>
    <s v="institutional indicators"/>
    <s v="Institutions"/>
    <m/>
  </r>
  <r>
    <x v="4"/>
    <x v="0"/>
    <s v="0. National"/>
    <x v="1"/>
    <x v="387"/>
    <s v="Supervision - institutions statistics"/>
    <x v="34"/>
    <x v="1"/>
    <x v="2"/>
    <s v="Yes"/>
    <s v="Yes"/>
    <s v="No"/>
    <n v="2014"/>
    <s v="Annual"/>
    <n v="2013"/>
    <n v="2015"/>
    <s v="https://www.bou.or.ug/bou/supervision/asr.html"/>
    <s v="A"/>
    <x v="1"/>
    <x v="10"/>
    <m/>
    <s v="04.8.0"/>
    <s v="R&amp;D Economic affairs"/>
    <s v="institutional indicators"/>
    <s v="Institutions"/>
    <m/>
  </r>
  <r>
    <x v="4"/>
    <x v="0"/>
    <s v="0. National"/>
    <x v="1"/>
    <x v="388"/>
    <s v="Supervision - institutions statistics"/>
    <x v="34"/>
    <x v="1"/>
    <x v="2"/>
    <s v="Yes"/>
    <s v="Yes"/>
    <s v="No"/>
    <n v="2014"/>
    <s v="Annual"/>
    <n v="2013"/>
    <n v="2015"/>
    <s v="https://www.bou.or.ug/bou/supervision/asr.html"/>
    <s v="A"/>
    <x v="1"/>
    <x v="10"/>
    <m/>
    <s v="04.8.0"/>
    <s v="R&amp;D Economic affairs"/>
    <s v="institutional indicators"/>
    <s v="Institutions"/>
    <m/>
  </r>
  <r>
    <x v="4"/>
    <x v="0"/>
    <s v="0. National"/>
    <x v="1"/>
    <x v="389"/>
    <s v="Supervision - institutions statistics"/>
    <x v="34"/>
    <x v="1"/>
    <x v="2"/>
    <s v="Yes"/>
    <s v="Yes"/>
    <s v="No"/>
    <n v="2014"/>
    <s v="Annual"/>
    <n v="2013"/>
    <n v="2015"/>
    <s v="https://www.bou.or.ug/bou/supervision/asr.html"/>
    <s v="A"/>
    <x v="1"/>
    <x v="10"/>
    <m/>
    <s v="04.8.0"/>
    <s v="R&amp;D Economic affairs"/>
    <s v="institutional indicators"/>
    <s v="Institutions"/>
    <m/>
  </r>
  <r>
    <x v="4"/>
    <x v="0"/>
    <s v="0. National"/>
    <x v="0"/>
    <x v="390"/>
    <s v="Market information"/>
    <x v="36"/>
    <x v="0"/>
    <x v="0"/>
    <s v="Yes"/>
    <s v="Yes"/>
    <s v="No"/>
    <n v="2016"/>
    <s v="Annual"/>
    <n v="2015"/>
    <m/>
    <s v="http://www.infotradeuganda.com/index.php/market-information/food-prices.html"/>
    <s v="B"/>
    <x v="0"/>
    <x v="4"/>
    <m/>
    <s v="04.8.1"/>
    <s v="R&amp;D General economic, commercial and labour affairs  (CS)"/>
    <s v="Market prices, commodities "/>
    <s v="Merkets"/>
    <m/>
  </r>
  <r>
    <x v="4"/>
    <x v="0"/>
    <s v="0. National"/>
    <x v="1"/>
    <x v="391"/>
    <s v="Market information"/>
    <x v="37"/>
    <x v="0"/>
    <x v="0"/>
    <s v="Yes"/>
    <s v="Yes"/>
    <s v="No"/>
    <n v="2016"/>
    <s v="Annual"/>
    <n v="2015"/>
    <m/>
    <s v="http://africafertilizer.org/prices_national.html"/>
    <s v="B"/>
    <x v="0"/>
    <x v="4"/>
    <m/>
    <s v="04.8.1"/>
    <s v="R&amp;D General economic, commercial and labour affairs  (CS)"/>
    <s v="Market prices, commodities "/>
    <s v="Merkets"/>
    <m/>
  </r>
  <r>
    <x v="4"/>
    <x v="1"/>
    <s v="0. National"/>
    <x v="1"/>
    <x v="392"/>
    <s v="UNCTADStat"/>
    <x v="38"/>
    <x v="0"/>
    <x v="2"/>
    <s v="Yes"/>
    <s v="Yes"/>
    <s v="Yes"/>
    <n v="2014"/>
    <s v="Annual"/>
    <n v="2013"/>
    <m/>
    <s v="http://unctadstat.unctad.org/CountryProfile/GeneralProfile/en-GB/800/index.html"/>
    <s v="C"/>
    <x v="2"/>
    <x v="5"/>
    <s v="UNCTADStat"/>
    <s v="01.1.2"/>
    <s v="Financial and fiscal affairs  (CS)"/>
    <s v="Trade statistics and visuals"/>
    <s v="Institutions"/>
    <m/>
  </r>
  <r>
    <x v="4"/>
    <x v="1"/>
    <s v="0. National"/>
    <x v="1"/>
    <x v="393"/>
    <s v="UNCTADStat"/>
    <x v="38"/>
    <x v="0"/>
    <x v="2"/>
    <s v="Yes"/>
    <s v="Yes"/>
    <s v="Yes"/>
    <n v="2014"/>
    <s v="Annual"/>
    <n v="2013"/>
    <m/>
    <s v="http://unctadstat.unctad.org/CountryProfile/GeneralProfile/en-GB/800/index.html"/>
    <s v="C"/>
    <x v="2"/>
    <x v="5"/>
    <s v="UNCTADStat"/>
    <s v="01.1.2"/>
    <s v="Financial and fiscal affairs  (CS)"/>
    <s v="Trade statistics and visuals"/>
    <s v="Institutions"/>
    <m/>
  </r>
  <r>
    <x v="4"/>
    <x v="1"/>
    <s v="0. National"/>
    <x v="1"/>
    <x v="394"/>
    <s v="UNCTADStat"/>
    <x v="38"/>
    <x v="0"/>
    <x v="2"/>
    <s v="Yes"/>
    <s v="Yes"/>
    <s v="Yes"/>
    <n v="2014"/>
    <s v="Annual"/>
    <n v="2013"/>
    <m/>
    <s v="http://unctadstat.unctad.org/CountryProfile/GeneralProfile/en-GB/800/index.html"/>
    <s v="C"/>
    <x v="2"/>
    <x v="5"/>
    <s v="UNCTADStat"/>
    <s v="01.1.2"/>
    <s v="Financial and fiscal affairs  (CS)"/>
    <s v="Trade statistics and visuals"/>
    <s v="Institutions"/>
    <m/>
  </r>
  <r>
    <x v="4"/>
    <x v="0"/>
    <s v="0. National"/>
    <x v="1"/>
    <x v="395"/>
    <s v="Act system"/>
    <x v="39"/>
    <x v="1"/>
    <x v="2"/>
    <s v="No"/>
    <s v="No"/>
    <s v="No"/>
    <s v="n.d."/>
    <m/>
    <m/>
    <m/>
    <m/>
    <s v="A"/>
    <x v="1"/>
    <x v="3"/>
    <m/>
    <s v="04.1.1"/>
    <s v="General economic and commercial affairs  (CS)"/>
    <s v="Land requests and licenses"/>
    <s v="Individuals"/>
    <m/>
  </r>
  <r>
    <x v="4"/>
    <x v="1"/>
    <s v="0. National"/>
    <x v="1"/>
    <x v="396"/>
    <s v="World Bank data"/>
    <x v="20"/>
    <x v="0"/>
    <x v="0"/>
    <s v="Yes"/>
    <s v="Yes"/>
    <s v="Yes"/>
    <n v="2015"/>
    <s v="Annual"/>
    <n v="2014"/>
    <n v="2016"/>
    <s v="http://databank.worldbank.org/data/reports.aspx?source=world-development-indicators&amp;Type=TABLE&amp;preview=on"/>
    <s v="C"/>
    <x v="2"/>
    <x v="7"/>
    <s v="WB data"/>
    <s v="01.3.2"/>
    <s v="Overall planning and statistical services  (CS)"/>
    <s v="Development indicators"/>
    <s v="Several"/>
    <s v="http://data.worldbank.org/"/>
  </r>
  <r>
    <x v="4"/>
    <x v="1"/>
    <s v="0. National"/>
    <x v="1"/>
    <x v="397"/>
    <s v="World Bank data"/>
    <x v="20"/>
    <x v="0"/>
    <x v="0"/>
    <s v="Yes"/>
    <s v="Yes"/>
    <s v="Yes"/>
    <n v="2015"/>
    <s v="Annual"/>
    <n v="2014"/>
    <n v="2016"/>
    <s v="http://databank.worldbank.org/data/reports.aspx?source=world-development-indicators&amp;Type=TABLE&amp;preview=on"/>
    <s v="C"/>
    <x v="2"/>
    <x v="7"/>
    <s v="WB data"/>
    <s v="01.3.2"/>
    <s v="Overall planning and statistical services  (CS)"/>
    <s v="Development indicators"/>
    <s v="Several"/>
    <s v="http://data.worldbank.org/"/>
  </r>
  <r>
    <x v="4"/>
    <x v="1"/>
    <s v="0. National"/>
    <x v="1"/>
    <x v="398"/>
    <s v="World Bank data"/>
    <x v="20"/>
    <x v="0"/>
    <x v="0"/>
    <s v="Yes"/>
    <s v="Yes"/>
    <s v="Yes"/>
    <n v="2018"/>
    <s v="Annual"/>
    <n v="2017"/>
    <n v="2019"/>
    <s v="http://databank.worldbank.org/data/reports.aspx?source=global-economic-prospects&amp;Type=TABLE&amp;preview=on"/>
    <s v="C"/>
    <x v="2"/>
    <x v="7"/>
    <s v="WB data"/>
    <s v="01.3.2"/>
    <s v="Overall planning and statistical services  (CS)"/>
    <s v="Development indicators"/>
    <s v="Several"/>
    <s v="http://data.worldbank.org/"/>
  </r>
  <r>
    <x v="4"/>
    <x v="1"/>
    <s v="0. National"/>
    <x v="1"/>
    <x v="399"/>
    <s v="World Bank data"/>
    <x v="20"/>
    <x v="0"/>
    <x v="0"/>
    <s v="Yes"/>
    <s v="Yes"/>
    <s v="Yes"/>
    <n v="2015"/>
    <s v="Quartely"/>
    <n v="2014"/>
    <n v="2016"/>
    <s v="http://databank.worldbank.org/data/reports.aspx?source=global-economic-monitor-(gem)&amp;Type=TABLE&amp;preview=on"/>
    <s v="C"/>
    <x v="2"/>
    <x v="7"/>
    <s v="WB data"/>
    <s v="01.3.2"/>
    <s v="Overall planning and statistical services  (CS)"/>
    <s v="Development indicators"/>
    <s v="Several"/>
    <s v="http://data.worldbank.org/"/>
  </r>
  <r>
    <x v="4"/>
    <x v="1"/>
    <s v="0. National"/>
    <x v="1"/>
    <x v="400"/>
    <s v="World Bank data"/>
    <x v="20"/>
    <x v="0"/>
    <x v="0"/>
    <s v="Yes"/>
    <s v="Yes"/>
    <s v="Yes"/>
    <n v="2013"/>
    <s v="Annual"/>
    <n v="2012"/>
    <n v="2014"/>
    <s v="http://databank.worldbank.org/data/reports.aspx?source=wealth-accounting&amp;Type=TABLE&amp;preview=on"/>
    <s v="C"/>
    <x v="2"/>
    <x v="7"/>
    <s v="WB data"/>
    <s v="01.3.2"/>
    <s v="Overall planning and statistical services  (CS)"/>
    <s v="Development indicators"/>
    <s v="Several"/>
    <s v="http://data.worldbank.org/"/>
  </r>
  <r>
    <x v="4"/>
    <x v="1"/>
    <s v="0. National"/>
    <x v="1"/>
    <x v="401"/>
    <s v="World Bank data"/>
    <x v="20"/>
    <x v="0"/>
    <x v="0"/>
    <s v="Yes"/>
    <s v="Yes"/>
    <s v="Yes"/>
    <n v="2010"/>
    <s v="Annual"/>
    <n v="2009"/>
    <n v="2011"/>
    <s v="http://databank.worldbank.org/data/reports.aspx?source=exporter-dynamics-database-%E2%80%93-indicators-at-country~industry-isic~year-level&amp;Type=TABLE&amp;preview=on"/>
    <s v="C"/>
    <x v="2"/>
    <x v="7"/>
    <s v="WB data"/>
    <s v="01.3.2"/>
    <s v="Overall planning and statistical services  (CS)"/>
    <s v="Development indicators"/>
    <s v="Several"/>
    <s v="http://data.worldbank.org/"/>
  </r>
  <r>
    <x v="4"/>
    <x v="1"/>
    <s v="0. National"/>
    <x v="1"/>
    <x v="402"/>
    <s v="OECD data"/>
    <x v="22"/>
    <x v="0"/>
    <x v="0"/>
    <s v="Yes"/>
    <s v="Yes"/>
    <s v="Yes"/>
    <n v="2014"/>
    <s v="Annual"/>
    <n v="2013"/>
    <n v="2015"/>
    <s v="http://stats.oecd.org/"/>
    <s v="C"/>
    <x v="2"/>
    <x v="7"/>
    <s v="OECD data"/>
    <s v="01.3.2"/>
    <s v="Overall planning and statistical services  (CS)"/>
    <s v="Development indicators"/>
    <s v="Several"/>
    <s v="https://data.oecd.org/searchresults/?hf=20&amp;b=0&amp;r=%2Bf%2Ftype%2Findicators&amp;l=en&amp;s=score"/>
  </r>
  <r>
    <x v="4"/>
    <x v="1"/>
    <s v="0. National"/>
    <x v="1"/>
    <x v="403"/>
    <s v="OECD data"/>
    <x v="22"/>
    <x v="0"/>
    <x v="0"/>
    <s v="Yes"/>
    <s v="Yes"/>
    <s v="Yes"/>
    <n v="2014"/>
    <s v="Annual"/>
    <n v="2013"/>
    <n v="2015"/>
    <s v="http://stats.oecd.org/"/>
    <s v="C"/>
    <x v="2"/>
    <x v="7"/>
    <s v="OECD data"/>
    <s v="01.3.2"/>
    <s v="Overall planning and statistical services  (CS)"/>
    <s v="Development indicators"/>
    <s v="Several"/>
    <s v="https://data.oecd.org/searchresults/?hf=20&amp;b=0&amp;r=%2Bf%2Ftype%2Findicators&amp;l=en&amp;s=score"/>
  </r>
  <r>
    <x v="4"/>
    <x v="1"/>
    <s v="0. National"/>
    <x v="1"/>
    <x v="404"/>
    <s v="OECD data"/>
    <x v="22"/>
    <x v="0"/>
    <x v="0"/>
    <s v="Yes"/>
    <s v="Yes"/>
    <s v="Yes"/>
    <n v="2014"/>
    <s v="Annual"/>
    <n v="2013"/>
    <n v="2015"/>
    <s v="http://stats.oecd.org/"/>
    <s v="C"/>
    <x v="2"/>
    <x v="7"/>
    <s v="OECD data"/>
    <s v="01.3.2"/>
    <s v="Overall planning and statistical services  (CS)"/>
    <s v="Development indicators"/>
    <s v="Several"/>
    <s v="https://data.oecd.org/searchresults/?hf=20&amp;b=0&amp;r=%2Bf%2Ftype%2Findicators&amp;l=en&amp;s=score"/>
  </r>
  <r>
    <x v="4"/>
    <x v="1"/>
    <s v="0. National"/>
    <x v="1"/>
    <x v="405"/>
    <s v="OECD data"/>
    <x v="22"/>
    <x v="0"/>
    <x v="0"/>
    <s v="Yes"/>
    <s v="Yes"/>
    <s v="Yes"/>
    <n v="2014"/>
    <s v="Annual"/>
    <n v="2013"/>
    <n v="2015"/>
    <s v="http://stats.oecd.org/"/>
    <s v="C"/>
    <x v="2"/>
    <x v="7"/>
    <s v="OECD data"/>
    <s v="01.3.2"/>
    <s v="Overall planning and statistical services  (CS)"/>
    <s v="Development indicators"/>
    <s v="Several"/>
    <s v="https://data.oecd.org/searchresults/?hf=20&amp;b=0&amp;r=%2Bf%2Ftype%2Findicators&amp;l=en&amp;s=score"/>
  </r>
  <r>
    <x v="4"/>
    <x v="1"/>
    <s v="0. National"/>
    <x v="1"/>
    <x v="406"/>
    <s v="OECD data"/>
    <x v="22"/>
    <x v="0"/>
    <x v="0"/>
    <s v="Yes"/>
    <s v="Yes"/>
    <s v="Yes"/>
    <n v="2014"/>
    <s v="Annual"/>
    <n v="2013"/>
    <n v="2015"/>
    <s v="http://stats.oecd.org/"/>
    <s v="C"/>
    <x v="2"/>
    <x v="7"/>
    <s v="OECD data"/>
    <s v="01.3.2"/>
    <s v="Overall planning and statistical services  (CS)"/>
    <s v="Development indicators"/>
    <s v="Several"/>
    <s v="https://data.oecd.org/searchresults/?hf=20&amp;b=0&amp;r=%2Bf%2Ftype%2Findicators&amp;l=en&amp;s=score"/>
  </r>
  <r>
    <x v="4"/>
    <x v="1"/>
    <s v="0. National"/>
    <x v="1"/>
    <x v="407"/>
    <s v="Knoema"/>
    <x v="31"/>
    <x v="0"/>
    <x v="2"/>
    <s v="Yes"/>
    <s v="Yes"/>
    <s v="Yes"/>
    <n v="2014"/>
    <s v="Annual"/>
    <n v="2013"/>
    <n v="2015"/>
    <s v="http://knoema.com/"/>
    <s v="D"/>
    <x v="3"/>
    <x v="9"/>
    <s v="Knoema"/>
    <s v="01.3.2"/>
    <s v="Overall planning and statistical services  (CS)"/>
    <s v="Several"/>
    <s v="Several"/>
    <m/>
  </r>
  <r>
    <x v="5"/>
    <x v="0"/>
    <s v="0. National"/>
    <x v="3"/>
    <x v="408"/>
    <s v="Education Management Information System (EMIS)"/>
    <x v="40"/>
    <x v="1"/>
    <x v="2"/>
    <s v="Yes"/>
    <s v="Yes"/>
    <s v="No"/>
    <n v="2013"/>
    <s v="Annual"/>
    <n v="2012"/>
    <n v="2014"/>
    <s v="http://www.education.go.ug/data/smenu/2/EMIS%20Statistics.html"/>
    <s v="A"/>
    <x v="1"/>
    <x v="1"/>
    <m/>
    <s v="09.7.0"/>
    <s v="R&amp;D Education  (CS)"/>
    <s v="Student enrolment, schools, teachers etc"/>
    <s v="Institutions"/>
    <s v="Extracts from the EMIS"/>
  </r>
  <r>
    <x v="5"/>
    <x v="0"/>
    <s v="0. National"/>
    <x v="1"/>
    <x v="409"/>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10"/>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11"/>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12"/>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13"/>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14"/>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15"/>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16"/>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17"/>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18"/>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19"/>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0"/>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1"/>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2"/>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3"/>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4"/>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5"/>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6"/>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7"/>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8"/>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1"/>
    <x v="429"/>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0"/>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1"/>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2"/>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3"/>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4"/>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5"/>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6"/>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7"/>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8"/>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39"/>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40"/>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41"/>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42"/>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43"/>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44"/>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45"/>
    <s v="A Comprehensive Report on the Universal Post Primary Education &amp; Training (UPPET /USE) &amp; Universal Post O’ Level Education &amp; Training (UPOLET) National Headcount Exercise 2013"/>
    <x v="40"/>
    <x v="1"/>
    <x v="2"/>
    <s v="Yes"/>
    <s v="Yes"/>
    <s v="No"/>
    <n v="2013"/>
    <m/>
    <m/>
    <m/>
    <s v="http://www.education.go.ug/files/downloads/UPPET%20and%20UPOLET%20National%20Headcount%202012%20Report%20(1)-20140925-091150.pdf"/>
    <s v="A"/>
    <x v="1"/>
    <x v="1"/>
    <m/>
    <s v="09.7.0"/>
    <s v="R&amp;D Education  (CS)"/>
    <s v="Fact sheets on education indicators"/>
    <s v="Several"/>
    <m/>
  </r>
  <r>
    <x v="5"/>
    <x v="0"/>
    <s v="0. National"/>
    <x v="0"/>
    <x v="446"/>
    <s v="Education and Sports Sector Fact Sheet 2002 – 2013"/>
    <x v="40"/>
    <x v="1"/>
    <x v="2"/>
    <s v="Yes"/>
    <s v="Yes"/>
    <s v="No"/>
    <n v="2013"/>
    <m/>
    <m/>
    <m/>
    <s v="http://www.education.go.ug/files/downloads/Fact%20Sheet%202002-2013.pdf"/>
    <s v="A"/>
    <x v="1"/>
    <x v="1"/>
    <m/>
    <s v="09.7.0"/>
    <s v="R&amp;D Education  (CS)"/>
    <s v="Fact sheets on education indicators"/>
    <s v="Several"/>
    <m/>
  </r>
  <r>
    <x v="5"/>
    <x v="1"/>
    <s v="0. National"/>
    <x v="0"/>
    <x v="447"/>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48"/>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49"/>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0"/>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1"/>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2"/>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3"/>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4"/>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5"/>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6"/>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7"/>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8"/>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9"/>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0"/>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1"/>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2"/>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3"/>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53"/>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4"/>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5"/>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6"/>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7"/>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8"/>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69"/>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70"/>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71"/>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72"/>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73"/>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74"/>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75"/>
    <s v="Education Statistical Abstract 2011"/>
    <x v="40"/>
    <x v="1"/>
    <x v="2"/>
    <s v="Yes"/>
    <s v="Yes"/>
    <s v="No"/>
    <n v="2011"/>
    <m/>
    <m/>
    <m/>
    <s v="http://www.education.go.ug/files/downloads/Education%20Abstract%202011.pdf"/>
    <s v="A"/>
    <x v="1"/>
    <x v="1"/>
    <m/>
    <s v="09.7.0"/>
    <s v="R&amp;D Education  (CS)"/>
    <s v="Fact sheets on education indicators"/>
    <s v="Several"/>
    <m/>
  </r>
  <r>
    <x v="5"/>
    <x v="1"/>
    <s v="0. National"/>
    <x v="0"/>
    <x v="476"/>
    <s v="Education Statistical Abstract 2011"/>
    <x v="40"/>
    <x v="1"/>
    <x v="2"/>
    <s v="Yes"/>
    <s v="Yes"/>
    <s v="No"/>
    <n v="2011"/>
    <m/>
    <m/>
    <m/>
    <s v="http://www.education.go.ug/files/downloads/Education%20Abstract%202011.pdf"/>
    <s v="A"/>
    <x v="1"/>
    <x v="1"/>
    <m/>
    <s v="09.7.0"/>
    <s v="R&amp;D Education  (CS)"/>
    <s v="Fact sheets on education indicators"/>
    <s v="Several"/>
    <m/>
  </r>
  <r>
    <x v="5"/>
    <x v="0"/>
    <s v="0. National"/>
    <x v="0"/>
    <x v="477"/>
    <s v="Examination processing system"/>
    <x v="41"/>
    <x v="1"/>
    <x v="2"/>
    <s v="Yes"/>
    <s v="No"/>
    <s v="No"/>
    <n v="2015"/>
    <s v="Annual"/>
    <n v="2014"/>
    <n v="2016"/>
    <s v="None"/>
    <s v="A"/>
    <x v="1"/>
    <x v="3"/>
    <m/>
    <s v="09.6.0"/>
    <s v="Subsidiary services to education  (IS)"/>
    <s v="Exam results: subjects, level, index, scores, aggregate score, grade"/>
    <s v="Individuals and institutions"/>
    <m/>
  </r>
  <r>
    <x v="5"/>
    <x v="0"/>
    <s v="0. National"/>
    <x v="1"/>
    <x v="478"/>
    <s v="EduTrac"/>
    <x v="42"/>
    <x v="0"/>
    <x v="0"/>
    <s v="No"/>
    <s v="Yes"/>
    <s v="No"/>
    <s v="n.d."/>
    <m/>
    <m/>
    <m/>
    <s v="http://edutrac.unicefuganda.org/account/login/?next=/"/>
    <s v="C"/>
    <x v="2"/>
    <x v="5"/>
    <s v="EduTrac"/>
    <s v="09.7.0"/>
    <s v="R&amp;D Education  (CS)"/>
    <s v="Several"/>
    <s v="Institutions"/>
    <s v="The school monitoring system is a mobile-phone based data collection system using RapidSMS that collects data about schools from school administrators and people who work closely with schools."/>
  </r>
  <r>
    <x v="5"/>
    <x v="0"/>
    <s v="0. National"/>
    <x v="1"/>
    <x v="479"/>
    <s v="Uganda - Southern Africa Consortium for Monitoring Educational Quality 2007, SACMEQ-III Project"/>
    <x v="43"/>
    <x v="0"/>
    <x v="0"/>
    <s v="Yes"/>
    <s v="Yes"/>
    <s v="No"/>
    <n v="2007"/>
    <m/>
    <m/>
    <m/>
    <s v="http://catalog.ihsn.org/index.php/catalog/4751/study-description"/>
    <s v="E"/>
    <x v="4"/>
    <x v="8"/>
    <m/>
    <s v="09.7.0"/>
    <s v="R&amp;D Education  (CS)"/>
    <s v="pupils’ home backgrounds and their school life; classrooms, teaching practices, teachers' working conditions, and teacher housing; enrolments, school buildings and facilities, and school management"/>
    <s v="Pupils_x000a_; Schools_x000a_ and Teachers"/>
    <m/>
  </r>
  <r>
    <x v="5"/>
    <x v="0"/>
    <s v="0. National"/>
    <x v="1"/>
    <x v="480"/>
    <s v="UIS data"/>
    <x v="44"/>
    <x v="0"/>
    <x v="0"/>
    <s v="Yes"/>
    <s v="Yes"/>
    <s v="Yes"/>
    <n v="2014"/>
    <m/>
    <m/>
    <m/>
    <s v="http://data.uis.unesco.org/"/>
    <s v="C"/>
    <x v="2"/>
    <x v="5"/>
    <s v="UIS data"/>
    <s v="09.7.0"/>
    <s v="R&amp;D Education  (CS)"/>
    <s v="Educaion, science and technology,  culture and communication"/>
    <s v="Institutions"/>
    <m/>
  </r>
  <r>
    <x v="5"/>
    <x v="0"/>
    <s v="0. National"/>
    <x v="1"/>
    <x v="481"/>
    <s v="UIS data"/>
    <x v="44"/>
    <x v="0"/>
    <x v="0"/>
    <s v="Yes"/>
    <s v="Yes"/>
    <s v="Yes"/>
    <n v="2014"/>
    <m/>
    <m/>
    <m/>
    <s v="http://data.uis.unesco.org/"/>
    <s v="C"/>
    <x v="2"/>
    <x v="5"/>
    <s v="UIS data"/>
    <s v="09.7.0"/>
    <s v="R&amp;D Education  (CS)"/>
    <s v="Educaion, science and technology,  culture and communication"/>
    <s v="Institutions"/>
    <m/>
  </r>
  <r>
    <x v="5"/>
    <x v="0"/>
    <s v="0. National"/>
    <x v="1"/>
    <x v="482"/>
    <s v="UIS data"/>
    <x v="44"/>
    <x v="0"/>
    <x v="0"/>
    <s v="Yes"/>
    <s v="Yes"/>
    <s v="Yes"/>
    <n v="2014"/>
    <m/>
    <m/>
    <m/>
    <s v="http://data.uis.unesco.org/"/>
    <s v="C"/>
    <x v="2"/>
    <x v="5"/>
    <s v="UIS data"/>
    <s v="09.7.0"/>
    <s v="R&amp;D Education  (CS)"/>
    <s v="Educaion, science and technology,  culture and communication"/>
    <s v="Institutions"/>
    <m/>
  </r>
  <r>
    <x v="5"/>
    <x v="0"/>
    <s v="0. National"/>
    <x v="1"/>
    <x v="483"/>
    <s v="UIS data"/>
    <x v="44"/>
    <x v="0"/>
    <x v="0"/>
    <s v="Yes"/>
    <s v="Yes"/>
    <s v="Yes"/>
    <n v="2014"/>
    <m/>
    <m/>
    <m/>
    <s v="http://data.uis.unesco.org/"/>
    <s v="C"/>
    <x v="2"/>
    <x v="5"/>
    <s v="UIS data"/>
    <s v="09.7.0"/>
    <s v="R&amp;D Education  (CS)"/>
    <s v="Educaion, science and technology,  culture and communication"/>
    <s v="Institutions"/>
    <m/>
  </r>
  <r>
    <x v="5"/>
    <x v="0"/>
    <s v="0. National"/>
    <x v="1"/>
    <x v="484"/>
    <s v="UIS data"/>
    <x v="44"/>
    <x v="0"/>
    <x v="0"/>
    <s v="Yes"/>
    <s v="Yes"/>
    <s v="Yes"/>
    <n v="2014"/>
    <m/>
    <m/>
    <m/>
    <s v="http://data.uis.unesco.org/"/>
    <s v="C"/>
    <x v="2"/>
    <x v="5"/>
    <s v="UIS data"/>
    <s v="09.7.0"/>
    <s v="R&amp;D Education  (CS)"/>
    <s v="Educaion, science and technology,  culture and communication"/>
    <s v="Institutions"/>
    <m/>
  </r>
  <r>
    <x v="5"/>
    <x v="0"/>
    <s v="0. National"/>
    <x v="4"/>
    <x v="485"/>
    <s v="Geographic Information System"/>
    <x v="41"/>
    <x v="1"/>
    <x v="2"/>
    <s v="No"/>
    <s v="No"/>
    <s v="No"/>
    <s v="n.d."/>
    <m/>
    <m/>
    <m/>
    <s v="None"/>
    <s v="A"/>
    <x v="1"/>
    <x v="3"/>
    <m/>
    <s v="09.7.0"/>
    <s v="R&amp;D Education  (CS)"/>
    <m/>
    <s v="Institutions"/>
    <m/>
  </r>
  <r>
    <x v="5"/>
    <x v="1"/>
    <s v="0. National"/>
    <x v="0"/>
    <x v="486"/>
    <s v="Uganda National Household Survey, 2012/2013"/>
    <x v="29"/>
    <x v="0"/>
    <x v="0"/>
    <s v="Yes"/>
    <s v="Yes"/>
    <s v="Yes"/>
    <n v="2013"/>
    <m/>
    <m/>
    <m/>
    <s v="http://opendevdata.ug/standalone-datasets/average-distance-to-day-primary-schools-in-kampala-1"/>
    <s v="B"/>
    <x v="0"/>
    <x v="0"/>
    <s v="Open Data Portal"/>
    <s v="01.3.2"/>
    <s v="Overall planning and statistical services  (CS)"/>
    <s v="several"/>
    <s v="Several"/>
    <m/>
  </r>
  <r>
    <x v="5"/>
    <x v="0"/>
    <s v="0. National"/>
    <x v="0"/>
    <x v="487"/>
    <s v="U-reporter"/>
    <x v="42"/>
    <x v="0"/>
    <x v="3"/>
    <s v="Yes"/>
    <s v="Yes"/>
    <s v="No"/>
    <n v="2015"/>
    <m/>
    <m/>
    <m/>
    <s v="http://www.ureport.ug/poll/536/"/>
    <s v="C"/>
    <x v="2"/>
    <x v="5"/>
    <s v="U-reporter"/>
    <s v="01.6.0"/>
    <s v="General public services n.e.c.  (CS)"/>
    <s v="Several"/>
    <s v="Individuals"/>
    <m/>
  </r>
  <r>
    <x v="5"/>
    <x v="0"/>
    <s v="0. National"/>
    <x v="0"/>
    <x v="488"/>
    <s v="U-reporter"/>
    <x v="42"/>
    <x v="0"/>
    <x v="3"/>
    <s v="Yes"/>
    <s v="Yes"/>
    <s v="No"/>
    <n v="2015"/>
    <m/>
    <m/>
    <m/>
    <s v="http://www.ureport.ug/poll/517/"/>
    <s v="C"/>
    <x v="2"/>
    <x v="5"/>
    <s v="U-reporter"/>
    <s v="01.6.0"/>
    <s v="General public services n.e.c.  (CS)"/>
    <s v="Several"/>
    <s v="Individuals"/>
    <m/>
  </r>
  <r>
    <x v="5"/>
    <x v="0"/>
    <s v="0. National"/>
    <x v="0"/>
    <x v="489"/>
    <s v="U-reporter"/>
    <x v="42"/>
    <x v="0"/>
    <x v="3"/>
    <s v="Yes"/>
    <s v="Yes"/>
    <s v="No"/>
    <n v="2015"/>
    <m/>
    <m/>
    <m/>
    <s v="http://www.ureport.ug/poll/513/"/>
    <s v="C"/>
    <x v="2"/>
    <x v="5"/>
    <s v="U-reporter"/>
    <s v="01.6.0"/>
    <s v="General public services n.e.c.  (CS)"/>
    <s v="Several"/>
    <s v="Individuals"/>
    <m/>
  </r>
  <r>
    <x v="5"/>
    <x v="1"/>
    <s v="0. National"/>
    <x v="0"/>
    <x v="490"/>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5"/>
    <x v="1"/>
    <s v="0. National"/>
    <x v="0"/>
    <x v="491"/>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5"/>
    <x v="1"/>
    <s v="2. District"/>
    <x v="0"/>
    <x v="492"/>
    <s v="Higher Local Government Statistical Abstracts  (2012/13)"/>
    <x v="2"/>
    <x v="1"/>
    <x v="2"/>
    <s v="Yes"/>
    <s v="Yes"/>
    <s v="No"/>
    <n v="2013"/>
    <s v="Annual"/>
    <n v="2012"/>
    <n v="2014"/>
    <s v="http://www.ubos.org/statistical-activities/community-systems/district-profiling/district-profilling-and-administrative-records/"/>
    <s v="A"/>
    <x v="1"/>
    <x v="2"/>
    <m/>
    <s v="01.3.2"/>
    <s v="Overall planning and statistical services"/>
    <s v="District statistical abstrats"/>
    <s v="individuals, households and communities"/>
    <m/>
  </r>
  <r>
    <x v="5"/>
    <x v="1"/>
    <s v="0. National"/>
    <x v="1"/>
    <x v="493"/>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5"/>
    <x v="1"/>
    <s v="0. National"/>
    <x v="1"/>
    <x v="494"/>
    <s v="World Bank data"/>
    <x v="20"/>
    <x v="0"/>
    <x v="0"/>
    <s v="Yes"/>
    <s v="Yes"/>
    <s v="Yes"/>
    <n v="2014"/>
    <s v="Annual"/>
    <m/>
    <m/>
    <s v="http://databank.worldbank.org/data/reports.aspx?source=education-statistics-~-all-indicators&amp;Type=TABLE&amp;preview=on"/>
    <s v="C"/>
    <x v="2"/>
    <x v="7"/>
    <s v="WB data"/>
    <s v="01.3.2"/>
    <s v="Overall planning and statistical services  (CS)"/>
    <s v="Development indicators"/>
    <s v="Several"/>
    <s v="http://data.worldbank.org/"/>
  </r>
  <r>
    <x v="5"/>
    <x v="1"/>
    <s v="0. National"/>
    <x v="1"/>
    <x v="495"/>
    <s v="World Bank data"/>
    <x v="20"/>
    <x v="0"/>
    <x v="0"/>
    <s v="Yes"/>
    <s v="Yes"/>
    <s v="Yes"/>
    <s v="n.d."/>
    <s v="Annual"/>
    <m/>
    <m/>
    <s v="http://databank.worldbank.org/data/reports.aspx?source=global-partnership-for-education&amp;Type=TABLE&amp;preview=on"/>
    <s v="C"/>
    <x v="2"/>
    <x v="7"/>
    <s v="WB data"/>
    <s v="01.3.2"/>
    <s v="Overall planning and statistical services  (CS)"/>
    <s v="Development indicators"/>
    <s v="Several"/>
    <s v="http://data.worldbank.org/"/>
  </r>
  <r>
    <x v="5"/>
    <x v="0"/>
    <s v="0. National"/>
    <x v="0"/>
    <x v="480"/>
    <s v="Open data for Africa (Open data Uganda)"/>
    <x v="45"/>
    <x v="0"/>
    <x v="0"/>
    <s v="Yes"/>
    <s v="Yes"/>
    <s v="Yes"/>
    <n v="2009"/>
    <m/>
    <m/>
    <m/>
    <s v="http://uganda.opendataforafrica.org/"/>
    <s v="C"/>
    <x v="2"/>
    <x v="7"/>
    <s v="Open Data Portal"/>
    <s v="01.3.2"/>
    <s v="Overall planning and statistical services  (CS)"/>
    <s v="Several"/>
    <s v="individuals, households and communities"/>
    <s v="http://www.afdb.org/en/countries/east-africa/uganda/"/>
  </r>
  <r>
    <x v="5"/>
    <x v="0"/>
    <s v="0. National"/>
    <x v="2"/>
    <x v="480"/>
    <s v="UBOS- GDDS/SDDS economic and financial data for Uganda - Social Demographic Data"/>
    <x v="2"/>
    <x v="1"/>
    <x v="2"/>
    <s v="Yes"/>
    <s v="Yes"/>
    <s v="No"/>
    <n v="2013"/>
    <s v="Every 3 years(UNHS)"/>
    <m/>
    <m/>
    <s v="http://www.ubos.org/sdds/info.php"/>
    <s v="A"/>
    <x v="1"/>
    <x v="2"/>
    <m/>
    <s v="01.3.2"/>
    <s v="Overall planning and statistical services"/>
    <s v="Several"/>
    <s v="households and communities"/>
    <m/>
  </r>
  <r>
    <x v="5"/>
    <x v="1"/>
    <s v="0. National"/>
    <x v="1"/>
    <x v="480"/>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5"/>
    <x v="1"/>
    <s v="0. National"/>
    <x v="1"/>
    <x v="480"/>
    <s v="IPUMS International"/>
    <x v="30"/>
    <x v="0"/>
    <x v="0"/>
    <s v="Yes"/>
    <s v="Yes"/>
    <s v="Yes"/>
    <n v="2002"/>
    <s v="Decennial"/>
    <m/>
    <m/>
    <s v="https://international.ipums.org/international/about.shtml"/>
    <s v="E"/>
    <x v="4"/>
    <x v="8"/>
    <s v="IPUMS International"/>
    <s v="01.3.2"/>
    <s v="Overall planning and statistical services  (CS)"/>
    <s v="several"/>
    <s v="Several"/>
    <m/>
  </r>
  <r>
    <x v="5"/>
    <x v="1"/>
    <s v="0. National"/>
    <x v="1"/>
    <x v="496"/>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5"/>
    <x v="1"/>
    <s v="0. National"/>
    <x v="1"/>
    <x v="480"/>
    <s v="Knoema"/>
    <x v="31"/>
    <x v="0"/>
    <x v="2"/>
    <s v="Yes"/>
    <s v="Yes"/>
    <s v="Yes"/>
    <n v="2014"/>
    <s v="Annual"/>
    <m/>
    <m/>
    <s v="http://knoema.com/"/>
    <s v="D"/>
    <x v="3"/>
    <x v="9"/>
    <s v="Knoema"/>
    <s v="01.3.2"/>
    <s v="Overall planning and statistical services  (CS)"/>
    <s v="Several"/>
    <s v="Several"/>
    <m/>
  </r>
  <r>
    <x v="5"/>
    <x v="1"/>
    <s v="0. National"/>
    <x v="0"/>
    <x v="480"/>
    <s v="Spotlight on Uganda"/>
    <x v="32"/>
    <x v="0"/>
    <x v="2"/>
    <s v="Yes"/>
    <s v="Yes"/>
    <s v="Yes"/>
    <n v="2014"/>
    <s v="Annual"/>
    <m/>
    <m/>
    <s v="http://devinit.org/#!/spotlight-on-uganda"/>
    <s v="B"/>
    <x v="0"/>
    <x v="4"/>
    <m/>
    <s v="01.3.2"/>
    <s v="Overall planning and statistical services  (CS)"/>
    <s v="poverty, resources, health, education"/>
    <s v="Several"/>
    <m/>
  </r>
  <r>
    <x v="5"/>
    <x v="0"/>
    <s v="0. National"/>
    <x v="0"/>
    <x v="480"/>
    <s v="Indepth surveys"/>
    <x v="33"/>
    <x v="0"/>
    <x v="0"/>
    <s v="Yes"/>
    <s v="Yes"/>
    <s v="No"/>
    <n v="2015"/>
    <m/>
    <m/>
    <m/>
    <s v="http://www.indepth-ishare.org/index.php/catalog/79"/>
    <s v="B"/>
    <x v="0"/>
    <x v="4"/>
    <m/>
    <s v="01.3.2"/>
    <s v="Overall planning and statistical services  (CS)"/>
    <s v="Demographics, health, etc"/>
    <s v="Household"/>
    <s v="Micro data could be availed upon requests"/>
  </r>
  <r>
    <x v="6"/>
    <x v="0"/>
    <s v="0. National"/>
    <x v="2"/>
    <x v="497"/>
    <s v="Uganda - Electricity for Rural Transformation Monitoring Survey 2010, First Round"/>
    <x v="2"/>
    <x v="1"/>
    <x v="0"/>
    <s v="Yes"/>
    <s v="Yes"/>
    <s v="No"/>
    <n v="2010"/>
    <m/>
    <m/>
    <m/>
    <s v="http://www.ubos.org/unda/index.php/catalog/19"/>
    <s v="A"/>
    <x v="1"/>
    <x v="2"/>
    <s v="National Household Survey"/>
    <s v="04.3.0"/>
    <s v="Fuel and energy"/>
    <s v="Energy use "/>
    <s v="Household, Enterprise , Service Provider, Community"/>
    <m/>
  </r>
  <r>
    <x v="6"/>
    <x v="0"/>
    <s v="0. National"/>
    <x v="2"/>
    <x v="498"/>
    <s v="Uganda - Electricity for Rural Transformation Monitoring Survey 2010, First Round"/>
    <x v="2"/>
    <x v="1"/>
    <x v="0"/>
    <s v="Yes"/>
    <s v="Yes"/>
    <s v="No"/>
    <n v="2010"/>
    <m/>
    <m/>
    <m/>
    <s v="http://www.ubos.org/unda/index.php/catalog/19"/>
    <s v="A"/>
    <x v="1"/>
    <x v="2"/>
    <s v="National Household Survey"/>
    <s v="04.3.0"/>
    <s v="Fuel and energy"/>
    <s v="Energy use "/>
    <s v="Household, Enterprise , Service Provider, Community"/>
    <m/>
  </r>
  <r>
    <x v="6"/>
    <x v="0"/>
    <s v="0. National"/>
    <x v="2"/>
    <x v="499"/>
    <s v="Uganda - Electricity for Rural Transformation Monitoring Survey 2010, First Round"/>
    <x v="2"/>
    <x v="1"/>
    <x v="0"/>
    <s v="Yes"/>
    <s v="Yes"/>
    <s v="No"/>
    <n v="2010"/>
    <m/>
    <m/>
    <m/>
    <s v="http://www.ubos.org/unda/index.php/catalog/19"/>
    <s v="A"/>
    <x v="1"/>
    <x v="2"/>
    <s v="National Household Survey"/>
    <s v="04.3.0"/>
    <s v="Fuel and energy"/>
    <s v="Energy use "/>
    <s v="Household, Enterprise , Service Provider, Community"/>
    <m/>
  </r>
  <r>
    <x v="6"/>
    <x v="0"/>
    <s v="0. National"/>
    <x v="2"/>
    <x v="500"/>
    <s v="Uganda - Electricity for Rural Transformation Monitoring Survey 2010, First Round"/>
    <x v="2"/>
    <x v="1"/>
    <x v="0"/>
    <s v="Yes"/>
    <s v="Yes"/>
    <s v="No"/>
    <n v="2010"/>
    <m/>
    <m/>
    <m/>
    <s v="http://www.ubos.org/unda/index.php/catalog/19"/>
    <s v="A"/>
    <x v="1"/>
    <x v="2"/>
    <s v="National Household Survey"/>
    <s v="04.3.0"/>
    <s v="Fuel and energy"/>
    <s v="Energy use "/>
    <s v="Household, Enterprise , Service Provider, Community"/>
    <m/>
  </r>
  <r>
    <x v="6"/>
    <x v="0"/>
    <s v="0. National"/>
    <x v="2"/>
    <x v="501"/>
    <s v="Uganda - Electricity for Rural Transformation Monitoring Survey 2010, First Round"/>
    <x v="2"/>
    <x v="1"/>
    <x v="0"/>
    <s v="Yes"/>
    <s v="Yes"/>
    <s v="No"/>
    <n v="2010"/>
    <m/>
    <m/>
    <m/>
    <s v="http://www.ubos.org/unda/index.php/catalog/19"/>
    <s v="A"/>
    <x v="1"/>
    <x v="2"/>
    <s v="National Household Survey"/>
    <s v="04.3.0"/>
    <s v="Fuel and energy"/>
    <s v="Energy use "/>
    <s v="Household, Enterprise , Service Provider, Community"/>
    <m/>
  </r>
  <r>
    <x v="6"/>
    <x v="0"/>
    <s v="0. National"/>
    <x v="2"/>
    <x v="502"/>
    <s v="Uganda - Electricity for Rural Transformation Monitoring Survey 2010, First Round"/>
    <x v="2"/>
    <x v="1"/>
    <x v="0"/>
    <s v="Yes"/>
    <s v="Yes"/>
    <s v="No"/>
    <n v="2010"/>
    <m/>
    <m/>
    <m/>
    <s v="http://www.ubos.org/unda/index.php/catalog/19"/>
    <s v="A"/>
    <x v="1"/>
    <x v="2"/>
    <s v="National Household Survey"/>
    <s v="04.3.0"/>
    <s v="Fuel and energy"/>
    <s v="Energy use "/>
    <s v="Household, Enterprise , Service Provider, Community"/>
    <m/>
  </r>
  <r>
    <x v="6"/>
    <x v="0"/>
    <s v="0. National"/>
    <x v="2"/>
    <x v="503"/>
    <s v="Uganda - Electricity for Rural Transformation Monitoring Survey 2010, First Round"/>
    <x v="2"/>
    <x v="1"/>
    <x v="0"/>
    <s v="Yes"/>
    <s v="Yes"/>
    <s v="No"/>
    <n v="2010"/>
    <m/>
    <m/>
    <m/>
    <s v="http://www.ubos.org/unda/index.php/catalog/19"/>
    <s v="A"/>
    <x v="1"/>
    <x v="2"/>
    <s v="National Household Survey"/>
    <s v="04.3.0"/>
    <s v="Fuel and energy"/>
    <s v="Energy use "/>
    <s v="Household, Enterprise , Service Provider, Community"/>
    <m/>
  </r>
  <r>
    <x v="6"/>
    <x v="0"/>
    <s v="0. National"/>
    <x v="2"/>
    <x v="504"/>
    <s v="Uganda - Energy Use Survey 2008"/>
    <x v="2"/>
    <x v="1"/>
    <x v="0"/>
    <s v="Yes"/>
    <s v="Yes"/>
    <s v="No"/>
    <n v="2008"/>
    <m/>
    <m/>
    <m/>
    <s v="http://catalog.ihsn.org/index.php/catalog/2357"/>
    <s v="A"/>
    <x v="1"/>
    <x v="2"/>
    <s v="National Household Survey"/>
    <s v="04.3.0"/>
    <s v="Fuel and energy"/>
    <s v="Electricity stats"/>
    <s v="Households_x000a_ and Enterprises"/>
    <m/>
  </r>
  <r>
    <x v="6"/>
    <x v="0"/>
    <s v="0. National"/>
    <x v="2"/>
    <x v="505"/>
    <s v="Uganda - Energy Use Survey 2008"/>
    <x v="2"/>
    <x v="1"/>
    <x v="0"/>
    <s v="Yes"/>
    <s v="Yes"/>
    <s v="No"/>
    <n v="2008"/>
    <m/>
    <m/>
    <m/>
    <s v="http://catalog.ihsn.org/index.php/catalog/2357"/>
    <s v="A"/>
    <x v="1"/>
    <x v="2"/>
    <s v="National Household Survey"/>
    <s v="04.3.0"/>
    <s v="Fuel and energy"/>
    <s v="Electricity stats"/>
    <s v="Households_x000a_ and Enterprises"/>
    <m/>
  </r>
  <r>
    <x v="6"/>
    <x v="0"/>
    <s v="0. National"/>
    <x v="2"/>
    <x v="506"/>
    <s v="Uganda - Energy Use Survey 2008"/>
    <x v="2"/>
    <x v="1"/>
    <x v="0"/>
    <s v="Yes"/>
    <s v="Yes"/>
    <s v="No"/>
    <n v="2008"/>
    <m/>
    <m/>
    <m/>
    <s v="http://catalog.ihsn.org/index.php/catalog/2357"/>
    <s v="A"/>
    <x v="1"/>
    <x v="2"/>
    <s v="National Household Survey"/>
    <s v="04.3.0"/>
    <s v="Fuel and energy"/>
    <s v="Electricity stats"/>
    <s v="Households_x000a_ and Enterprises"/>
    <m/>
  </r>
  <r>
    <x v="6"/>
    <x v="0"/>
    <s v="0. National"/>
    <x v="2"/>
    <x v="480"/>
    <s v="Uganda - Uganda Rural-Urban Electrification Survey 2012"/>
    <x v="2"/>
    <x v="1"/>
    <x v="0"/>
    <s v="No"/>
    <s v="Yes"/>
    <s v="No"/>
    <n v="2012"/>
    <m/>
    <m/>
    <m/>
    <s v="http://www.ubos.org/unda/index.php/catalog/54"/>
    <s v="A"/>
    <x v="1"/>
    <x v="2"/>
    <s v="National Household Survey"/>
    <s v="04.3.0"/>
    <s v="Fuel and energy"/>
    <s v="Energy use "/>
    <s v="Household, Enterprise , Service Provider, Community"/>
    <m/>
  </r>
  <r>
    <x v="6"/>
    <x v="0"/>
    <s v="0. National"/>
    <x v="2"/>
    <x v="507"/>
    <s v="Uganda - Uganda Rural-Urban Electrification Survey 2012"/>
    <x v="2"/>
    <x v="1"/>
    <x v="0"/>
    <s v="No"/>
    <s v="Yes"/>
    <s v="No"/>
    <n v="2012"/>
    <m/>
    <m/>
    <m/>
    <s v="http://www.ubos.org/unda/index.php/catalog/54"/>
    <s v="A"/>
    <x v="1"/>
    <x v="2"/>
    <s v="National Household Survey"/>
    <s v="04.3.0"/>
    <s v="Fuel and energy"/>
    <s v="Energy use "/>
    <s v="Household, Enterprise , Service Provider, Community"/>
    <m/>
  </r>
  <r>
    <x v="6"/>
    <x v="0"/>
    <s v="0. National"/>
    <x v="2"/>
    <x v="508"/>
    <s v="Uganda - Uganda Rural-Urban Electrification Survey 2012"/>
    <x v="2"/>
    <x v="1"/>
    <x v="0"/>
    <s v="No"/>
    <s v="Yes"/>
    <s v="No"/>
    <n v="2012"/>
    <m/>
    <m/>
    <m/>
    <s v="http://www.ubos.org/unda/index.php/catalog/54"/>
    <s v="A"/>
    <x v="1"/>
    <x v="2"/>
    <s v="National Household Survey"/>
    <s v="04.3.0"/>
    <s v="Fuel and energy"/>
    <s v="Energy use "/>
    <s v="Household, Enterprise , Service Provider, Community"/>
    <m/>
  </r>
  <r>
    <x v="6"/>
    <x v="0"/>
    <s v="0. National"/>
    <x v="1"/>
    <x v="509"/>
    <s v="Energy Statistics Database "/>
    <x v="14"/>
    <x v="0"/>
    <x v="2"/>
    <s v="No"/>
    <s v="Yes"/>
    <s v="No"/>
    <n v="2013"/>
    <m/>
    <m/>
    <m/>
    <s v="http://unstats.un.org/unsd/energy/edbase.htm "/>
    <s v="C"/>
    <x v="2"/>
    <x v="5"/>
    <s v="Energy Statistics Database "/>
    <s v="04.8.3"/>
    <s v="R&amp;D Fuel and energy  (CS)"/>
    <s v="Energy, electricity and trade in energy statistics"/>
    <s v="National"/>
    <s v="The entire database is not freely accessible, Users can only access energy statistics yearbooks which are in pdf formats"/>
  </r>
  <r>
    <x v="7"/>
    <x v="0"/>
    <s v="0. National"/>
    <x v="2"/>
    <x v="510"/>
    <s v="Meteoterm"/>
    <x v="46"/>
    <x v="0"/>
    <x v="0"/>
    <s v="No"/>
    <s v="Yes"/>
    <s v="No"/>
    <s v="n.d."/>
    <m/>
    <m/>
    <m/>
    <s v="http://wmo.multicorpora.net/MultiTransWeb/Web.mvc"/>
    <s v="C"/>
    <x v="2"/>
    <x v="5"/>
    <s v="Meteoterm"/>
    <s v="05.5.0"/>
    <s v="R&amp;D Environmental protection  (CS)"/>
    <s v="Definition of terms"/>
    <s v="regional points"/>
    <m/>
  </r>
  <r>
    <x v="7"/>
    <x v="0"/>
    <s v="0. National"/>
    <x v="2"/>
    <x v="511"/>
    <s v="Meteoterm"/>
    <x v="46"/>
    <x v="0"/>
    <x v="0"/>
    <s v="No"/>
    <s v="Yes"/>
    <s v="No"/>
    <s v="n.d."/>
    <m/>
    <m/>
    <m/>
    <s v="http://wmo.multicorpora.net/MultiTransWeb/Web.mvc"/>
    <s v="C"/>
    <x v="2"/>
    <x v="5"/>
    <s v="Meteoterm"/>
    <s v="05.5.0"/>
    <s v="R&amp;D Environmental protection  (CS)"/>
    <s v="Definition of terms"/>
    <s v="regional points"/>
    <m/>
  </r>
  <r>
    <x v="7"/>
    <x v="0"/>
    <s v="0. National"/>
    <x v="2"/>
    <x v="512"/>
    <s v="Meteoterm"/>
    <x v="46"/>
    <x v="0"/>
    <x v="0"/>
    <s v="No"/>
    <s v="Yes"/>
    <s v="No"/>
    <s v="n.d."/>
    <m/>
    <m/>
    <m/>
    <s v="http://wmo.multicorpora.net/MultiTransWeb/Web.mvc"/>
    <s v="C"/>
    <x v="2"/>
    <x v="5"/>
    <s v="Meteoterm"/>
    <s v="05.5.0"/>
    <s v="R&amp;D Environmental protection  (CS)"/>
    <s v="Definition of terms"/>
    <s v="regional points"/>
    <m/>
  </r>
  <r>
    <x v="7"/>
    <x v="0"/>
    <s v="0. National"/>
    <x v="1"/>
    <x v="513"/>
    <s v="Climate vulnerability Model"/>
    <x v="47"/>
    <x v="0"/>
    <x v="0"/>
    <s v="Yes"/>
    <s v="Yes"/>
    <s v="No"/>
    <n v="2013"/>
    <m/>
    <m/>
    <m/>
    <s v="https://www.strausscenter.org/ccaps-content/climate-vulnerability-model.html"/>
    <s v="B"/>
    <x v="0"/>
    <x v="4"/>
    <s v="Climate vulnerability"/>
    <s v="10.8.0"/>
    <s v="R&amp;D Social protection  (CS)"/>
    <s v="Climate data"/>
    <s v="National entities and individuals"/>
    <m/>
  </r>
  <r>
    <x v="7"/>
    <x v="0"/>
    <s v="0. National"/>
    <x v="1"/>
    <x v="514"/>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15"/>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16"/>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17"/>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18"/>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19"/>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20"/>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21"/>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22"/>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23"/>
    <s v="Environment Statistics Database "/>
    <x v="14"/>
    <x v="0"/>
    <x v="0"/>
    <s v="Yes"/>
    <s v="Yes"/>
    <s v="No"/>
    <n v="2013"/>
    <m/>
    <m/>
    <m/>
    <s v="http://unstats.un.org/unsd/environment/qindicators.htm "/>
    <s v="C"/>
    <x v="2"/>
    <x v="5"/>
    <s v="Environment Statistics Database "/>
    <s v="05.5.0"/>
    <s v="R&amp;D Environmental protection  (CS)"/>
    <s v="Water and waste statistics by country"/>
    <s v="National"/>
    <m/>
  </r>
  <r>
    <x v="7"/>
    <x v="0"/>
    <s v="0. National"/>
    <x v="1"/>
    <x v="524"/>
    <s v="GDACS"/>
    <x v="48"/>
    <x v="0"/>
    <x v="2"/>
    <s v="Yes"/>
    <s v="Yes"/>
    <s v="No"/>
    <n v="2015"/>
    <m/>
    <m/>
    <m/>
    <s v="http://portal.gdacs.org/data"/>
    <s v="B"/>
    <x v="0"/>
    <x v="4"/>
    <m/>
    <s v="10.8.1"/>
    <s v="R&amp;D Social protection  (CS)"/>
    <s v="Disaster mapping"/>
    <s v="GIS data for disasters"/>
    <m/>
  </r>
  <r>
    <x v="7"/>
    <x v="0"/>
    <s v="0. National"/>
    <x v="1"/>
    <x v="525"/>
    <s v="GEF projects data"/>
    <x v="49"/>
    <x v="0"/>
    <x v="2"/>
    <s v="Yes"/>
    <s v="Yes"/>
    <s v="No"/>
    <n v="2016"/>
    <m/>
    <m/>
    <m/>
    <s v="https://www.thegef.org/gef/project_list?keyword=&amp;countryCode=UG&amp;focalAreaCode=all&amp;agencyCode=all&amp;projectType=all&amp;fundingSource=all&amp;approvalFYFrom=1991&amp;approvalFYTo=2016&amp;ltgt=gt&amp;ltgtAmt=0&amp;op=Search&amp;form_build_id=form-OQMxY2bhAwANl2Iy128opsxseP2F-GaU7eLqLDVkWpg&amp;form_id=prjsearch_searchfrm"/>
    <s v="C"/>
    <x v="2"/>
    <x v="7"/>
    <s v="GEF projects data"/>
    <s v="05.5.0"/>
    <s v="R&amp;D Environmental protection  (CS)"/>
    <s v="Financing data"/>
    <s v="National"/>
    <m/>
  </r>
  <r>
    <x v="7"/>
    <x v="0"/>
    <s v="0. National"/>
    <x v="1"/>
    <x v="526"/>
    <s v="UNFCCC data"/>
    <x v="50"/>
    <x v="0"/>
    <x v="0"/>
    <s v="Yes"/>
    <s v="Yes"/>
    <s v="Yes"/>
    <n v="2014"/>
    <m/>
    <m/>
    <m/>
    <s v="http://unfccc.int/ghg_data/items/3800.php"/>
    <s v="C"/>
    <x v="2"/>
    <x v="5"/>
    <s v="UNFCCC data"/>
    <s v="05.5.0"/>
    <s v="R&amp;D Environmental protection  (CS)"/>
    <s v="Envirnomental statistics"/>
    <s v="National"/>
    <s v="http://newsroom.unfccc.int/"/>
  </r>
  <r>
    <x v="7"/>
    <x v="0"/>
    <s v="0. National"/>
    <x v="1"/>
    <x v="510"/>
    <s v="World Weather Information Service"/>
    <x v="46"/>
    <x v="0"/>
    <x v="0"/>
    <s v="Yes"/>
    <s v="Yes"/>
    <s v="No"/>
    <n v="2016"/>
    <m/>
    <m/>
    <m/>
    <s v="http://worldweather.wmo.int/en/home.html"/>
    <s v="C"/>
    <x v="2"/>
    <x v="5"/>
    <s v="World Weather Information Service"/>
    <s v="05.5.0"/>
    <s v="R&amp;D Environmental protection  (CS)"/>
    <s v="Weather ststistics"/>
    <s v="National"/>
    <s v="http://public.wmo.int/en/our-mandate/weather"/>
  </r>
  <r>
    <x v="7"/>
    <x v="0"/>
    <s v="0. National"/>
    <x v="0"/>
    <x v="527"/>
    <s v="Water bill payment e service"/>
    <x v="51"/>
    <x v="1"/>
    <x v="2"/>
    <s v="No"/>
    <s v="Yes"/>
    <s v="No"/>
    <n v="2015"/>
    <m/>
    <m/>
    <m/>
    <s v="http://www.nwsc.co.ug/index.php/home-mobile/itemlist/category/38-politics"/>
    <s v="A"/>
    <x v="1"/>
    <x v="3"/>
    <m/>
    <s v="05.5.0"/>
    <s v="R&amp;D Environmental protection  (CS)"/>
    <m/>
    <s v="Individuals and institutions"/>
    <m/>
  </r>
  <r>
    <x v="7"/>
    <x v="0"/>
    <s v="0. National"/>
    <x v="0"/>
    <x v="528"/>
    <s v="Pace evaluationreportd"/>
    <x v="51"/>
    <x v="1"/>
    <x v="2"/>
    <s v="Yes"/>
    <s v="Yes"/>
    <s v="No"/>
    <n v="2013"/>
    <m/>
    <m/>
    <m/>
    <s v="https://www.nwsc.co.ug/index.php/resources/reports"/>
    <s v="A"/>
    <x v="1"/>
    <x v="3"/>
    <m/>
    <s v="05.5.0"/>
    <s v="R&amp;D Environmental protection  (CS)"/>
    <m/>
    <s v="Individuals and institutions"/>
    <m/>
  </r>
  <r>
    <x v="7"/>
    <x v="0"/>
    <s v="0. National"/>
    <x v="1"/>
    <x v="529"/>
    <s v="Uganda - Public Expenditure Tracking Survey in Water and Sanitation 2009"/>
    <x v="52"/>
    <x v="0"/>
    <x v="0"/>
    <s v="Yes"/>
    <s v="Yes"/>
    <s v="No"/>
    <n v="2009"/>
    <m/>
    <m/>
    <m/>
    <s v="http://catalog.ihsn.org/index.php/catalog/1047"/>
    <s v="B"/>
    <x v="0"/>
    <x v="0"/>
    <m/>
    <s v="05.5.0"/>
    <s v="R&amp;D Environmental protection  (CS)"/>
    <s v="Water users characteristics"/>
    <s v="Households"/>
    <s v="Funding from Stockholm International Water Institute (SIWI). More on http://pets.prognoz.com/prod/CountryProfile.aspx?c=210&amp;su=463"/>
  </r>
  <r>
    <x v="7"/>
    <x v="0"/>
    <s v="0. National"/>
    <x v="1"/>
    <x v="530"/>
    <s v="Uganda - Public Expenditure Tracking Survey in Water and Sanitation 2009"/>
    <x v="52"/>
    <x v="0"/>
    <x v="0"/>
    <s v="Yes"/>
    <s v="Yes"/>
    <s v="No"/>
    <n v="2009"/>
    <m/>
    <m/>
    <m/>
    <s v="http://catalog.ihsn.org/index.php/catalog/1047"/>
    <s v="B"/>
    <x v="0"/>
    <x v="0"/>
    <m/>
    <s v="05.5.0"/>
    <s v="R&amp;D Environmental protection  (CS)"/>
    <s v="Water users characteristics"/>
    <s v="Households"/>
    <s v="Funding from Stockholm International Water Institute (SIWI). More on http://pets.prognoz.com/prod/CountryProfile.aspx?c=210&amp;su=463"/>
  </r>
  <r>
    <x v="7"/>
    <x v="0"/>
    <s v="0. National"/>
    <x v="1"/>
    <x v="531"/>
    <s v="Uganda - Public Expenditure Tracking Survey in Water and Sanitation 2009"/>
    <x v="52"/>
    <x v="0"/>
    <x v="0"/>
    <s v="Yes"/>
    <s v="Yes"/>
    <s v="No"/>
    <n v="2009"/>
    <m/>
    <m/>
    <m/>
    <s v="http://catalog.ihsn.org/index.php/catalog/1047"/>
    <s v="B"/>
    <x v="0"/>
    <x v="0"/>
    <m/>
    <s v="05.5.0"/>
    <s v="R&amp;D Environmental protection  (CS)"/>
    <s v="Water users characteristics"/>
    <s v="Households"/>
    <s v="Funding from Stockholm International Water Institute (SIWI). More on http://pets.prognoz.com/prod/CountryProfile.aspx?c=210&amp;su=463"/>
  </r>
  <r>
    <x v="7"/>
    <x v="0"/>
    <s v="0. National"/>
    <x v="1"/>
    <x v="532"/>
    <s v="Water Information System"/>
    <x v="53"/>
    <x v="1"/>
    <x v="2"/>
    <s v="No"/>
    <s v="No"/>
    <s v="No"/>
    <s v="n.d."/>
    <m/>
    <m/>
    <m/>
    <s v="None"/>
    <s v="A"/>
    <x v="1"/>
    <x v="1"/>
    <m/>
    <s v="05.5.0"/>
    <s v="R&amp;D Environmental protection  (CS)"/>
    <m/>
    <s v="institutions and communities"/>
    <m/>
  </r>
  <r>
    <x v="7"/>
    <x v="0"/>
    <s v="0. National"/>
    <x v="0"/>
    <x v="533"/>
    <s v="Utility Performance Monitoring &amp; Information System for urban water supply in Uganda"/>
    <x v="53"/>
    <x v="1"/>
    <x v="2"/>
    <s v="Yes"/>
    <s v="Yes"/>
    <s v="No"/>
    <n v="2015"/>
    <m/>
    <m/>
    <m/>
    <s v="http://ipsanad.com/"/>
    <s v="A"/>
    <x v="1"/>
    <x v="1"/>
    <m/>
    <s v="05.5.0"/>
    <s v="R&amp;D Environmental protection  (CS)"/>
    <s v="water supply areas"/>
    <s v="institutions and communities"/>
    <m/>
  </r>
  <r>
    <x v="8"/>
    <x v="0"/>
    <s v="0. National"/>
    <x v="1"/>
    <x v="534"/>
    <s v="Uganda - Investor Survey 2011"/>
    <x v="2"/>
    <x v="1"/>
    <x v="0"/>
    <s v="No"/>
    <s v="Yes"/>
    <s v="No"/>
    <n v="2011"/>
    <m/>
    <m/>
    <m/>
    <s v="http://www.ubos.org/unda/index.php/catalog/52"/>
    <s v="A"/>
    <x v="1"/>
    <x v="2"/>
    <s v="National  Survey"/>
    <s v="01.1.3"/>
    <s v="Financial and fiscal affairs  (CS)"/>
    <s v="Investor data"/>
    <s v="projects"/>
    <m/>
  </r>
  <r>
    <x v="8"/>
    <x v="0"/>
    <s v="0. National"/>
    <x v="1"/>
    <x v="535"/>
    <s v="Uganda - Investor Survey 2011"/>
    <x v="2"/>
    <x v="1"/>
    <x v="0"/>
    <s v="No"/>
    <s v="Yes"/>
    <s v="No"/>
    <n v="2011"/>
    <m/>
    <m/>
    <m/>
    <s v="http://www.ubos.org/unda/index.php/catalog/52"/>
    <s v="A"/>
    <x v="1"/>
    <x v="2"/>
    <s v="National  Survey"/>
    <s v="01.1.3"/>
    <s v="Financial and fiscal affairs  (CS)"/>
    <s v="Investor data"/>
    <s v="projects"/>
    <m/>
  </r>
  <r>
    <x v="8"/>
    <x v="0"/>
    <s v="0. National"/>
    <x v="1"/>
    <x v="536"/>
    <s v="Uganda - Investor Survey 2011"/>
    <x v="2"/>
    <x v="1"/>
    <x v="0"/>
    <s v="No"/>
    <s v="Yes"/>
    <s v="No"/>
    <n v="2011"/>
    <m/>
    <m/>
    <m/>
    <s v="http://www.ubos.org/unda/index.php/catalog/52"/>
    <s v="A"/>
    <x v="1"/>
    <x v="2"/>
    <s v="National  Survey"/>
    <s v="01.1.3"/>
    <s v="Financial and fiscal affairs  (CS)"/>
    <s v="Investor data"/>
    <s v="projects"/>
    <m/>
  </r>
  <r>
    <x v="8"/>
    <x v="0"/>
    <s v="0. National"/>
    <x v="1"/>
    <x v="537"/>
    <s v="Uganda - Investor Survey 2011"/>
    <x v="2"/>
    <x v="1"/>
    <x v="0"/>
    <s v="No"/>
    <s v="Yes"/>
    <s v="No"/>
    <n v="2011"/>
    <m/>
    <m/>
    <m/>
    <s v="http://www.ubos.org/unda/index.php/catalog/52"/>
    <s v="A"/>
    <x v="1"/>
    <x v="2"/>
    <s v="National  Survey"/>
    <s v="01.1.3"/>
    <s v="Financial and fiscal affairs  (CS)"/>
    <s v="Investor data"/>
    <s v="projects"/>
    <m/>
  </r>
  <r>
    <x v="8"/>
    <x v="0"/>
    <s v="0. National"/>
    <x v="1"/>
    <x v="538"/>
    <s v="Uganda - Investor Survey 2011"/>
    <x v="2"/>
    <x v="1"/>
    <x v="0"/>
    <s v="No"/>
    <s v="Yes"/>
    <s v="No"/>
    <n v="2011"/>
    <m/>
    <m/>
    <m/>
    <s v="http://www.ubos.org/unda/index.php/catalog/52"/>
    <s v="A"/>
    <x v="1"/>
    <x v="2"/>
    <s v="National  Survey"/>
    <s v="01.1.3"/>
    <s v="Financial and fiscal affairs  (CS)"/>
    <s v="Investor data"/>
    <s v="projects"/>
    <m/>
  </r>
  <r>
    <x v="8"/>
    <x v="0"/>
    <s v="0. National"/>
    <x v="2"/>
    <x v="539"/>
    <s v="Uganda - Survey on Remittances 2007"/>
    <x v="2"/>
    <x v="1"/>
    <x v="0"/>
    <s v="Yes"/>
    <s v="Yes"/>
    <s v="No"/>
    <n v="2007"/>
    <m/>
    <m/>
    <m/>
    <s v="http://www.ubos.org/unda/index.php/catalog/11"/>
    <s v="A"/>
    <x v="1"/>
    <x v="2"/>
    <s v="National Household Survey"/>
    <s v="01.1.3"/>
    <s v="Financial and fiscal affairs  (CS)"/>
    <s v="Remittances"/>
    <s v="individuals, households, and communities."/>
    <s v="http://catalog.ihsn.org/index.php/catalog/3786/"/>
  </r>
  <r>
    <x v="8"/>
    <x v="0"/>
    <s v="0. National"/>
    <x v="1"/>
    <x v="539"/>
    <s v="Uganda - Future of African Remittances: National Surveys 2010"/>
    <x v="20"/>
    <x v="0"/>
    <x v="0"/>
    <s v="Yes"/>
    <s v="Yes"/>
    <s v="Yes"/>
    <n v="2010"/>
    <m/>
    <n v="2007"/>
    <m/>
    <s v="http://microdata.worldbank.org/index.php/catalog/593"/>
    <s v="C"/>
    <x v="2"/>
    <x v="7"/>
    <s v="Microdata"/>
    <s v="01.1.3"/>
    <s v="Financial and fiscal affairs  (CS)"/>
    <s v="Several"/>
    <s v="Individuals"/>
    <s v="http://catalog.ihsn.org/index.php/catalog/892 "/>
  </r>
  <r>
    <x v="8"/>
    <x v="0"/>
    <s v="0. National"/>
    <x v="1"/>
    <x v="540"/>
    <s v="Uganda - Global Financial Inclusion (Global Findex) Database 2014"/>
    <x v="20"/>
    <x v="0"/>
    <x v="0"/>
    <s v="Yes"/>
    <s v="Yes"/>
    <s v="Yes"/>
    <n v="2014"/>
    <m/>
    <n v="2011"/>
    <m/>
    <s v="http://microdata.worldbank.org/index.php/catalog/2504"/>
    <s v="C"/>
    <x v="2"/>
    <x v="7"/>
    <s v="Microdata"/>
    <s v="01.1.2"/>
    <s v="Financial and fiscal affairs  (CS)"/>
    <s v="Several"/>
    <s v="Individuals"/>
    <s v="http://datatopics.worldbank.org/financialinclusion/"/>
  </r>
  <r>
    <x v="8"/>
    <x v="1"/>
    <s v="0. National"/>
    <x v="1"/>
    <x v="541"/>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8"/>
    <x v="1"/>
    <s v="0. National"/>
    <x v="1"/>
    <x v="542"/>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8"/>
    <x v="1"/>
    <s v="0. National"/>
    <x v="1"/>
    <x v="543"/>
    <s v="World Bank data"/>
    <x v="20"/>
    <x v="0"/>
    <x v="0"/>
    <s v="Yes"/>
    <s v="Yes"/>
    <s v="Yes"/>
    <n v="2014"/>
    <s v="Annual"/>
    <m/>
    <m/>
    <s v="http://databank.worldbank.org/data/reports.aspx?source=international-debt-statistics&amp;Type=TABLE&amp;preview=on"/>
    <s v="C"/>
    <x v="2"/>
    <x v="7"/>
    <s v="WB data"/>
    <s v="01.3.2"/>
    <s v="Overall planning and statistical services  (CS)"/>
    <s v="Development indicators"/>
    <s v="Several"/>
    <s v="http://data.worldbank.org/"/>
  </r>
  <r>
    <x v="8"/>
    <x v="1"/>
    <s v="0. National"/>
    <x v="1"/>
    <x v="544"/>
    <s v="World Bank data"/>
    <x v="20"/>
    <x v="0"/>
    <x v="0"/>
    <s v="Yes"/>
    <s v="Yes"/>
    <s v="Yes"/>
    <n v="2015"/>
    <s v="Quartely"/>
    <m/>
    <m/>
    <s v="http://databank.worldbank.org/data/reports.aspx?source=joint-external-debt-hub&amp;Type=TABLE&amp;preview=on"/>
    <s v="C"/>
    <x v="2"/>
    <x v="7"/>
    <s v="WB data"/>
    <s v="01.3.2"/>
    <s v="Overall planning and statistical services  (CS)"/>
    <s v="Development indicators"/>
    <s v="Several"/>
    <s v="http://data.worldbank.org/"/>
  </r>
  <r>
    <x v="8"/>
    <x v="1"/>
    <s v="0. National"/>
    <x v="1"/>
    <x v="545"/>
    <s v="World Bank data"/>
    <x v="20"/>
    <x v="0"/>
    <x v="0"/>
    <s v="Yes"/>
    <s v="Yes"/>
    <s v="Yes"/>
    <n v="2014"/>
    <s v="Annual"/>
    <m/>
    <m/>
    <s v="http://databank.worldbank.org/data/reports.aspx?source=global-findex-(global-financial-inclusion-database)&amp;Type=TABLE&amp;preview=on"/>
    <s v="C"/>
    <x v="2"/>
    <x v="7"/>
    <s v="WB data"/>
    <s v="01.3.2"/>
    <s v="Overall planning and statistical services  (CS)"/>
    <s v="Development indicators"/>
    <s v="Several"/>
    <s v="http://data.worldbank.org/"/>
  </r>
  <r>
    <x v="8"/>
    <x v="1"/>
    <s v="0. National"/>
    <x v="1"/>
    <x v="546"/>
    <s v="World Bank data"/>
    <x v="20"/>
    <x v="0"/>
    <x v="0"/>
    <s v="Yes"/>
    <s v="Yes"/>
    <s v="Yes"/>
    <n v="2013"/>
    <s v="Annual"/>
    <m/>
    <m/>
    <s v="http://databank.worldbank.org/data/reports.aspx?source=global-financial-development&amp;Type=TABLE&amp;preview=on"/>
    <s v="C"/>
    <x v="2"/>
    <x v="7"/>
    <s v="WB data"/>
    <s v="01.3.2"/>
    <s v="Overall planning and statistical services  (CS)"/>
    <s v="Development indicators"/>
    <s v="Several"/>
    <s v="http://data.worldbank.org/"/>
  </r>
  <r>
    <x v="8"/>
    <x v="1"/>
    <s v="0. National"/>
    <x v="1"/>
    <x v="547"/>
    <s v="World Bank data"/>
    <x v="20"/>
    <x v="0"/>
    <x v="0"/>
    <s v="Yes"/>
    <s v="Yes"/>
    <s v="Yes"/>
    <n v="2015"/>
    <s v="Quartely"/>
    <m/>
    <m/>
    <s v="http://databank.worldbank.org/data/reports.aspx?source=quarterly-public-sector-debt&amp;Type=TABLE&amp;preview=on"/>
    <s v="C"/>
    <x v="2"/>
    <x v="7"/>
    <s v="WB data"/>
    <s v="01.3.2"/>
    <s v="Overall planning and statistical services  (CS)"/>
    <s v="Development indicators"/>
    <s v="Several"/>
    <s v="http://data.worldbank.org/"/>
  </r>
  <r>
    <x v="8"/>
    <x v="1"/>
    <s v="0. National"/>
    <x v="1"/>
    <x v="548"/>
    <s v="World Bank data"/>
    <x v="20"/>
    <x v="0"/>
    <x v="0"/>
    <s v="Yes"/>
    <s v="Yes"/>
    <s v="Yes"/>
    <n v="2014"/>
    <s v="Annual"/>
    <n v="2013"/>
    <n v="2015"/>
    <s v="http://databank.worldbank.org/data/reports.aspx?source=g20-financial-inclusion-indicators&amp;Type=TABLE&amp;preview=on"/>
    <s v="C"/>
    <x v="2"/>
    <x v="7"/>
    <s v="WB data"/>
    <s v="01.3.2"/>
    <s v="Overall planning and statistical services  (CS)"/>
    <s v="Development indicators"/>
    <s v="Several"/>
    <s v="http://data.worldbank.org/"/>
  </r>
  <r>
    <x v="8"/>
    <x v="0"/>
    <s v="0. National"/>
    <x v="1"/>
    <x v="549"/>
    <s v="Monthly Budgetary Central Government Finance Statistics 201516 Feb'16"/>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0"/>
    <s v="Monthly Budgetary Central Government Finance Statistics 201516 Feb'17"/>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1"/>
    <s v="Monthly Budgetary Central Government Finance Statistics 201516 Feb'18"/>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2"/>
    <s v="Monthly Budgetary Central Government Finance Statistics 201516 Feb'19"/>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3"/>
    <s v="Monthly Budgetary Central Government Finance Statistics 201516 Feb'20"/>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4"/>
    <s v="Monthly Budgetary Central Government Finance Statistics 201516 Feb'21"/>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5"/>
    <s v="Monthly Budgetary Central Government Finance Statistics 201516 Feb'21"/>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6"/>
    <s v="Monthly Budgetary Central Government Finance Statistics 201516 Feb'21"/>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7"/>
    <s v="Monthly Budgetary Central Government Finance Statistics 201516 Feb'21"/>
    <x v="54"/>
    <x v="1"/>
    <x v="2"/>
    <s v="Yes"/>
    <s v="Yes"/>
    <s v="Yes"/>
    <n v="2016"/>
    <s v="Monthly"/>
    <n v="2015"/>
    <n v="2016"/>
    <s v="http://www.finance.go.ug/index.php?option=com_docman&amp;task=doc_download&amp;gid=479&amp;Itemid=159"/>
    <s v="A"/>
    <x v="1"/>
    <x v="1"/>
    <m/>
    <s v="01.5.0"/>
    <s v="R&amp;D General public services  (CS)"/>
    <m/>
    <s v=" institutions and enterprises"/>
    <m/>
  </r>
  <r>
    <x v="8"/>
    <x v="0"/>
    <s v="0. National"/>
    <x v="1"/>
    <x v="558"/>
    <s v="Monthly Budgetary Central Government Finance Statistics 201516 Feb'21"/>
    <x v="54"/>
    <x v="1"/>
    <x v="2"/>
    <s v="Yes"/>
    <s v="Yes"/>
    <s v="Yes"/>
    <n v="2016"/>
    <s v="Monthly"/>
    <n v="2015"/>
    <n v="2016"/>
    <s v="http://www.finance.go.ug/index.php?option=com_docman&amp;task=doc_download&amp;gid=479&amp;Itemid=159"/>
    <s v="A"/>
    <x v="1"/>
    <x v="1"/>
    <m/>
    <s v="01.5.0"/>
    <s v="R&amp;D General public services  (CS)"/>
    <m/>
    <s v=" institutions and enterprises"/>
    <m/>
  </r>
  <r>
    <x v="8"/>
    <x v="1"/>
    <s v="0. National"/>
    <x v="2"/>
    <x v="559"/>
    <s v="UBOS- GDDS/SDDS economic and financial data for Uganda - Fiscal Sector     "/>
    <x v="2"/>
    <x v="1"/>
    <x v="2"/>
    <s v="Yes"/>
    <s v="Yes"/>
    <s v="No"/>
    <n v="2015"/>
    <s v="Monthly"/>
    <n v="2014"/>
    <n v="2016"/>
    <s v="http://www.ubos.org/sdds/info.php"/>
    <s v="A"/>
    <x v="1"/>
    <x v="2"/>
    <m/>
    <s v="01.3.2"/>
    <s v="Overall planning and statistical services"/>
    <s v="Several"/>
    <s v="households and communities"/>
    <m/>
  </r>
  <r>
    <x v="8"/>
    <x v="1"/>
    <s v="0. National"/>
    <x v="2"/>
    <x v="560"/>
    <s v="UBOS- GDDS/SDDS economic and financial data for Uganda - Fiscal Sector     "/>
    <x v="2"/>
    <x v="1"/>
    <x v="2"/>
    <s v="Yes"/>
    <s v="Yes"/>
    <s v="No"/>
    <n v="2008"/>
    <s v="Annual"/>
    <m/>
    <m/>
    <s v="http://www.ubos.org/sdds/info.php"/>
    <s v="A"/>
    <x v="1"/>
    <x v="2"/>
    <m/>
    <s v="01.3.2"/>
    <s v="Overall planning and statistical services"/>
    <s v="Several"/>
    <s v="households and communities"/>
    <m/>
  </r>
  <r>
    <x v="8"/>
    <x v="1"/>
    <s v="0. National"/>
    <x v="2"/>
    <x v="561"/>
    <s v="UBOS- GDDS/SDDS economic and financial data for Uganda - Fiscal Sector     "/>
    <x v="2"/>
    <x v="1"/>
    <x v="2"/>
    <s v="Yes"/>
    <s v="Yes"/>
    <s v="No"/>
    <n v="2014"/>
    <s v="Annual"/>
    <m/>
    <m/>
    <s v="http://www.ubos.org/sdds/info.php"/>
    <s v="A"/>
    <x v="1"/>
    <x v="2"/>
    <m/>
    <s v="01.3.2"/>
    <s v="Overall planning and statistical services"/>
    <s v="Several"/>
    <s v="households and communities"/>
    <m/>
  </r>
  <r>
    <x v="8"/>
    <x v="1"/>
    <s v="0. National"/>
    <x v="2"/>
    <x v="562"/>
    <s v="UBOS- GDDS/SDDS economic and financial data for Uganda - Financial Sector     "/>
    <x v="2"/>
    <x v="1"/>
    <x v="0"/>
    <s v="Yes"/>
    <s v="Yes"/>
    <s v="No"/>
    <n v="2015"/>
    <s v="Monthly"/>
    <m/>
    <m/>
    <s v="http://www.ubos.org/sdds/info.php"/>
    <s v="A"/>
    <x v="1"/>
    <x v="2"/>
    <m/>
    <s v="01.3.2"/>
    <s v="Overall planning and statistical services"/>
    <s v="Several"/>
    <s v="households and communities"/>
    <m/>
  </r>
  <r>
    <x v="8"/>
    <x v="1"/>
    <s v="0. National"/>
    <x v="2"/>
    <x v="563"/>
    <s v="UBOS- GDDS/SDDS economic and financial data for Uganda - Financial Sector     "/>
    <x v="2"/>
    <x v="1"/>
    <x v="2"/>
    <s v="Yes"/>
    <s v="Yes"/>
    <s v="No"/>
    <n v="2015"/>
    <s v="Monthly"/>
    <m/>
    <m/>
    <s v="http://www.ubos.org/sdds/info.php"/>
    <s v="A"/>
    <x v="1"/>
    <x v="2"/>
    <m/>
    <s v="01.3.2"/>
    <s v="Overall planning and statistical services"/>
    <s v="Several"/>
    <s v="households and communities"/>
    <m/>
  </r>
  <r>
    <x v="8"/>
    <x v="1"/>
    <s v="0. National"/>
    <x v="2"/>
    <x v="564"/>
    <s v="UBOS- GDDS/SDDS economic and financial data for Uganda - Financial Sector     "/>
    <x v="2"/>
    <x v="1"/>
    <x v="0"/>
    <s v="Yes"/>
    <s v="Yes"/>
    <s v="No"/>
    <n v="2015"/>
    <s v="Monthly"/>
    <m/>
    <m/>
    <s v="http://www.ubos.org/sdds/info.php"/>
    <s v="A"/>
    <x v="1"/>
    <x v="2"/>
    <m/>
    <s v="01.3.2"/>
    <s v="Overall planning and statistical services"/>
    <s v="Several"/>
    <s v="households and communities"/>
    <m/>
  </r>
  <r>
    <x v="8"/>
    <x v="1"/>
    <s v="0. National"/>
    <x v="2"/>
    <x v="565"/>
    <s v="UBOS- GDDS/SDDS economic and financial data for Uganda - External Sector     "/>
    <x v="2"/>
    <x v="1"/>
    <x v="2"/>
    <s v="Yes"/>
    <s v="Yes"/>
    <s v="No"/>
    <n v="2012"/>
    <s v="Annual"/>
    <m/>
    <m/>
    <s v="http://www.ubos.org/sdds/info.php"/>
    <s v="A"/>
    <x v="1"/>
    <x v="2"/>
    <m/>
    <s v="01.3.2"/>
    <s v="Overall planning and statistical services"/>
    <s v="Several"/>
    <s v="households and communities"/>
    <m/>
  </r>
  <r>
    <x v="8"/>
    <x v="1"/>
    <s v="0. National"/>
    <x v="2"/>
    <x v="566"/>
    <s v="UBOS- GDDS/SDDS economic and financial data for Uganda - External Sector     "/>
    <x v="2"/>
    <x v="1"/>
    <x v="2"/>
    <s v="Yes"/>
    <s v="Yes"/>
    <s v="No"/>
    <n v="2015"/>
    <s v="Quartely"/>
    <n v="2014"/>
    <n v="2016"/>
    <s v="http://www.ubos.org/sdds/info.php"/>
    <s v="A"/>
    <x v="1"/>
    <x v="2"/>
    <m/>
    <s v="01.3.2"/>
    <s v="Overall planning and statistical services"/>
    <s v="Several"/>
    <s v="households and communities"/>
    <m/>
  </r>
  <r>
    <x v="8"/>
    <x v="1"/>
    <s v="0. National"/>
    <x v="2"/>
    <x v="567"/>
    <s v="UBOS- GDDS/SDDS economic and financial data for Uganda - External Sector     "/>
    <x v="2"/>
    <x v="1"/>
    <x v="2"/>
    <s v="Yes"/>
    <s v="Yes"/>
    <s v="No"/>
    <n v="2009"/>
    <s v="Annual"/>
    <m/>
    <m/>
    <s v="http://www.ubos.org/sdds/info.php"/>
    <s v="A"/>
    <x v="1"/>
    <x v="2"/>
    <m/>
    <s v="01.3.2"/>
    <s v="Overall planning and statistical services"/>
    <s v="Several"/>
    <s v="households and communities"/>
    <m/>
  </r>
  <r>
    <x v="8"/>
    <x v="1"/>
    <s v="0. National"/>
    <x v="1"/>
    <x v="568"/>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8"/>
    <x v="1"/>
    <s v="0. National"/>
    <x v="1"/>
    <x v="164"/>
    <s v="OECD data"/>
    <x v="22"/>
    <x v="0"/>
    <x v="0"/>
    <s v="Yes"/>
    <s v="Yes"/>
    <s v="Yes"/>
    <n v="2014"/>
    <s v="Annual"/>
    <m/>
    <n v="2015"/>
    <s v="http://stats.oecd.org/"/>
    <s v="C"/>
    <x v="2"/>
    <x v="7"/>
    <s v="OECD data"/>
    <s v="01.3.2"/>
    <s v="Overall planning and statistical services  (CS)"/>
    <s v="Development indicators"/>
    <s v="Several"/>
    <s v="https://data.oecd.org/searchresults/?hf=20&amp;b=0&amp;r=%2Bf%2Ftype%2Findicators&amp;l=en&amp;s=score"/>
  </r>
  <r>
    <x v="8"/>
    <x v="1"/>
    <s v="0. National"/>
    <x v="1"/>
    <x v="569"/>
    <s v="Development Data Hub"/>
    <x v="32"/>
    <x v="0"/>
    <x v="2"/>
    <s v="Yes"/>
    <s v="Yes"/>
    <s v="Yes"/>
    <n v="2014"/>
    <s v="Annual"/>
    <m/>
    <n v="2015"/>
    <s v="http://devinit.org/#!/country/uganda"/>
    <s v="B"/>
    <x v="0"/>
    <x v="4"/>
    <m/>
    <s v="01.3.2"/>
    <s v="Overall planning and statistical services  (CS)"/>
    <s v="poverty, resources, health, education"/>
    <s v="Several"/>
    <m/>
  </r>
  <r>
    <x v="8"/>
    <x v="1"/>
    <s v="0. National"/>
    <x v="1"/>
    <x v="570"/>
    <s v="Development Data Hub"/>
    <x v="32"/>
    <x v="0"/>
    <x v="2"/>
    <s v="Yes"/>
    <s v="Yes"/>
    <s v="Yes"/>
    <n v="2014"/>
    <s v="Annual"/>
    <m/>
    <n v="2015"/>
    <s v="http://devinit.org/#!/country/uganda"/>
    <s v="B"/>
    <x v="0"/>
    <x v="4"/>
    <m/>
    <s v="01.3.2"/>
    <s v="Overall planning and statistical services  (CS)"/>
    <s v="poverty, resources, health, education"/>
    <s v="Several"/>
    <m/>
  </r>
  <r>
    <x v="8"/>
    <x v="1"/>
    <s v="0. National"/>
    <x v="1"/>
    <x v="571"/>
    <s v="Development Data Hub"/>
    <x v="32"/>
    <x v="0"/>
    <x v="2"/>
    <s v="Yes"/>
    <s v="Yes"/>
    <s v="Yes"/>
    <n v="2013"/>
    <s v="Annual"/>
    <m/>
    <n v="2015"/>
    <s v="http://devinit.org/#!/data"/>
    <s v="B"/>
    <x v="0"/>
    <x v="4"/>
    <m/>
    <s v="01.3.2"/>
    <s v="Overall planning and statistical services  (CS)"/>
    <s v="poverty, resources, health, education"/>
    <s v="Several"/>
    <m/>
  </r>
  <r>
    <x v="8"/>
    <x v="1"/>
    <s v="0. National"/>
    <x v="1"/>
    <x v="572"/>
    <s v="Development Data Hub"/>
    <x v="32"/>
    <x v="0"/>
    <x v="2"/>
    <s v="Yes"/>
    <s v="Yes"/>
    <s v="Yes"/>
    <n v="2013"/>
    <s v="Annual"/>
    <m/>
    <n v="2015"/>
    <s v="http://devinit.org/#!/data"/>
    <s v="B"/>
    <x v="0"/>
    <x v="4"/>
    <m/>
    <s v="01.3.2"/>
    <s v="Overall planning and statistical services  (CS)"/>
    <s v="poverty, resources, health, education"/>
    <s v="Several"/>
    <m/>
  </r>
  <r>
    <x v="8"/>
    <x v="1"/>
    <s v="0. National"/>
    <x v="0"/>
    <x v="573"/>
    <s v="Spotlight on Uganda"/>
    <x v="32"/>
    <x v="0"/>
    <x v="2"/>
    <s v="Yes"/>
    <s v="Yes"/>
    <s v="Yes"/>
    <n v="2014"/>
    <s v="Annual"/>
    <m/>
    <n v="2015"/>
    <s v="http://devinit.org/#!/spotlight-on-uganda"/>
    <s v="B"/>
    <x v="0"/>
    <x v="4"/>
    <m/>
    <s v="01.3.2"/>
    <s v="Overall planning and statistical services  (CS)"/>
    <s v="poverty, resources, health, education"/>
    <s v="Several"/>
    <m/>
  </r>
  <r>
    <x v="8"/>
    <x v="1"/>
    <s v="0. National"/>
    <x v="1"/>
    <x v="574"/>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8"/>
    <x v="1"/>
    <s v="0. National"/>
    <x v="1"/>
    <x v="575"/>
    <s v="Government Revenue Dataset (GRD)"/>
    <x v="55"/>
    <x v="0"/>
    <x v="0"/>
    <s v="Yes"/>
    <s v="Yes"/>
    <s v="No"/>
    <n v="2015"/>
    <s v="Annual"/>
    <m/>
    <m/>
    <s v="https://www.wider.unu.edu/project/grd-government-revenue-dataset"/>
    <s v="C"/>
    <x v="2"/>
    <x v="5"/>
    <s v="UNU GRD"/>
    <s v="10.8.0"/>
    <s v="R&amp;D Social protection  (CS)"/>
    <s v="Vulnerability and risk"/>
    <s v="Institutions"/>
    <m/>
  </r>
  <r>
    <x v="9"/>
    <x v="0"/>
    <s v="0. National"/>
    <x v="0"/>
    <x v="576"/>
    <s v="Uganda NGO directory"/>
    <x v="56"/>
    <x v="0"/>
    <x v="2"/>
    <s v="Yes"/>
    <s v="Yes"/>
    <s v="No"/>
    <n v="2015"/>
    <m/>
    <m/>
    <m/>
    <s v="http://www.ugandangodirectory.org/ "/>
    <s v="B"/>
    <x v="0"/>
    <x v="0"/>
    <m/>
    <s v="04.7.4"/>
    <s v="Multi-purpose development projects  (CS)"/>
    <s v="NGOs in Uganda data"/>
    <s v="Organisation"/>
    <s v="List of National NGOs operating in different areas. This can guide what work is being done where by the different NGOs"/>
  </r>
  <r>
    <x v="9"/>
    <x v="0"/>
    <s v="0. National"/>
    <x v="2"/>
    <x v="577"/>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480"/>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578"/>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37"/>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579"/>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580"/>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581"/>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582"/>
    <s v="Uganda - National Service Delivery Survey 2008"/>
    <x v="2"/>
    <x v="1"/>
    <x v="0"/>
    <s v="Yes"/>
    <s v="Yes"/>
    <s v="No"/>
    <n v="2008"/>
    <m/>
    <n v="2004"/>
    <m/>
    <s v="http://www.ubos.org/onlinefiles/uploads/ubos/pdf%20documents/2008NSDSFinalReport.pdf"/>
    <s v="A"/>
    <x v="1"/>
    <x v="2"/>
    <s v="National Household Survey"/>
    <s v="04.1.2"/>
    <s v="General labour affairs  (CS)"/>
    <s v="National service delivery indicators"/>
    <s v="individuals, households and communities"/>
    <m/>
  </r>
  <r>
    <x v="9"/>
    <x v="0"/>
    <s v="0. National"/>
    <x v="2"/>
    <x v="583"/>
    <s v="Uganda - National Service Delivery Survey 2008"/>
    <x v="2"/>
    <x v="1"/>
    <x v="0"/>
    <s v="Yes"/>
    <s v="Yes"/>
    <s v="No"/>
    <n v="2008"/>
    <m/>
    <n v="2004"/>
    <m/>
    <s v="http://catalog.ihsn.org/index.php/catalog/2185/"/>
    <s v="A"/>
    <x v="1"/>
    <x v="2"/>
    <s v="National Household Survey"/>
    <s v="04.1.2"/>
    <s v="General labour affairs  (CS)"/>
    <s v="National service delivery indicators"/>
    <s v="individuals, households and communities"/>
    <m/>
  </r>
  <r>
    <x v="9"/>
    <x v="0"/>
    <s v="0. National"/>
    <x v="2"/>
    <x v="584"/>
    <s v="Uganda - National Service Delivery Survey 2008"/>
    <x v="2"/>
    <x v="1"/>
    <x v="0"/>
    <s v="Yes"/>
    <s v="Yes"/>
    <s v="No"/>
    <n v="2008"/>
    <m/>
    <n v="2004"/>
    <m/>
    <s v="http://catalog.ihsn.org/index.php/catalog/2185/"/>
    <s v="A"/>
    <x v="1"/>
    <x v="2"/>
    <s v="National Household Survey"/>
    <s v="04.1.2"/>
    <s v="General labour affairs  (CS)"/>
    <s v="National service delivery indicators"/>
    <s v="individuals, households and communities"/>
    <m/>
  </r>
  <r>
    <x v="9"/>
    <x v="0"/>
    <s v="0. National"/>
    <x v="2"/>
    <x v="585"/>
    <s v="Uganda - National Service Delivery Survey 2008"/>
    <x v="2"/>
    <x v="1"/>
    <x v="0"/>
    <s v="Yes"/>
    <s v="Yes"/>
    <s v="No"/>
    <n v="2008"/>
    <m/>
    <n v="2004"/>
    <m/>
    <s v="http://catalog.ihsn.org/index.php/catalog/2185/"/>
    <s v="A"/>
    <x v="1"/>
    <x v="2"/>
    <s v="National Household Survey"/>
    <s v="04.1.2"/>
    <s v="General labour affairs  (CS)"/>
    <s v="National service delivery indicators"/>
    <s v="individuals, households and communities"/>
    <m/>
  </r>
  <r>
    <x v="9"/>
    <x v="0"/>
    <s v="0. National"/>
    <x v="2"/>
    <x v="586"/>
    <s v="Uganda - National Service Delivery Survey 2008"/>
    <x v="2"/>
    <x v="1"/>
    <x v="0"/>
    <s v="Yes"/>
    <s v="Yes"/>
    <s v="No"/>
    <n v="2008"/>
    <m/>
    <n v="2004"/>
    <m/>
    <s v="http://catalog.ihsn.org/index.php/catalog/2185/"/>
    <s v="A"/>
    <x v="1"/>
    <x v="2"/>
    <s v="National Household Survey"/>
    <s v="04.1.2"/>
    <s v="General labour affairs  (CS)"/>
    <s v="National service delivery indicators"/>
    <s v="individuals, households and communities"/>
    <m/>
  </r>
  <r>
    <x v="9"/>
    <x v="0"/>
    <s v="0. National"/>
    <x v="2"/>
    <x v="587"/>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88"/>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89"/>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0"/>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1"/>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2"/>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3"/>
    <s v="Uganda Round 5 data (2012, updated July 2015)"/>
    <x v="57"/>
    <x v="0"/>
    <x v="0"/>
    <s v="Yes"/>
    <s v="Yes"/>
    <s v="Yes"/>
    <n v="2012"/>
    <s v="Every 2 years"/>
    <n v="2010"/>
    <n v="2014"/>
    <s v="https://www.datafirst.uct.ac.za/dataportal/index.php/catalog/540/study-description"/>
    <s v="E"/>
    <x v="4"/>
    <x v="8"/>
    <s v="Afrobarometer"/>
    <s v="01.3.3"/>
    <s v="Other general services  (CS)"/>
    <s v="democracy, markets, and civil society "/>
    <s v=" individuals and groups"/>
    <s v="http://www.afrobarometer.org/data/merged-round-5-data-34-countries-2015"/>
  </r>
  <r>
    <x v="9"/>
    <x v="0"/>
    <s v="0. National"/>
    <x v="2"/>
    <x v="594"/>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5"/>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6"/>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7"/>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8"/>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599"/>
    <s v="Uganda Round 5 data (2012, updated July 2015)"/>
    <x v="57"/>
    <x v="0"/>
    <x v="0"/>
    <s v="Yes"/>
    <s v="Yes"/>
    <s v="Yes"/>
    <n v="2012"/>
    <s v="Every 2 years"/>
    <n v="2010"/>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2"/>
    <x v="600"/>
    <s v="Uganda Round 5 data (2012, updated July 2015)"/>
    <x v="57"/>
    <x v="0"/>
    <x v="0"/>
    <s v="Yes"/>
    <s v="Yes"/>
    <s v="Yes"/>
    <n v="2012"/>
    <s v="Every 2 years"/>
    <n v="2008"/>
    <n v="2014"/>
    <s v="http://www.afrobarometer.org/countries/uganda-0"/>
    <s v="E"/>
    <x v="4"/>
    <x v="8"/>
    <s v="Afrobarometer"/>
    <s v="01.3.3"/>
    <s v="Other general services  (CS)"/>
    <s v="democracy, markets, and civil society "/>
    <s v=" individuals and groups"/>
    <s v="http://www.afrobarometer.org/data/merged-round-5-data-34-countries-2015"/>
  </r>
  <r>
    <x v="9"/>
    <x v="0"/>
    <s v="0. National"/>
    <x v="1"/>
    <x v="601"/>
    <s v="Uganda - Informal Cross Border Trade Qualitative Baseline Study 2008"/>
    <x v="2"/>
    <x v="1"/>
    <x v="0"/>
    <s v="Yes"/>
    <s v="Yes"/>
    <s v="No"/>
    <n v="2011"/>
    <m/>
    <m/>
    <m/>
    <s v="http://www.ubos.org/unda/index.php/catalog/18"/>
    <s v="A"/>
    <x v="1"/>
    <x v="2"/>
    <s v="National  Survey"/>
    <s v="01.1.2"/>
    <s v="Financial and fiscal affairs  (CS)"/>
    <s v="Country boarder relations"/>
    <s v="households and individuals."/>
    <s v="Conducted with Bank of Uganda"/>
  </r>
  <r>
    <x v="9"/>
    <x v="0"/>
    <s v="0. National"/>
    <x v="2"/>
    <x v="602"/>
    <s v="Uganda - Non-Profit Institutions Survey 2009"/>
    <x v="2"/>
    <x v="1"/>
    <x v="0"/>
    <s v="Yes"/>
    <s v="Yes"/>
    <s v="No"/>
    <n v="2009"/>
    <m/>
    <m/>
    <m/>
    <s v="http://www.ubos.org/unda/index.php/catalog/20"/>
    <s v="A"/>
    <x v="1"/>
    <x v="2"/>
    <s v="National Survey"/>
    <s v="01.3.0"/>
    <s v="General services"/>
    <s v="Non-profit institutions characteristics"/>
    <s v="Institutions"/>
    <s v="This is part of Annual Non-Profit Institutions (NPIs) surveys series. it is had to get this data as it is intended for internal use for compilation of satellite accounts"/>
  </r>
  <r>
    <x v="9"/>
    <x v="0"/>
    <s v="0. National"/>
    <x v="2"/>
    <x v="603"/>
    <s v="Uganda - Survey of Access Beneficiary Participation and Accountability under Second Local Government Development Programme 2007"/>
    <x v="2"/>
    <x v="1"/>
    <x v="0"/>
    <s v="Yes"/>
    <s v="Yes"/>
    <s v="No"/>
    <n v="2007"/>
    <m/>
    <m/>
    <m/>
    <s v="http://catalog.ihsn.org/index.php/catalog/3785/study-description"/>
    <s v="A"/>
    <x v="1"/>
    <x v="2"/>
    <s v="National Household Survey"/>
    <s v="01.1.2"/>
    <s v="Financial and fiscal affairs  (CS)"/>
    <s v="service delivery indicators"/>
    <s v="Community, household, individual"/>
    <s v="http://www.ubos.org/unda/index.php/catalog/4"/>
  </r>
  <r>
    <x v="9"/>
    <x v="0"/>
    <s v="0. National"/>
    <x v="2"/>
    <x v="604"/>
    <s v="Uganda - Survey of Access Beneficiary Participation and Accountability under Second Local Government Development Programme 2007"/>
    <x v="2"/>
    <x v="1"/>
    <x v="0"/>
    <s v="Yes"/>
    <s v="Yes"/>
    <s v="No"/>
    <n v="2007"/>
    <m/>
    <m/>
    <m/>
    <s v="http://catalog.ihsn.org/index.php/catalog/3785/study-description"/>
    <s v="A"/>
    <x v="1"/>
    <x v="2"/>
    <s v="National Household Survey"/>
    <s v="01.1.2"/>
    <s v="Financial and fiscal affairs  (CS)"/>
    <s v="service delivery indicators"/>
    <s v="Community, household, individual"/>
    <s v="http://www.ubos.org/unda/index.php/catalog/4"/>
  </r>
  <r>
    <x v="9"/>
    <x v="0"/>
    <s v="0. National"/>
    <x v="2"/>
    <x v="508"/>
    <s v="Uganda - Urban Inequities Survey 2006-2007"/>
    <x v="2"/>
    <x v="1"/>
    <x v="0"/>
    <s v="No"/>
    <s v="Yes"/>
    <s v="No"/>
    <n v="2006"/>
    <m/>
    <m/>
    <m/>
    <s v="http://www.ubos.org/unda/index.php/catalog/13"/>
    <s v="A"/>
    <x v="1"/>
    <x v="2"/>
    <s v="National Household Survey"/>
    <s v="01.3.0"/>
    <s v="General services"/>
    <s v="access to infrastructure and basic services (water, sanitation, solid waste management and drainage)"/>
    <s v="Households and women"/>
    <s v="http://catalog.ihsn.org/index.php/catalog/3784/study-description"/>
  </r>
  <r>
    <x v="9"/>
    <x v="0"/>
    <s v="0. National"/>
    <x v="2"/>
    <x v="480"/>
    <s v="Uganda - Urban Inequities Survey 2006-2007"/>
    <x v="2"/>
    <x v="1"/>
    <x v="0"/>
    <s v="No"/>
    <s v="Yes"/>
    <s v="No"/>
    <n v="2006"/>
    <m/>
    <m/>
    <m/>
    <s v="http://www.ubos.org/unda/index.php/catalog/13"/>
    <s v="A"/>
    <x v="1"/>
    <x v="2"/>
    <s v="National Household Survey"/>
    <s v="01.3.0"/>
    <s v="General services"/>
    <s v="access to infrastructure and basic services (water, sanitation, solid waste management and drainage)"/>
    <s v="Households and women"/>
    <s v="http://catalog.ihsn.org/index.php/catalog/3784/study-description"/>
  </r>
  <r>
    <x v="9"/>
    <x v="0"/>
    <s v="0. National"/>
    <x v="2"/>
    <x v="605"/>
    <s v="Uganda - Urban Inequities Survey 2006-2007"/>
    <x v="2"/>
    <x v="1"/>
    <x v="0"/>
    <s v="No"/>
    <s v="Yes"/>
    <s v="No"/>
    <n v="2006"/>
    <m/>
    <m/>
    <m/>
    <s v="http://www.ubos.org/unda/index.php/catalog/13"/>
    <s v="A"/>
    <x v="1"/>
    <x v="2"/>
    <s v="National Household Survey"/>
    <s v="01.3.0"/>
    <s v="General services"/>
    <s v="access to infrastructure and basic services (water, sanitation, solid waste management and drainage)"/>
    <s v="Households and women"/>
    <s v="http://catalog.ihsn.org/index.php/catalog/3784/study-description"/>
  </r>
  <r>
    <x v="9"/>
    <x v="0"/>
    <s v="0. National"/>
    <x v="1"/>
    <x v="606"/>
    <s v="Black Monday Publications"/>
    <x v="58"/>
    <x v="0"/>
    <x v="2"/>
    <s v="Yes"/>
    <s v="Yes"/>
    <s v="No"/>
    <n v="2016"/>
    <m/>
    <m/>
    <m/>
    <s v="http://www.actionaid.org/uganda/black-monday-newsletters"/>
    <s v="B"/>
    <x v="0"/>
    <x v="4"/>
    <m/>
    <s v="01.6.0"/>
    <s v="General public services n.e.c.  (CS)"/>
    <s v="Corruption scandals"/>
    <s v="National entities and individuals"/>
    <m/>
  </r>
  <r>
    <x v="9"/>
    <x v="0"/>
    <s v="0. National"/>
    <x v="1"/>
    <x v="607"/>
    <s v="I paid a bribe"/>
    <x v="58"/>
    <x v="0"/>
    <x v="0"/>
    <s v="Yes"/>
    <s v="Yes"/>
    <s v="No"/>
    <n v="2016"/>
    <m/>
    <m/>
    <m/>
    <s v="http://www.ipaidabribe.or.ug/"/>
    <s v="B"/>
    <x v="0"/>
    <x v="4"/>
    <m/>
    <s v="01.6.0"/>
    <s v="General public services n.e.c.  (CS)"/>
    <s v="Corruption incidences"/>
    <s v="Several"/>
    <m/>
  </r>
  <r>
    <x v="9"/>
    <x v="1"/>
    <s v="0. National"/>
    <x v="1"/>
    <x v="608"/>
    <s v="IMF data"/>
    <x v="59"/>
    <x v="0"/>
    <x v="2"/>
    <s v="Yes"/>
    <s v="Yes"/>
    <s v="No"/>
    <n v="2014"/>
    <m/>
    <m/>
    <m/>
    <s v="http://data.imf.org/?sk=7CB6619C-CF87-48DC-9443-2973E161ABEB"/>
    <s v="C"/>
    <x v="2"/>
    <x v="7"/>
    <s v="IMF data"/>
    <s v="01.1.2"/>
    <s v="Financial and fiscal affairs  (CS)"/>
    <s v="Fiscal, real sector, financial sector "/>
    <s v="Institutions"/>
    <m/>
  </r>
  <r>
    <x v="9"/>
    <x v="1"/>
    <s v="0. National"/>
    <x v="1"/>
    <x v="609"/>
    <s v="IMF data"/>
    <x v="59"/>
    <x v="0"/>
    <x v="2"/>
    <s v="Yes"/>
    <s v="Yes"/>
    <s v="No"/>
    <n v="2014"/>
    <m/>
    <m/>
    <m/>
    <s v="http://data.imf.org/?sk=7CB6619C-CF87-48DC-9443-2973E161ABEB"/>
    <s v="C"/>
    <x v="2"/>
    <x v="7"/>
    <s v="IMF data"/>
    <s v="01.1.2"/>
    <s v="Financial and fiscal affairs  (CS)"/>
    <s v="Fiscal, real sector, financial sector "/>
    <s v="Institutions"/>
    <m/>
  </r>
  <r>
    <x v="9"/>
    <x v="1"/>
    <s v="0. National"/>
    <x v="1"/>
    <x v="610"/>
    <s v="IMF data"/>
    <x v="59"/>
    <x v="0"/>
    <x v="2"/>
    <s v="Yes"/>
    <s v="Yes"/>
    <s v="No"/>
    <n v="2014"/>
    <m/>
    <m/>
    <m/>
    <s v="http://data.imf.org/?sk=7CB6619C-CF87-48DC-9443-2973E161ABEB"/>
    <s v="C"/>
    <x v="2"/>
    <x v="7"/>
    <s v="IMF data"/>
    <s v="01.1.2"/>
    <s v="Financial and fiscal affairs  (CS)"/>
    <s v="Fiscal, real sector, financial sector "/>
    <s v="Institutions"/>
    <m/>
  </r>
  <r>
    <x v="9"/>
    <x v="1"/>
    <s v="0. National"/>
    <x v="1"/>
    <x v="611"/>
    <s v="IMF data"/>
    <x v="59"/>
    <x v="0"/>
    <x v="2"/>
    <s v="Yes"/>
    <s v="Yes"/>
    <s v="No"/>
    <n v="2014"/>
    <m/>
    <m/>
    <m/>
    <s v="http://data.imf.org/?sk=7CB6619C-CF87-48DC-9443-2973E161ABEB"/>
    <s v="C"/>
    <x v="2"/>
    <x v="7"/>
    <s v="IMF data"/>
    <s v="01.1.2"/>
    <s v="Financial and fiscal affairs  (CS)"/>
    <s v="Fiscal, real sector, financial sector "/>
    <s v="Institutions"/>
    <m/>
  </r>
  <r>
    <x v="9"/>
    <x v="1"/>
    <s v="0. National"/>
    <x v="1"/>
    <x v="612"/>
    <s v="Millennium Development Goals Database "/>
    <x v="14"/>
    <x v="0"/>
    <x v="0"/>
    <s v="Yes"/>
    <s v="Yes"/>
    <s v="No"/>
    <n v="2014"/>
    <m/>
    <m/>
    <m/>
    <s v="http://mdgs.un.org/unsd/mdg/Data.aspx"/>
    <s v="C"/>
    <x v="2"/>
    <x v="5"/>
    <s v="Millennium Development Goals Database "/>
    <s v="01.3.2"/>
    <s v="Overall planning and statistical services  (CS)"/>
    <s v="MDG indicators"/>
    <s v="National"/>
    <m/>
  </r>
  <r>
    <x v="9"/>
    <x v="0"/>
    <s v="0. National"/>
    <x v="3"/>
    <x v="613"/>
    <s v="Community statistics (CIS)"/>
    <x v="2"/>
    <x v="1"/>
    <x v="2"/>
    <s v="Yes"/>
    <s v="Yes"/>
    <s v="No"/>
    <n v="2014"/>
    <m/>
    <m/>
    <m/>
    <s v="http://www.ubos.org/statistical-activities/community-systems/district-profiling/community-statistics/ "/>
    <s v="A"/>
    <x v="1"/>
    <x v="2"/>
    <m/>
    <s v="01.3.2"/>
    <s v="Overall planning and statistical services"/>
    <s v="Several CIS reports at subcounty level"/>
    <s v="individuals, households and communities"/>
    <m/>
  </r>
  <r>
    <x v="9"/>
    <x v="0"/>
    <s v="0. National"/>
    <x v="3"/>
    <x v="614"/>
    <s v="Community statistics (CIS)"/>
    <x v="2"/>
    <x v="1"/>
    <x v="2"/>
    <s v="Yes"/>
    <s v="Yes"/>
    <s v="No"/>
    <n v="2014"/>
    <m/>
    <m/>
    <m/>
    <s v="http://www.ubos.org/statistical-activities/community-systems/district-profiling/community-statistics/ "/>
    <s v="A"/>
    <x v="1"/>
    <x v="2"/>
    <m/>
    <s v="01.3.2"/>
    <s v="Overall planning and statistical services"/>
    <s v="Several CIS reports at subcounty level"/>
    <s v="individuals, households and communities"/>
    <m/>
  </r>
  <r>
    <x v="9"/>
    <x v="0"/>
    <s v="0. National"/>
    <x v="3"/>
    <x v="615"/>
    <s v="Community statistics (CIS)"/>
    <x v="2"/>
    <x v="1"/>
    <x v="2"/>
    <s v="Yes"/>
    <s v="Yes"/>
    <s v="No"/>
    <n v="2014"/>
    <m/>
    <m/>
    <m/>
    <s v="http://www.ubos.org/statistical-activities/community-systems/district-profiling/community-statistics/ "/>
    <s v="A"/>
    <x v="1"/>
    <x v="2"/>
    <m/>
    <s v="01.3.2"/>
    <s v="Overall planning and statistical services"/>
    <s v="Several CIS reports at subcounty level"/>
    <s v="individuals, households and communities"/>
    <m/>
  </r>
  <r>
    <x v="9"/>
    <x v="0"/>
    <s v="0. National"/>
    <x v="3"/>
    <x v="616"/>
    <s v="Community statistics (CIS)"/>
    <x v="2"/>
    <x v="1"/>
    <x v="2"/>
    <s v="Yes"/>
    <s v="Yes"/>
    <s v="No"/>
    <n v="2014"/>
    <m/>
    <m/>
    <m/>
    <s v="http://www.ubos.org/statistical-activities/community-systems/district-profiling/community-statistics/ "/>
    <s v="A"/>
    <x v="1"/>
    <x v="2"/>
    <m/>
    <s v="01.3.2"/>
    <s v="Overall planning and statistical services"/>
    <s v="Several CIS reports at subcounty level"/>
    <s v="individuals, households and communities"/>
    <m/>
  </r>
  <r>
    <x v="9"/>
    <x v="0"/>
    <s v="0. National"/>
    <x v="3"/>
    <x v="617"/>
    <s v="Community statistics (CIS)"/>
    <x v="2"/>
    <x v="1"/>
    <x v="2"/>
    <s v="Yes"/>
    <s v="Yes"/>
    <s v="No"/>
    <n v="2014"/>
    <m/>
    <m/>
    <m/>
    <s v="http://www.ubos.org/statistical-activities/community-systems/district-profiling/community-statistics/ "/>
    <s v="A"/>
    <x v="1"/>
    <x v="2"/>
    <m/>
    <s v="01.3.2"/>
    <s v="Overall planning and statistical services"/>
    <s v="Several CIS reports at subcounty level"/>
    <s v="individuals, households and communities"/>
    <m/>
  </r>
  <r>
    <x v="9"/>
    <x v="0"/>
    <s v="0. National"/>
    <x v="3"/>
    <x v="618"/>
    <s v="Community statistics (CIS)"/>
    <x v="2"/>
    <x v="1"/>
    <x v="2"/>
    <s v="Yes"/>
    <s v="Yes"/>
    <s v="No"/>
    <n v="2014"/>
    <m/>
    <m/>
    <m/>
    <s v="http://www.ubos.org/statistical-activities/community-systems/district-profiling/community-statistics/ "/>
    <s v="A"/>
    <x v="1"/>
    <x v="2"/>
    <m/>
    <s v="01.3.2"/>
    <s v="Overall planning and statistical services"/>
    <s v="Several CIS reports at subcounty level"/>
    <s v="individuals, households and communities"/>
    <m/>
  </r>
  <r>
    <x v="9"/>
    <x v="0"/>
    <s v="0. National"/>
    <x v="3"/>
    <x v="619"/>
    <s v="Community statistics (CIS)"/>
    <x v="2"/>
    <x v="1"/>
    <x v="2"/>
    <s v="Yes"/>
    <s v="Yes"/>
    <s v="No"/>
    <n v="2014"/>
    <m/>
    <m/>
    <m/>
    <s v="http://www.ubos.org/statistical-activities/community-systems/district-profiling/community-statistics/ "/>
    <s v="A"/>
    <x v="1"/>
    <x v="2"/>
    <m/>
    <s v="01.3.2"/>
    <s v="Overall planning and statistical services"/>
    <s v="Several CIS reports at subcounty level"/>
    <s v="individuals, households and communities"/>
    <m/>
  </r>
  <r>
    <x v="9"/>
    <x v="1"/>
    <s v="0. National"/>
    <x v="0"/>
    <x v="620"/>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1"/>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2"/>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3"/>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4"/>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5"/>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6"/>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7"/>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8"/>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29"/>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30"/>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31"/>
    <s v="Annual Report of the Auditor General for the Audit Year Ended December 2015"/>
    <x v="60"/>
    <x v="1"/>
    <x v="2"/>
    <s v="Yes"/>
    <s v="Yes"/>
    <s v="No"/>
    <n v="2015"/>
    <s v="Annual"/>
    <m/>
    <n v="2016"/>
    <s v="http://www.oag.go.ug/wp-content/uploads/2016/01/Value-for-Money-and-Specialised-Audits-30th-June-2015.pdf"/>
    <s v="A"/>
    <x v="1"/>
    <x v="3"/>
    <m/>
    <s v="01.1.2"/>
    <s v="Financial and fiscal affairs  (CS)"/>
    <m/>
    <s v="Institution"/>
    <m/>
  </r>
  <r>
    <x v="9"/>
    <x v="1"/>
    <s v="0. National"/>
    <x v="0"/>
    <x v="632"/>
    <s v="Local Government Information and Communication System (LOGICS)"/>
    <x v="61"/>
    <x v="1"/>
    <x v="2"/>
    <s v="No"/>
    <s v="No"/>
    <s v="No"/>
    <s v="n.d."/>
    <m/>
    <m/>
    <m/>
    <s v="None"/>
    <s v="A"/>
    <x v="1"/>
    <x v="1"/>
    <m/>
    <s v="01.5.0"/>
    <s v="R&amp;D General public services  (CS)"/>
    <m/>
    <s v="households, institutions and communities"/>
    <m/>
  </r>
  <r>
    <x v="9"/>
    <x v="1"/>
    <s v="2. District"/>
    <x v="0"/>
    <x v="633"/>
    <s v="Uganda National Household Survey, 2012/2013"/>
    <x v="29"/>
    <x v="0"/>
    <x v="0"/>
    <s v="Yes"/>
    <s v="Yes"/>
    <s v="Yes"/>
    <n v="2013"/>
    <m/>
    <m/>
    <m/>
    <s v="http://opendevdata.ug/standalone-datasets/distance-to-kampala-primary-schools-and-kampala-main-water-sources"/>
    <s v="B"/>
    <x v="0"/>
    <x v="0"/>
    <s v="Open Data Portal"/>
    <s v="01.3.2"/>
    <s v="Overall planning and statistical services  (CS)"/>
    <s v="several"/>
    <s v="Several"/>
    <m/>
  </r>
  <r>
    <x v="9"/>
    <x v="1"/>
    <s v="2. District"/>
    <x v="0"/>
    <x v="634"/>
    <s v="KCCA Strategic Plan 2014/15-2018/19"/>
    <x v="29"/>
    <x v="0"/>
    <x v="0"/>
    <s v="Yes"/>
    <s v="Yes"/>
    <s v="Yes"/>
    <n v="2015"/>
    <m/>
    <m/>
    <m/>
    <s v="http://opendevdata.ug/standalone-datasets/kcca-anticipated-revenues-for-the-fy2013-slash-14-2017-slash-18"/>
    <s v="B"/>
    <x v="0"/>
    <x v="0"/>
    <s v="Open Data Portal"/>
    <s v="01.3.2"/>
    <s v="Overall planning and statistical services  (CS)"/>
    <s v="several"/>
    <s v="Several"/>
    <m/>
  </r>
  <r>
    <x v="9"/>
    <x v="1"/>
    <s v="2. District"/>
    <x v="0"/>
    <x v="635"/>
    <s v="KCCA Strategic Plan 2014/15-2018/19"/>
    <x v="29"/>
    <x v="0"/>
    <x v="0"/>
    <s v="Yes"/>
    <s v="Yes"/>
    <s v="Yes"/>
    <n v="2015"/>
    <m/>
    <m/>
    <m/>
    <s v="http://opendevdata.ug/standalone-datasets/summary-of-kcca-strategic-programme-slash-project-implementation-schedule-in-us-dollars"/>
    <s v="B"/>
    <x v="0"/>
    <x v="0"/>
    <s v="Open Data Portal"/>
    <s v="01.3.2"/>
    <s v="Overall planning and statistical services  (CS)"/>
    <s v="several"/>
    <s v="Several"/>
    <m/>
  </r>
  <r>
    <x v="9"/>
    <x v="1"/>
    <s v="0. National"/>
    <x v="1"/>
    <x v="636"/>
    <s v="Government of Uganda portal mantained by OPM and NITA"/>
    <x v="62"/>
    <x v="1"/>
    <x v="2"/>
    <s v="Yes"/>
    <s v="Yes"/>
    <s v="No"/>
    <n v="2002"/>
    <m/>
    <m/>
    <m/>
    <s v="http://www.gov.ug/content/facts-figures"/>
    <s v="A"/>
    <x v="1"/>
    <x v="3"/>
    <m/>
    <s v="01.3.3"/>
    <s v="Other general services  (CS)"/>
    <s v="Several national infomation"/>
    <s v="Institution"/>
    <m/>
  </r>
  <r>
    <x v="9"/>
    <x v="0"/>
    <s v="0. National"/>
    <x v="1"/>
    <x v="637"/>
    <s v="Uganda - World Bank Group Country Survey 2014"/>
    <x v="20"/>
    <x v="0"/>
    <x v="0"/>
    <s v="Yes"/>
    <s v="Yes"/>
    <s v="Yes"/>
    <n v="2014"/>
    <m/>
    <m/>
    <m/>
    <s v="http://microdata.worldbank.org/index.php/catalog/2236"/>
    <s v="C"/>
    <x v="2"/>
    <x v="7"/>
    <s v="Microdata"/>
    <s v="04.1.1"/>
    <s v="General economic and commercial affairs  (CS)"/>
    <s v="Several"/>
    <s v="Stakeholders (national and local governments, multilateral/bilateral agencies, media, academia, the private sector, and civil society in Uganda)"/>
    <s v="http://catalog.ihsn.org/index.php/catalog/6246"/>
  </r>
  <r>
    <x v="9"/>
    <x v="0"/>
    <s v="0. National"/>
    <x v="1"/>
    <x v="638"/>
    <s v="Uganda - World Bank Group Country Survey 2014"/>
    <x v="20"/>
    <x v="0"/>
    <x v="0"/>
    <s v="Yes"/>
    <s v="Yes"/>
    <s v="Yes"/>
    <n v="2014"/>
    <m/>
    <m/>
    <m/>
    <s v="http://microdata.worldbank.org/index.php/catalog/2236"/>
    <s v="C"/>
    <x v="2"/>
    <x v="7"/>
    <s v="Microdata"/>
    <s v="04.1.1"/>
    <s v="General economic and commercial affairs  (CS)"/>
    <s v="Several"/>
    <s v="Stakeholders (national and local governments, multilateral/bilateral agencies, media, academia, the private sector, and civil society in Uganda)"/>
    <s v="http://catalog.ihsn.org/index.php/catalog/6246"/>
  </r>
  <r>
    <x v="9"/>
    <x v="0"/>
    <s v="0. National"/>
    <x v="1"/>
    <x v="639"/>
    <s v="Uganda - World Bank Group Country Survey 2014"/>
    <x v="20"/>
    <x v="0"/>
    <x v="0"/>
    <s v="Yes"/>
    <s v="Yes"/>
    <s v="Yes"/>
    <n v="2014"/>
    <m/>
    <m/>
    <m/>
    <s v="http://microdata.worldbank.org/index.php/catalog/2236"/>
    <s v="C"/>
    <x v="2"/>
    <x v="7"/>
    <s v="Microdata"/>
    <s v="04.1.1"/>
    <s v="General economic and commercial affairs  (CS)"/>
    <s v="Several"/>
    <s v="Stakeholders (national and local governments, multilateral/bilateral agencies, media, academia, the private sector, and civil society in Uganda)"/>
    <s v="http://catalog.ihsn.org/index.php/catalog/6246"/>
  </r>
  <r>
    <x v="9"/>
    <x v="0"/>
    <s v="0. National"/>
    <x v="1"/>
    <x v="640"/>
    <s v="Uganda - World Bank Group Country Survey 2014"/>
    <x v="20"/>
    <x v="0"/>
    <x v="0"/>
    <s v="Yes"/>
    <s v="Yes"/>
    <s v="Yes"/>
    <n v="2014"/>
    <m/>
    <m/>
    <m/>
    <s v="http://microdata.worldbank.org/index.php/catalog/2236"/>
    <s v="C"/>
    <x v="2"/>
    <x v="7"/>
    <s v="Microdata"/>
    <s v="04.1.1"/>
    <s v="General economic and commercial affairs  (CS)"/>
    <s v="Several"/>
    <s v="Stakeholders (national and local governments, multilateral/bilateral agencies, media, academia, the private sector, and civil society in Uganda)"/>
    <s v="http://catalog.ihsn.org/index.php/catalog/6246"/>
  </r>
  <r>
    <x v="9"/>
    <x v="1"/>
    <s v="0. National"/>
    <x v="0"/>
    <x v="641"/>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9"/>
    <x v="1"/>
    <s v="0. National"/>
    <x v="0"/>
    <x v="642"/>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9"/>
    <x v="1"/>
    <s v="0. National"/>
    <x v="0"/>
    <x v="643"/>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9"/>
    <x v="1"/>
    <s v="2. District"/>
    <x v="0"/>
    <x v="644"/>
    <s v="Higher Local Government Statistical Abstracts  (2012/13)"/>
    <x v="2"/>
    <x v="1"/>
    <x v="2"/>
    <s v="Yes"/>
    <s v="Yes"/>
    <s v="No"/>
    <n v="2013"/>
    <s v="Annual"/>
    <n v="2012"/>
    <n v="2014"/>
    <s v="http://www.ubos.org/statistical-activities/community-systems/district-profiling/district-profilling-and-administrative-records/"/>
    <s v="A"/>
    <x v="1"/>
    <x v="2"/>
    <m/>
    <s v="01.3.2"/>
    <s v="Overall planning and statistical services"/>
    <s v="District statistical abstrats"/>
    <s v="individuals, households and communities"/>
    <m/>
  </r>
  <r>
    <x v="9"/>
    <x v="1"/>
    <s v="0. National"/>
    <x v="1"/>
    <x v="645"/>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9"/>
    <x v="1"/>
    <s v="0. National"/>
    <x v="1"/>
    <x v="646"/>
    <s v="World Bank data"/>
    <x v="20"/>
    <x v="0"/>
    <x v="0"/>
    <s v="Yes"/>
    <s v="Yes"/>
    <s v="Yes"/>
    <n v="2011"/>
    <s v="Annual"/>
    <m/>
    <m/>
    <s v="http://databank.worldbank.org/data/reports.aspx?source=africa-development-indicators&amp;Type=TABLE&amp;preview=on"/>
    <s v="C"/>
    <x v="2"/>
    <x v="7"/>
    <s v="WB data"/>
    <s v="01.3.2"/>
    <s v="Overall planning and statistical services  (CS)"/>
    <s v="Development indicators"/>
    <s v="Several"/>
    <s v="http://data.worldbank.org/"/>
  </r>
  <r>
    <x v="9"/>
    <x v="1"/>
    <s v="0. National"/>
    <x v="1"/>
    <x v="647"/>
    <s v="World Bank data"/>
    <x v="20"/>
    <x v="0"/>
    <x v="0"/>
    <s v="Yes"/>
    <s v="Yes"/>
    <s v="Yes"/>
    <n v="2015"/>
    <s v="Annual"/>
    <m/>
    <m/>
    <s v="http://databank.worldbank.org/data/reports.aspx?source=ida-results-measurement-system&amp;Type=TABLE&amp;preview=on"/>
    <s v="C"/>
    <x v="2"/>
    <x v="7"/>
    <s v="WB data"/>
    <s v="01.3.2"/>
    <s v="Overall planning and statistical services  (CS)"/>
    <s v="Development indicators"/>
    <s v="Several"/>
    <s v="http://data.worldbank.org/"/>
  </r>
  <r>
    <x v="9"/>
    <x v="1"/>
    <s v="0. National"/>
    <x v="1"/>
    <x v="648"/>
    <s v="World Bank data"/>
    <x v="20"/>
    <x v="0"/>
    <x v="0"/>
    <s v="Yes"/>
    <s v="Yes"/>
    <s v="Yes"/>
    <n v="2014"/>
    <s v="Annual"/>
    <m/>
    <m/>
    <s v="http://databank.worldbank.org/data/reports.aspx?source=worldwide-governance-indicators&amp;Type=TABLE&amp;preview=on"/>
    <s v="C"/>
    <x v="2"/>
    <x v="7"/>
    <s v="WB data"/>
    <s v="01.3.2"/>
    <s v="Overall planning and statistical services  (CS)"/>
    <s v="Development indicators"/>
    <s v="Several"/>
    <s v="http://data.worldbank.org/"/>
  </r>
  <r>
    <x v="9"/>
    <x v="1"/>
    <s v="0. National"/>
    <x v="1"/>
    <x v="649"/>
    <s v="World Bank data"/>
    <x v="20"/>
    <x v="0"/>
    <x v="0"/>
    <s v="Yes"/>
    <s v="Yes"/>
    <s v="Yes"/>
    <n v="2014"/>
    <s v="Annual"/>
    <m/>
    <m/>
    <s v="http://databank.worldbank.org/data/reports.aspx?source=millennium-development-goals&amp;Type=TABLE&amp;preview=on"/>
    <s v="C"/>
    <x v="2"/>
    <x v="7"/>
    <s v="WB data"/>
    <s v="01.3.2"/>
    <s v="Overall planning and statistical services  (CS)"/>
    <s v="Development indicators"/>
    <s v="Several"/>
    <s v="http://data.worldbank.org/"/>
  </r>
  <r>
    <x v="9"/>
    <x v="1"/>
    <s v="0. National"/>
    <x v="1"/>
    <x v="650"/>
    <s v="World Bank data"/>
    <x v="20"/>
    <x v="0"/>
    <x v="0"/>
    <s v="Yes"/>
    <s v="Yes"/>
    <s v="Yes"/>
    <n v="2014"/>
    <s v="Annual"/>
    <m/>
    <m/>
    <s v="http://databank.worldbank.org/data/reports.aspx?source=country-policy-and-institutional-assessment&amp;Type=TABLE&amp;preview=on"/>
    <s v="C"/>
    <x v="2"/>
    <x v="7"/>
    <s v="WB data"/>
    <s v="01.3.2"/>
    <s v="Overall planning and statistical services  (CS)"/>
    <s v="Development indicators"/>
    <s v="Several"/>
    <s v="http://data.worldbank.org/"/>
  </r>
  <r>
    <x v="9"/>
    <x v="1"/>
    <s v="0. National"/>
    <x v="1"/>
    <x v="651"/>
    <s v="World Bank data"/>
    <x v="20"/>
    <x v="0"/>
    <x v="0"/>
    <s v="Yes"/>
    <s v="Yes"/>
    <s v="Yes"/>
    <n v="2013"/>
    <s v="Annual"/>
    <m/>
    <m/>
    <s v="http://databank.worldbank.org/data/reports.aspx?source=service-delivery-indicators&amp;Type=TABLE&amp;preview=on"/>
    <s v="C"/>
    <x v="2"/>
    <x v="7"/>
    <s v="WB data"/>
    <s v="01.3.2"/>
    <s v="Overall planning and statistical services  (CS)"/>
    <s v="Development indicators"/>
    <s v="Several"/>
    <s v="http://data.worldbank.org/"/>
  </r>
  <r>
    <x v="9"/>
    <x v="0"/>
    <s v="0. National"/>
    <x v="1"/>
    <x v="652"/>
    <s v="Open data for Africa (Open data Uganda)"/>
    <x v="45"/>
    <x v="0"/>
    <x v="0"/>
    <s v="Yes"/>
    <s v="Yes"/>
    <s v="Yes"/>
    <n v="2011"/>
    <m/>
    <m/>
    <m/>
    <s v="http://uganda.opendataforafrica.org/"/>
    <s v="C"/>
    <x v="2"/>
    <x v="7"/>
    <s v="Open Data Portal"/>
    <s v="01.3.2"/>
    <s v="Overall planning and statistical services  (CS)"/>
    <s v="Several"/>
    <s v="individuals, households and communities"/>
    <s v="http://www.afdb.org/en/countries/east-africa/uganda/"/>
  </r>
  <r>
    <x v="9"/>
    <x v="1"/>
    <s v="0. National"/>
    <x v="1"/>
    <x v="653"/>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9"/>
    <x v="1"/>
    <s v="0. National"/>
    <x v="1"/>
    <x v="654"/>
    <s v="Compendium of Statistical Concepts and Definitions"/>
    <x v="2"/>
    <x v="1"/>
    <x v="2"/>
    <s v="Yes"/>
    <s v="Yes"/>
    <s v="No"/>
    <s v="n.d."/>
    <m/>
    <m/>
    <m/>
    <s v="http://ugandadata.orq/ecompendium/BrowseDefinitions.aspx and http://www.ubos.org/publications/technical/"/>
    <s v="A"/>
    <x v="1"/>
    <x v="2"/>
    <m/>
    <s v="01.3.2"/>
    <s v="Overall planning and statistical services"/>
    <s v="Definitions of statistical concepts"/>
    <s v="NA"/>
    <s v="Good for common understanding of indicators"/>
  </r>
  <r>
    <x v="9"/>
    <x v="1"/>
    <s v="0. National"/>
    <x v="1"/>
    <x v="655"/>
    <s v="IPUMS International"/>
    <x v="30"/>
    <x v="0"/>
    <x v="0"/>
    <s v="Yes"/>
    <s v="Yes"/>
    <s v="Yes"/>
    <n v="2002"/>
    <s v="Decennial"/>
    <m/>
    <m/>
    <s v="https://international.ipums.org/international/about.shtml"/>
    <s v="E"/>
    <x v="4"/>
    <x v="8"/>
    <s v="IPUMS International"/>
    <s v="01.3.2"/>
    <s v="Overall planning and statistical services  (CS)"/>
    <s v="several"/>
    <s v="Several"/>
    <m/>
  </r>
  <r>
    <x v="9"/>
    <x v="1"/>
    <s v="0. National"/>
    <x v="1"/>
    <x v="656"/>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9"/>
    <x v="1"/>
    <s v="0. National"/>
    <x v="1"/>
    <x v="657"/>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9"/>
    <x v="1"/>
    <s v="0. National"/>
    <x v="1"/>
    <x v="658"/>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9"/>
    <x v="1"/>
    <s v="0. National"/>
    <x v="1"/>
    <x v="659"/>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9"/>
    <x v="1"/>
    <s v="0. National"/>
    <x v="1"/>
    <x v="660"/>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9"/>
    <x v="1"/>
    <s v="0. National"/>
    <x v="1"/>
    <x v="661"/>
    <s v="Development Data Hub"/>
    <x v="32"/>
    <x v="0"/>
    <x v="2"/>
    <s v="Yes"/>
    <s v="Yes"/>
    <s v="Yes"/>
    <n v="2013"/>
    <s v="Annual"/>
    <m/>
    <m/>
    <s v="http://devinit.org/#!/data"/>
    <s v="B"/>
    <x v="0"/>
    <x v="4"/>
    <m/>
    <s v="01.3.2"/>
    <s v="Overall planning and statistical services  (CS)"/>
    <s v="poverty, resources, health, education"/>
    <s v="Several"/>
    <m/>
  </r>
  <r>
    <x v="10"/>
    <x v="0"/>
    <s v="0. National"/>
    <x v="0"/>
    <x v="662"/>
    <s v="Health Management Information System 2"/>
    <x v="63"/>
    <x v="1"/>
    <x v="2"/>
    <s v="No"/>
    <s v="Yes"/>
    <s v="No"/>
    <s v="n.d."/>
    <m/>
    <m/>
    <m/>
    <s v="http://hmis2.health.go.ug/"/>
    <s v="A"/>
    <x v="1"/>
    <x v="1"/>
    <m/>
    <s v="07.5.0"/>
    <s v="R&amp;D Health  (CS)"/>
    <s v="service indicators"/>
    <s v="institutions"/>
    <s v="based on DHIS 2 platform  (restricted access)"/>
  </r>
  <r>
    <x v="10"/>
    <x v="0"/>
    <s v="0. National"/>
    <x v="3"/>
    <x v="663"/>
    <s v="Health resources for Health Information systems"/>
    <x v="63"/>
    <x v="1"/>
    <x v="2"/>
    <s v="No"/>
    <s v="Yes"/>
    <s v="No"/>
    <s v="n.d."/>
    <m/>
    <m/>
    <m/>
    <s v="http://hris.health.go.ug"/>
    <s v="A"/>
    <x v="1"/>
    <x v="1"/>
    <m/>
    <s v="07.5.0"/>
    <s v="R&amp;D Health  (CS)"/>
    <s v="resources data"/>
    <s v="institutions"/>
    <s v=" (restricted access)"/>
  </r>
  <r>
    <x v="10"/>
    <x v="0"/>
    <s v="0. National"/>
    <x v="0"/>
    <x v="664"/>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0"/>
    <x v="665"/>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0"/>
    <x v="666"/>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0"/>
    <x v="667"/>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0"/>
    <x v="668"/>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0"/>
    <x v="669"/>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0"/>
    <x v="670"/>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3"/>
    <x v="671"/>
    <s v="Annual Health Sector Performance Report 2014/15"/>
    <x v="63"/>
    <x v="1"/>
    <x v="2"/>
    <s v="Yes"/>
    <s v="Yes"/>
    <s v="No"/>
    <n v="2014"/>
    <s v="Annual"/>
    <n v="2013"/>
    <n v="2015"/>
    <s v="http://www.health.go.ug/sites/default/files/ANNUAL%20HEALTH%20SECTOR%20%20PERFOMANCE%20REPORT.pdf"/>
    <s v="A"/>
    <x v="1"/>
    <x v="1"/>
    <m/>
    <s v="07.4.0"/>
    <s v="Public health services  (IS)"/>
    <s v="health service delivery, expenditure, etc"/>
    <s v="Individuals"/>
    <m/>
  </r>
  <r>
    <x v="10"/>
    <x v="0"/>
    <s v="0. National"/>
    <x v="1"/>
    <x v="672"/>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73"/>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74"/>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75"/>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76"/>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77"/>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78"/>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79"/>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80"/>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81"/>
    <s v="Annual Pharmaceutical Sector Performance Report 2013-2014"/>
    <x v="63"/>
    <x v="1"/>
    <x v="2"/>
    <s v="Yes"/>
    <s v="Yes"/>
    <s v="No"/>
    <n v="2013"/>
    <s v="Annual"/>
    <n v="2012"/>
    <n v="2014"/>
    <s v="http://www.health.go.ug/sites/default/files/2013-2014%20Annual%20Pharmaceutical%20Sector%20Performance%20Report.%20finalbb-06192015_0.pdf"/>
    <s v="A"/>
    <x v="1"/>
    <x v="1"/>
    <m/>
    <s v="07.4.0"/>
    <s v="Public health services  (IS)"/>
    <s v="health service delivery, expenditure, etc"/>
    <s v="Individuals"/>
    <m/>
  </r>
  <r>
    <x v="10"/>
    <x v="0"/>
    <s v="0. National"/>
    <x v="1"/>
    <x v="682"/>
    <s v="Clinical Trials database"/>
    <x v="64"/>
    <x v="1"/>
    <x v="0"/>
    <s v="No"/>
    <s v="No"/>
    <s v="No"/>
    <s v="n.d."/>
    <m/>
    <m/>
    <m/>
    <s v="None"/>
    <s v="A"/>
    <x v="1"/>
    <x v="3"/>
    <m/>
    <s v="07.1.0"/>
    <s v="Medical products, appliances and equipment"/>
    <m/>
    <s v="Individuals"/>
    <m/>
  </r>
  <r>
    <x v="10"/>
    <x v="0"/>
    <s v="0. National"/>
    <x v="1"/>
    <x v="683"/>
    <s v="Drug Registration Application"/>
    <x v="64"/>
    <x v="1"/>
    <x v="2"/>
    <s v="No"/>
    <s v="No"/>
    <s v="No"/>
    <s v="n.d."/>
    <m/>
    <m/>
    <m/>
    <s v="None"/>
    <s v="A"/>
    <x v="1"/>
    <x v="3"/>
    <m/>
    <s v="07.1.0"/>
    <s v="Medical products, appliances and equipment"/>
    <m/>
    <s v="institutions"/>
    <m/>
  </r>
  <r>
    <x v="10"/>
    <x v="0"/>
    <s v="0. National"/>
    <x v="1"/>
    <x v="684"/>
    <s v="Exports verification System"/>
    <x v="64"/>
    <x v="1"/>
    <x v="2"/>
    <s v="No"/>
    <s v="No"/>
    <s v="No"/>
    <s v="n.d."/>
    <m/>
    <m/>
    <m/>
    <s v="None"/>
    <s v="A"/>
    <x v="1"/>
    <x v="3"/>
    <m/>
    <s v="07.1.0"/>
    <s v="Medical products, appliances and equipment"/>
    <m/>
    <s v="Individuals and institutions"/>
    <m/>
  </r>
  <r>
    <x v="10"/>
    <x v="0"/>
    <s v="0. National"/>
    <x v="1"/>
    <x v="685"/>
    <s v="GAVI Statistics"/>
    <x v="65"/>
    <x v="0"/>
    <x v="2"/>
    <s v="Yes"/>
    <s v="Yes"/>
    <s v="No"/>
    <n v="2016"/>
    <m/>
    <m/>
    <m/>
    <s v="http://www.gavi.org/country/uganda/ "/>
    <s v="C"/>
    <x v="2"/>
    <x v="7"/>
    <s v="GAVI Statistics"/>
    <s v="07.5.0"/>
    <s v="R&amp;D Health  (CS)"/>
    <s v="Immunisation and financial data"/>
    <s v="individuals and institutions"/>
    <m/>
  </r>
  <r>
    <x v="10"/>
    <x v="0"/>
    <s v="0. National"/>
    <x v="1"/>
    <x v="686"/>
    <s v="GAVI Statistics"/>
    <x v="65"/>
    <x v="0"/>
    <x v="2"/>
    <s v="Yes"/>
    <s v="Yes"/>
    <s v="No"/>
    <n v="2014"/>
    <m/>
    <m/>
    <m/>
    <s v="http://www.gavi.org/country/uganda/ "/>
    <s v="C"/>
    <x v="2"/>
    <x v="7"/>
    <s v="GAVI Statistics"/>
    <s v="07.5.0"/>
    <s v="R&amp;D Health  (CS)"/>
    <s v="Immunisation and financial data"/>
    <s v="individuals and institutions"/>
    <m/>
  </r>
  <r>
    <x v="10"/>
    <x v="0"/>
    <s v="0. National"/>
    <x v="1"/>
    <x v="687"/>
    <s v="Global Fund datasets/ AidSpan (http://www.aidspan.org/country/260)"/>
    <x v="66"/>
    <x v="0"/>
    <x v="2"/>
    <s v="Yes"/>
    <s v="Yes"/>
    <s v="No"/>
    <n v="2016"/>
    <s v="Annual"/>
    <m/>
    <m/>
    <s v="http://www.theglobalfund.org/en/data/datasets/ "/>
    <s v="C"/>
    <x v="2"/>
    <x v="7"/>
    <s v="Global Fund datasets"/>
    <s v="07.5.0"/>
    <s v="R&amp;D Health  (CS)"/>
    <s v="Financing data"/>
    <s v="National"/>
    <s v="Need for Execel 2010 and above to download the latest data. See: http://www.theglobalfund.org/en/data/analysts/"/>
  </r>
  <r>
    <x v="10"/>
    <x v="0"/>
    <s v="0. National"/>
    <x v="1"/>
    <x v="688"/>
    <s v="Global Fund datasets/ AidSpan (http://www.aidspan.org/country/260)"/>
    <x v="66"/>
    <x v="0"/>
    <x v="2"/>
    <s v="Yes"/>
    <s v="Yes"/>
    <s v="No"/>
    <n v="2016"/>
    <s v="Annual"/>
    <m/>
    <m/>
    <s v="http://www.theglobalfund.org/en/data/datasets/ "/>
    <s v="C"/>
    <x v="2"/>
    <x v="7"/>
    <s v="Global Fund datasets"/>
    <s v="07.5.0"/>
    <s v="R&amp;D Health  (CS)"/>
    <s v="Financing data"/>
    <s v="National"/>
    <s v="Need for Execel 2010 and above to download the latest data. See: http://www.theglobalfund.org/en/data/analysts/"/>
  </r>
  <r>
    <x v="10"/>
    <x v="0"/>
    <s v="0. National"/>
    <x v="1"/>
    <x v="689"/>
    <s v="Global Fund datasets/ AidSpan (http://www.aidspan.org/country/260)"/>
    <x v="66"/>
    <x v="0"/>
    <x v="2"/>
    <s v="Yes"/>
    <s v="Yes"/>
    <s v="No"/>
    <n v="2016"/>
    <s v="Annual"/>
    <m/>
    <m/>
    <s v="http://www.theglobalfund.org/en/data/datasets/ "/>
    <s v="C"/>
    <x v="2"/>
    <x v="7"/>
    <s v="Global Fund datasets"/>
    <s v="07.5.0"/>
    <s v="R&amp;D Health  (CS)"/>
    <s v="Financing data"/>
    <s v="National"/>
    <s v="Need for Execel 2010 and above to download the latest data. See: http://www.theglobalfund.org/en/data/analysts/"/>
  </r>
  <r>
    <x v="10"/>
    <x v="0"/>
    <s v="0. National"/>
    <x v="1"/>
    <x v="690"/>
    <s v="Global Fund datasets/ AidSpan (http://www.aidspan.org/country/260)"/>
    <x v="66"/>
    <x v="0"/>
    <x v="2"/>
    <s v="Yes"/>
    <s v="Yes"/>
    <s v="No"/>
    <n v="2016"/>
    <s v="Annual"/>
    <m/>
    <m/>
    <s v="http://www.theglobalfund.org/en/data/datasets/ "/>
    <s v="C"/>
    <x v="2"/>
    <x v="7"/>
    <s v="Global Fund datasets"/>
    <s v="07.5.0"/>
    <s v="R&amp;D Health  (CS)"/>
    <s v="Financing data"/>
    <s v="National"/>
    <s v="Need for Execel 2010 and above to download the latest data. See: http://www.theglobalfund.org/en/data/analysts/"/>
  </r>
  <r>
    <x v="10"/>
    <x v="0"/>
    <s v="0. National"/>
    <x v="1"/>
    <x v="691"/>
    <s v="Global Fund datasets/ AidSpan (http://www.aidspan.org/country/260)"/>
    <x v="66"/>
    <x v="0"/>
    <x v="2"/>
    <s v="Yes"/>
    <s v="Yes"/>
    <s v="No"/>
    <n v="2016"/>
    <s v="Annual"/>
    <m/>
    <m/>
    <s v="http://www.theglobalfund.org/en/data/datasets/ "/>
    <s v="C"/>
    <x v="2"/>
    <x v="7"/>
    <s v="Global Fund datasets"/>
    <s v="07.5.0"/>
    <s v="R&amp;D Health  (CS)"/>
    <s v="Financing data"/>
    <s v="National"/>
    <s v="Need for Execel 2010 and above to download the latest data. See: http://www.theglobalfund.org/en/data/analysts/"/>
  </r>
  <r>
    <x v="10"/>
    <x v="1"/>
    <s v="0. National"/>
    <x v="1"/>
    <x v="692"/>
    <s v="Global Health Observatory data repository"/>
    <x v="67"/>
    <x v="0"/>
    <x v="0"/>
    <s v="Yes"/>
    <s v="Yes"/>
    <s v="Yes"/>
    <n v="2013"/>
    <m/>
    <m/>
    <m/>
    <s v="http://apps.who.int/gho/data/node.home "/>
    <s v="C"/>
    <x v="2"/>
    <x v="7"/>
    <s v="Global Health Observatory data repository"/>
    <s v="07.5.0"/>
    <s v="R&amp;D Health  (CS)"/>
    <s v="Health"/>
    <s v="Households, communities and Institutions"/>
    <s v="http://www.who.int/gho/publications/world_health_statistics/2015/en/"/>
  </r>
  <r>
    <x v="10"/>
    <x v="1"/>
    <s v="0. National"/>
    <x v="1"/>
    <x v="693"/>
    <s v="Global Health Observatory data repository"/>
    <x v="67"/>
    <x v="0"/>
    <x v="0"/>
    <s v="Yes"/>
    <s v="Yes"/>
    <s v="Yes"/>
    <n v="2013"/>
    <m/>
    <m/>
    <m/>
    <s v="http://apps.who.int/gho/data/node.home "/>
    <s v="C"/>
    <x v="2"/>
    <x v="7"/>
    <s v="Global Health Observatory data repository"/>
    <s v="07.5.0"/>
    <s v="R&amp;D Health  (CS)"/>
    <s v="Health"/>
    <s v="Households, communities and Institutions"/>
    <s v="http://www.who.int/gho/publications/world_health_statistics/2015/en/"/>
  </r>
  <r>
    <x v="10"/>
    <x v="1"/>
    <s v="0. National"/>
    <x v="1"/>
    <x v="694"/>
    <s v="Global Health Observatory data repository"/>
    <x v="67"/>
    <x v="0"/>
    <x v="0"/>
    <s v="Yes"/>
    <s v="Yes"/>
    <s v="Yes"/>
    <n v="2013"/>
    <m/>
    <m/>
    <m/>
    <s v="http://apps.who.int/gho/data/node.home "/>
    <s v="C"/>
    <x v="2"/>
    <x v="7"/>
    <s v="Global Health Observatory data repository"/>
    <s v="07.5.0"/>
    <s v="R&amp;D Health  (CS)"/>
    <s v="Health"/>
    <s v="Households, communities and Institutions"/>
    <s v="http://www.who.int/gho/publications/world_health_statistics/2015/en/"/>
  </r>
  <r>
    <x v="10"/>
    <x v="1"/>
    <s v="0. National"/>
    <x v="1"/>
    <x v="695"/>
    <s v="Global Health Observatory data repository"/>
    <x v="67"/>
    <x v="0"/>
    <x v="0"/>
    <s v="Yes"/>
    <s v="Yes"/>
    <s v="Yes"/>
    <n v="2013"/>
    <m/>
    <m/>
    <m/>
    <s v="http://apps.who.int/gho/data/node.home "/>
    <s v="C"/>
    <x v="2"/>
    <x v="7"/>
    <s v="Global Health Observatory data repository"/>
    <s v="07.5.0"/>
    <s v="R&amp;D Health  (CS)"/>
    <s v="Health"/>
    <s v="Households, communities and Institutions"/>
    <s v="http://www.who.int/gho/publications/world_health_statistics/2015/en/"/>
  </r>
  <r>
    <x v="10"/>
    <x v="1"/>
    <s v="0. National"/>
    <x v="1"/>
    <x v="696"/>
    <s v="Global Health Observatory data repository"/>
    <x v="67"/>
    <x v="0"/>
    <x v="0"/>
    <s v="Yes"/>
    <s v="Yes"/>
    <s v="Yes"/>
    <n v="2013"/>
    <m/>
    <m/>
    <m/>
    <s v="http://apps.who.int/gho/data/node.home "/>
    <s v="C"/>
    <x v="2"/>
    <x v="7"/>
    <s v="Global Health Observatory data repository"/>
    <s v="07.5.0"/>
    <s v="R&amp;D Health  (CS)"/>
    <s v="Health"/>
    <s v="Households, communities and Institutions"/>
    <s v="http://www.who.int/gho/publications/world_health_statistics/2015/en/"/>
  </r>
  <r>
    <x v="10"/>
    <x v="1"/>
    <s v="0. National"/>
    <x v="1"/>
    <x v="697"/>
    <s v="Global Health Observatory data repository"/>
    <x v="67"/>
    <x v="0"/>
    <x v="0"/>
    <s v="Yes"/>
    <s v="Yes"/>
    <s v="Yes"/>
    <n v="2013"/>
    <m/>
    <m/>
    <m/>
    <s v="http://apps.who.int/gho/data/node.home "/>
    <s v="C"/>
    <x v="2"/>
    <x v="7"/>
    <s v="Global Health Observatory data repository"/>
    <s v="07.5.0"/>
    <s v="R&amp;D Health  (CS)"/>
    <s v="Health"/>
    <s v="Households, communities and Institutions"/>
    <s v="http://www.who.int/gho/publications/world_health_statistics/2015/en/"/>
  </r>
  <r>
    <x v="10"/>
    <x v="1"/>
    <s v="0. National"/>
    <x v="1"/>
    <x v="698"/>
    <s v="AIDSinfo"/>
    <x v="68"/>
    <x v="0"/>
    <x v="0"/>
    <s v="Yes"/>
    <s v="Yes"/>
    <s v="Yes"/>
    <n v="2014"/>
    <m/>
    <m/>
    <m/>
    <s v="http://aidsinfo.unaids.org/ "/>
    <s v="C"/>
    <x v="2"/>
    <x v="5"/>
    <s v="AIDSinfo"/>
    <s v="07.5.0"/>
    <s v="R&amp;D Health  (CS)"/>
    <s v="HIV/AIDS indicators"/>
    <s v="Individuals"/>
    <m/>
  </r>
  <r>
    <x v="10"/>
    <x v="1"/>
    <s v="0. National"/>
    <x v="1"/>
    <x v="699"/>
    <s v="Indicator Registry"/>
    <x v="68"/>
    <x v="0"/>
    <x v="0"/>
    <s v="Yes"/>
    <s v="Yes"/>
    <s v="No"/>
    <s v="n.d."/>
    <m/>
    <m/>
    <m/>
    <s v="http://www.indicatorregistry.org/ "/>
    <s v="C"/>
    <x v="2"/>
    <x v="5"/>
    <s v="UN AIDS indicator registry"/>
    <s v="07.5.0"/>
    <s v="R&amp;D Health  (CS)"/>
    <s v="HIV/AIDS indicators"/>
    <s v="NA"/>
    <m/>
  </r>
  <r>
    <x v="10"/>
    <x v="1"/>
    <s v="0. National"/>
    <x v="1"/>
    <x v="700"/>
    <s v="Uganda Country  page"/>
    <x v="68"/>
    <x v="0"/>
    <x v="0"/>
    <s v="Yes"/>
    <s v="Yes"/>
    <s v="No"/>
    <n v="2014"/>
    <m/>
    <m/>
    <m/>
    <s v="http://www.unaids.org/en/regionscountries/countries/uganda/"/>
    <s v="C"/>
    <x v="2"/>
    <x v="5"/>
    <s v="Country profiles"/>
    <s v="07.5.0"/>
    <s v="R&amp;D Health  (CS)"/>
    <s v="HIV/AIDS indicators"/>
    <s v="Individuals"/>
    <m/>
  </r>
  <r>
    <x v="10"/>
    <x v="0"/>
    <s v="0. National"/>
    <x v="1"/>
    <x v="701"/>
    <s v="Uganda Heart Institute patient database access system"/>
    <x v="63"/>
    <x v="1"/>
    <x v="2"/>
    <s v="No"/>
    <s v="No"/>
    <s v="No"/>
    <s v="n.d."/>
    <m/>
    <m/>
    <m/>
    <s v="None"/>
    <s v="A"/>
    <x v="1"/>
    <x v="1"/>
    <m/>
    <s v="07.5.0"/>
    <s v="R&amp;D Health  (CS)"/>
    <s v="Patient details: diagnosis, location, religion"/>
    <s v="Individuals"/>
    <s v="Patient details: diagnosis, location, religion"/>
  </r>
  <r>
    <x v="10"/>
    <x v="0"/>
    <s v="0. National"/>
    <x v="2"/>
    <x v="702"/>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3"/>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4"/>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5"/>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6"/>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7"/>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8"/>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9"/>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10"/>
    <s v="Uganda - AIDS Indicator Survey 2011"/>
    <x v="2"/>
    <x v="1"/>
    <x v="0"/>
    <s v="Yes"/>
    <s v="Yes"/>
    <s v="Yes"/>
    <n v="2011"/>
    <s v="Every 5 years"/>
    <n v="2005"/>
    <m/>
    <s v="http://dhsprogram.com/what-we-do/survey/survey-display-373.cfm"/>
    <s v="A"/>
    <x v="1"/>
    <x v="2"/>
    <s v="AIS"/>
    <s v="07.0.0"/>
    <s v="Health"/>
    <s v="Demographics, health, malaria, HIV/AIDS, location, facilities etc"/>
    <s v="individuals, households and communities"/>
    <s v="http://microdata.worldbank.org/index.php/catalog/1607 and http://catalog.ihsn.org/index.php/catalog/3547"/>
  </r>
  <r>
    <x v="10"/>
    <x v="0"/>
    <s v="0. National"/>
    <x v="2"/>
    <x v="702"/>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1"/>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2"/>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3"/>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4"/>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5"/>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6"/>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7"/>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8"/>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19"/>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20"/>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21"/>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22"/>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23"/>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24"/>
    <s v="Uganda - Demographic and Health Survey 2011"/>
    <x v="2"/>
    <x v="1"/>
    <x v="0"/>
    <s v="Yes"/>
    <s v="Yes"/>
    <s v="Yes"/>
    <n v="2011"/>
    <s v="Every 5 years"/>
    <n v="2006"/>
    <n v="2016"/>
    <s v="http://dhsprogram.com/what-we-do/survey/survey-display-399.cfm"/>
    <s v="A"/>
    <x v="1"/>
    <x v="2"/>
    <s v="DHS"/>
    <s v="01.3.2"/>
    <s v="Overall planning and statistical services"/>
    <s v="Demographics, health, malaria, HIV/AIDS, location, facilities etc"/>
    <s v="individuals, households and communities"/>
    <s v="http://www.ubos.org/publications/health/  This is uniform for all DHS countries (see DHS tab). also available from http://catalog.ihsn.org/index.php/catalog/2965 and http://microdata.worldbank.org/index.php/catalog/1539"/>
  </r>
  <r>
    <x v="10"/>
    <x v="0"/>
    <s v="0. National"/>
    <x v="2"/>
    <x v="725"/>
    <s v="Uganda - Malaria Indicator Survey 2014-2015"/>
    <x v="2"/>
    <x v="1"/>
    <x v="0"/>
    <s v="Yes"/>
    <s v="Yes"/>
    <s v="Yes"/>
    <n v="2015"/>
    <s v="Every 5 years"/>
    <n v="2010"/>
    <m/>
    <s v="http://dhsprogram.com/what-we-do/survey/survey-display-484.cfm"/>
    <s v="A"/>
    <x v="1"/>
    <x v="2"/>
    <s v="MIS"/>
    <s v="07.0.0"/>
    <s v="Health"/>
    <s v="Demographics, health, malaria, HIV/AIDS, location, facilities etc"/>
    <s v="individuals, households and communities"/>
    <s v="http://catalog.ihsn.org/index.php/catalog/6483 and also http://microdata.worldbank.org/index.php/catalog/2520. Sponsor(s): Governemt of Uganda; United States Agency for International Development - USAID; United Kingdom Department for International Development - DFID "/>
  </r>
  <r>
    <x v="10"/>
    <x v="0"/>
    <s v="0. National"/>
    <x v="2"/>
    <x v="726"/>
    <s v="Uganda - Malaria Indicator Survey 2014-2015"/>
    <x v="2"/>
    <x v="1"/>
    <x v="0"/>
    <s v="Yes"/>
    <s v="Yes"/>
    <s v="Yes"/>
    <n v="2015"/>
    <s v="Every 5 years"/>
    <n v="2010"/>
    <m/>
    <s v="http://dhsprogram.com/what-we-do/survey/survey-display-484.cfm"/>
    <s v="A"/>
    <x v="1"/>
    <x v="2"/>
    <s v="MIS"/>
    <s v="07.0.0"/>
    <s v="Health"/>
    <s v="Demographics, health, malaria, HIV/AIDS, location, facilities etc"/>
    <s v="individuals, households and communities"/>
    <s v="http://catalog.ihsn.org/index.php/catalog/6483 and also http://microdata.worldbank.org/index.php/catalog/2520. Sponsor(s): Governemt of Uganda; United States Agency for International Development - USAID; United Kingdom Department for International Development - DFID "/>
  </r>
  <r>
    <x v="10"/>
    <x v="0"/>
    <s v="0. National"/>
    <x v="2"/>
    <x v="727"/>
    <s v="Uganda - Malaria Indicator Survey 2014-2015"/>
    <x v="2"/>
    <x v="1"/>
    <x v="0"/>
    <s v="Yes"/>
    <s v="Yes"/>
    <s v="Yes"/>
    <n v="2015"/>
    <s v="Every 5 years"/>
    <n v="2010"/>
    <m/>
    <s v="http://dhsprogram.com/what-we-do/survey/survey-display-484.cfm"/>
    <s v="A"/>
    <x v="1"/>
    <x v="2"/>
    <s v="MIS"/>
    <s v="07.0.0"/>
    <s v="Health"/>
    <s v="Demographics, health, malaria, HIV/AIDS, location, facilities etc"/>
    <s v="individuals, households and communities"/>
    <s v="http://catalog.ihsn.org/index.php/catalog/6483 and also http://microdata.worldbank.org/index.php/catalog/2520. Sponsor(s): Governemt of Uganda; United States Agency for International Development - USAID; United Kingdom Department for International Development - DFID "/>
  </r>
  <r>
    <x v="10"/>
    <x v="0"/>
    <s v="0. National"/>
    <x v="2"/>
    <x v="728"/>
    <s v="Uganda - Malaria Indicator Survey 2014-2015"/>
    <x v="2"/>
    <x v="1"/>
    <x v="0"/>
    <s v="Yes"/>
    <s v="Yes"/>
    <s v="Yes"/>
    <n v="2015"/>
    <s v="Every 5 years"/>
    <n v="2010"/>
    <m/>
    <s v="http://dhsprogram.com/what-we-do/survey/survey-display-484.cfm"/>
    <s v="A"/>
    <x v="1"/>
    <x v="2"/>
    <s v="MIS"/>
    <s v="07.0.0"/>
    <s v="Health"/>
    <s v="Demographics, health, malaria, HIV/AIDS, location, facilities etc"/>
    <s v="individuals, households and communities"/>
    <s v="http://catalog.ihsn.org/index.php/catalog/6483 and also http://microdata.worldbank.org/index.php/catalog/2520. Sponsor(s): Governemt of Uganda; United States Agency for International Development - USAID; United Kingdom Department for International Development - DFID "/>
  </r>
  <r>
    <x v="10"/>
    <x v="0"/>
    <s v="0. National"/>
    <x v="2"/>
    <x v="729"/>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0"/>
    <s v="0. National"/>
    <x v="2"/>
    <x v="730"/>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0"/>
    <s v="0. National"/>
    <x v="2"/>
    <x v="731"/>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0"/>
    <s v="0. National"/>
    <x v="2"/>
    <x v="732"/>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0"/>
    <s v="0. National"/>
    <x v="2"/>
    <x v="733"/>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0"/>
    <s v="0. National"/>
    <x v="2"/>
    <x v="734"/>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0"/>
    <s v="0. National"/>
    <x v="2"/>
    <x v="735"/>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0"/>
    <s v="0. National"/>
    <x v="2"/>
    <x v="736"/>
    <s v="Uganda - Service Provision Assessment Survey 2007"/>
    <x v="2"/>
    <x v="1"/>
    <x v="0"/>
    <s v="Yes"/>
    <s v="Yes"/>
    <s v="Yes"/>
    <n v="2007"/>
    <m/>
    <m/>
    <m/>
    <s v="http://dhsprogram.com/what-we-do/survey/survey-display-292.cfm"/>
    <s v="A"/>
    <x v="1"/>
    <x v="2"/>
    <s v="SPAS"/>
    <s v="07.0.0"/>
    <s v="Health"/>
    <s v="Health service provision"/>
    <s v="Health Facilities (both private and public/government)"/>
    <s v="http://catalog.ihsn.org/index.php/catalog/2318/study-description"/>
  </r>
  <r>
    <x v="10"/>
    <x v="1"/>
    <s v="0. National"/>
    <x v="0"/>
    <x v="737"/>
    <s v="Uganda National Household Survey, 2012/2013"/>
    <x v="29"/>
    <x v="0"/>
    <x v="0"/>
    <s v="Yes"/>
    <s v="Yes"/>
    <s v="Yes"/>
    <n v="2013"/>
    <m/>
    <m/>
    <m/>
    <s v="http://opendevdata.ug/standalone-datasets/distance-to-main-drinking-water-source"/>
    <s v="B"/>
    <x v="0"/>
    <x v="0"/>
    <s v="Open Data Portal"/>
    <s v="01.3.2"/>
    <s v="Overall planning and statistical services  (CS)"/>
    <s v="several"/>
    <s v="Several"/>
    <m/>
  </r>
  <r>
    <x v="10"/>
    <x v="1"/>
    <s v="2. District"/>
    <x v="0"/>
    <x v="738"/>
    <s v="Directorate of Water Development, Ministry of Water and Environment 2010"/>
    <x v="29"/>
    <x v="0"/>
    <x v="0"/>
    <s v="Yes"/>
    <s v="Yes"/>
    <s v="Yes"/>
    <n v="2013"/>
    <m/>
    <m/>
    <m/>
    <s v="http://opendevdata.ug/standalone-datasets/kampala-population-access-to-piped-water"/>
    <s v="B"/>
    <x v="0"/>
    <x v="0"/>
    <s v="Open Data Portal"/>
    <s v="01.3.2"/>
    <s v="Overall planning and statistical services  (CS)"/>
    <s v="several"/>
    <s v="Several"/>
    <m/>
  </r>
  <r>
    <x v="10"/>
    <x v="1"/>
    <s v="0. National"/>
    <x v="0"/>
    <x v="739"/>
    <s v="Uganda National Household Survey, 2012/2013"/>
    <x v="29"/>
    <x v="0"/>
    <x v="0"/>
    <s v="Yes"/>
    <s v="Yes"/>
    <s v="Yes"/>
    <n v="2013"/>
    <m/>
    <m/>
    <m/>
    <s v="http://opendevdata.ug/standalone-datasets/population-that-suffered-from-an-illness-slash-injury"/>
    <s v="B"/>
    <x v="0"/>
    <x v="0"/>
    <s v="Open Data Portal"/>
    <s v="01.3.2"/>
    <s v="Overall planning and statistical services  (CS)"/>
    <s v="several"/>
    <s v="Several"/>
    <m/>
  </r>
  <r>
    <x v="10"/>
    <x v="1"/>
    <s v="2. District"/>
    <x v="0"/>
    <x v="740"/>
    <s v="Directorate of Water Development, Ministry of Water and Environment, 2010 and UBOS-Uganda National Household Survey, 2012/13"/>
    <x v="29"/>
    <x v="0"/>
    <x v="0"/>
    <s v="Yes"/>
    <s v="Yes"/>
    <s v="Yes"/>
    <n v="2013"/>
    <m/>
    <m/>
    <m/>
    <s v="http://opendevdata.ug/standalone-datasets/status-of-access-to-safe-water-by-the-kampala-people"/>
    <s v="B"/>
    <x v="0"/>
    <x v="0"/>
    <s v="Open Data Portal"/>
    <s v="01.3.2"/>
    <s v="Overall planning and statistical services  (CS)"/>
    <s v="several"/>
    <s v="Several"/>
    <m/>
  </r>
  <r>
    <x v="10"/>
    <x v="0"/>
    <s v="0. National"/>
    <x v="0"/>
    <x v="741"/>
    <s v="U-reporter"/>
    <x v="42"/>
    <x v="0"/>
    <x v="3"/>
    <s v="Yes"/>
    <s v="Yes"/>
    <s v="No"/>
    <n v="2015"/>
    <m/>
    <m/>
    <m/>
    <s v="http://www.ureport.ug/poll/537/"/>
    <s v="C"/>
    <x v="2"/>
    <x v="5"/>
    <s v="U-reporter"/>
    <s v="01.6.0"/>
    <s v="General public services n.e.c.  (CS)"/>
    <s v="Several"/>
    <s v="Individuals"/>
    <m/>
  </r>
  <r>
    <x v="10"/>
    <x v="0"/>
    <s v="0. National"/>
    <x v="0"/>
    <x v="742"/>
    <s v="U-reporter"/>
    <x v="42"/>
    <x v="0"/>
    <x v="3"/>
    <s v="Yes"/>
    <s v="Yes"/>
    <s v="No"/>
    <n v="2015"/>
    <m/>
    <m/>
    <m/>
    <s v="http://www.ureport.ug/poll/524/"/>
    <s v="C"/>
    <x v="2"/>
    <x v="5"/>
    <s v="U-reporter"/>
    <s v="01.6.0"/>
    <s v="General public services n.e.c.  (CS)"/>
    <s v="Several"/>
    <s v="Individuals"/>
    <m/>
  </r>
  <r>
    <x v="10"/>
    <x v="0"/>
    <s v="0. National"/>
    <x v="0"/>
    <x v="743"/>
    <s v="U-reporter"/>
    <x v="42"/>
    <x v="0"/>
    <x v="3"/>
    <s v="Yes"/>
    <s v="Yes"/>
    <s v="No"/>
    <n v="2015"/>
    <m/>
    <m/>
    <m/>
    <s v="http://www.ureport.ug/poll/460/"/>
    <s v="C"/>
    <x v="2"/>
    <x v="5"/>
    <s v="U-reporter"/>
    <s v="01.6.0"/>
    <s v="General public services n.e.c.  (CS)"/>
    <s v="Several"/>
    <s v="Individuals"/>
    <m/>
  </r>
  <r>
    <x v="10"/>
    <x v="0"/>
    <s v="0. National"/>
    <x v="0"/>
    <x v="744"/>
    <s v="U-reporter"/>
    <x v="42"/>
    <x v="0"/>
    <x v="3"/>
    <s v="Yes"/>
    <s v="Yes"/>
    <s v="No"/>
    <n v="2015"/>
    <m/>
    <m/>
    <m/>
    <s v="http://www.ureport.ug/poll/447/"/>
    <s v="C"/>
    <x v="2"/>
    <x v="5"/>
    <s v="U-reporter"/>
    <s v="01.6.0"/>
    <s v="General public services n.e.c.  (CS)"/>
    <s v="Several"/>
    <s v="Individuals"/>
    <m/>
  </r>
  <r>
    <x v="10"/>
    <x v="0"/>
    <s v="0. National"/>
    <x v="0"/>
    <x v="745"/>
    <s v="U-reporter"/>
    <x v="42"/>
    <x v="0"/>
    <x v="3"/>
    <s v="Yes"/>
    <s v="Yes"/>
    <s v="No"/>
    <n v="2015"/>
    <m/>
    <m/>
    <m/>
    <s v="http://www.ureport.ug/poll/437/"/>
    <s v="C"/>
    <x v="2"/>
    <x v="5"/>
    <s v="U-reporter"/>
    <s v="01.6.0"/>
    <s v="General public services n.e.c.  (CS)"/>
    <s v="Several"/>
    <s v="Individuals"/>
    <m/>
  </r>
  <r>
    <x v="10"/>
    <x v="1"/>
    <s v="0. National"/>
    <x v="1"/>
    <x v="746"/>
    <s v="DHS, MICS etc"/>
    <x v="42"/>
    <x v="0"/>
    <x v="0"/>
    <s v="Yes"/>
    <s v="Yes"/>
    <s v="No"/>
    <n v="2012"/>
    <m/>
    <m/>
    <m/>
    <s v="http://www.unicef.org/infobycountry/uganda_statistics.html "/>
    <s v="C"/>
    <x v="2"/>
    <x v="5"/>
    <s v="MICS"/>
    <s v="07.5.0"/>
    <s v="R&amp;D Health  (CS)"/>
    <s v="Several"/>
    <s v="Households"/>
    <m/>
  </r>
  <r>
    <x v="10"/>
    <x v="1"/>
    <s v="0. National"/>
    <x v="1"/>
    <x v="747"/>
    <s v="DHS, MICS etc"/>
    <x v="42"/>
    <x v="0"/>
    <x v="0"/>
    <s v="Yes"/>
    <s v="Yes"/>
    <s v="No"/>
    <n v="2012"/>
    <m/>
    <m/>
    <m/>
    <s v="http://www.unicef.org/infobycountry/uganda_statistics.html "/>
    <s v="C"/>
    <x v="2"/>
    <x v="5"/>
    <s v="MICS"/>
    <s v="07.5.0"/>
    <s v="R&amp;D Health  (CS)"/>
    <s v="Several"/>
    <s v="Households"/>
    <m/>
  </r>
  <r>
    <x v="10"/>
    <x v="1"/>
    <s v="0. National"/>
    <x v="1"/>
    <x v="748"/>
    <s v="DHS, MICS etc"/>
    <x v="42"/>
    <x v="0"/>
    <x v="0"/>
    <s v="Yes"/>
    <s v="Yes"/>
    <s v="No"/>
    <n v="2012"/>
    <m/>
    <m/>
    <m/>
    <s v="http://www.unicef.org/infobycountry/uganda_statistics.html "/>
    <s v="C"/>
    <x v="2"/>
    <x v="5"/>
    <s v="MICS"/>
    <s v="07.5.0"/>
    <s v="R&amp;D Health  (CS)"/>
    <s v="Several"/>
    <s v="Households"/>
    <m/>
  </r>
  <r>
    <x v="10"/>
    <x v="1"/>
    <s v="0. National"/>
    <x v="1"/>
    <x v="749"/>
    <s v="DHS, MICS etc"/>
    <x v="42"/>
    <x v="0"/>
    <x v="0"/>
    <s v="Yes"/>
    <s v="Yes"/>
    <s v="No"/>
    <n v="2012"/>
    <m/>
    <m/>
    <m/>
    <s v="http://www.unicef.org/infobycountry/uganda_statistics.html "/>
    <s v="C"/>
    <x v="2"/>
    <x v="5"/>
    <s v="MICS"/>
    <s v="07.5.0"/>
    <s v="R&amp;D Health  (CS)"/>
    <s v="Several"/>
    <s v="Households"/>
    <m/>
  </r>
  <r>
    <x v="10"/>
    <x v="1"/>
    <s v="0. National"/>
    <x v="1"/>
    <x v="750"/>
    <s v="DHS, MICS etc"/>
    <x v="42"/>
    <x v="0"/>
    <x v="0"/>
    <s v="Yes"/>
    <s v="Yes"/>
    <s v="No"/>
    <n v="2012"/>
    <m/>
    <m/>
    <m/>
    <s v="http://www.unicef.org/infobycountry/uganda_statistics.html "/>
    <s v="C"/>
    <x v="2"/>
    <x v="5"/>
    <s v="MICS"/>
    <s v="07.5.0"/>
    <s v="R&amp;D Health  (CS)"/>
    <s v="Several"/>
    <s v="Households"/>
    <m/>
  </r>
  <r>
    <x v="10"/>
    <x v="1"/>
    <s v="0. National"/>
    <x v="1"/>
    <x v="751"/>
    <s v="DHS, MICS etc"/>
    <x v="42"/>
    <x v="0"/>
    <x v="0"/>
    <s v="Yes"/>
    <s v="Yes"/>
    <s v="No"/>
    <n v="2012"/>
    <m/>
    <m/>
    <m/>
    <s v="http://www.unicef.org/infobycountry/uganda_statistics.html "/>
    <s v="C"/>
    <x v="2"/>
    <x v="5"/>
    <s v="MICS"/>
    <s v="07.5.0"/>
    <s v="R&amp;D Health  (CS)"/>
    <s v="Several"/>
    <s v="Households"/>
    <m/>
  </r>
  <r>
    <x v="10"/>
    <x v="1"/>
    <s v="0. National"/>
    <x v="1"/>
    <x v="752"/>
    <s v="DHS, MICS etc"/>
    <x v="42"/>
    <x v="0"/>
    <x v="0"/>
    <s v="Yes"/>
    <s v="Yes"/>
    <s v="No"/>
    <n v="2012"/>
    <m/>
    <m/>
    <m/>
    <s v="http://www.unicef.org/infobycountry/uganda_statistics.html "/>
    <s v="C"/>
    <x v="2"/>
    <x v="5"/>
    <s v="MICS"/>
    <s v="07.5.0"/>
    <s v="R&amp;D Health  (CS)"/>
    <s v="Several"/>
    <s v="Households"/>
    <m/>
  </r>
  <r>
    <x v="10"/>
    <x v="1"/>
    <s v="0. National"/>
    <x v="1"/>
    <x v="753"/>
    <s v="DHS, MICS etc"/>
    <x v="42"/>
    <x v="0"/>
    <x v="0"/>
    <s v="Yes"/>
    <s v="Yes"/>
    <s v="No"/>
    <n v="2012"/>
    <m/>
    <m/>
    <m/>
    <s v="http://www.unicef.org/infobycountry/uganda_statistics.html "/>
    <s v="C"/>
    <x v="2"/>
    <x v="5"/>
    <s v="MICS"/>
    <s v="07.5.0"/>
    <s v="R&amp;D Health  (CS)"/>
    <s v="Several"/>
    <s v="Households"/>
    <m/>
  </r>
  <r>
    <x v="10"/>
    <x v="1"/>
    <s v="0. National"/>
    <x v="1"/>
    <x v="754"/>
    <s v="DHS, MICS etc"/>
    <x v="42"/>
    <x v="0"/>
    <x v="0"/>
    <s v="Yes"/>
    <s v="Yes"/>
    <s v="No"/>
    <n v="2012"/>
    <m/>
    <m/>
    <m/>
    <s v="http://www.unicef.org/infobycountry/uganda_statistics.html "/>
    <s v="C"/>
    <x v="2"/>
    <x v="5"/>
    <s v="MICS"/>
    <s v="07.5.0"/>
    <s v="R&amp;D Health  (CS)"/>
    <s v="Several"/>
    <s v="Households"/>
    <m/>
  </r>
  <r>
    <x v="10"/>
    <x v="1"/>
    <s v="0. National"/>
    <x v="1"/>
    <x v="755"/>
    <s v="DHS, MICS etc"/>
    <x v="42"/>
    <x v="0"/>
    <x v="0"/>
    <s v="Yes"/>
    <s v="Yes"/>
    <s v="No"/>
    <n v="2012"/>
    <m/>
    <m/>
    <m/>
    <s v="http://www.unicef.org/infobycountry/uganda_statistics.html "/>
    <s v="C"/>
    <x v="2"/>
    <x v="5"/>
    <s v="MICS"/>
    <s v="07.5.0"/>
    <s v="R&amp;D Health  (CS)"/>
    <s v="Several"/>
    <s v="Households"/>
    <m/>
  </r>
  <r>
    <x v="10"/>
    <x v="1"/>
    <s v="0. National"/>
    <x v="1"/>
    <x v="756"/>
    <s v="DHS, MICS etc"/>
    <x v="42"/>
    <x v="0"/>
    <x v="0"/>
    <s v="Yes"/>
    <s v="Yes"/>
    <s v="No"/>
    <n v="2012"/>
    <m/>
    <m/>
    <m/>
    <s v="http://www.unicef.org/infobycountry/uganda_statistics.html "/>
    <s v="C"/>
    <x v="2"/>
    <x v="5"/>
    <s v="MICS"/>
    <s v="07.5.0"/>
    <s v="R&amp;D Health  (CS)"/>
    <s v="Several"/>
    <s v="Households"/>
    <m/>
  </r>
  <r>
    <x v="10"/>
    <x v="1"/>
    <s v="0. National"/>
    <x v="1"/>
    <x v="757"/>
    <s v="DHS, MICS etc"/>
    <x v="42"/>
    <x v="0"/>
    <x v="0"/>
    <s v="Yes"/>
    <s v="Yes"/>
    <s v="No"/>
    <n v="2012"/>
    <m/>
    <m/>
    <m/>
    <s v="http://www.unicef.org/infobycountry/uganda_statistics.html "/>
    <s v="C"/>
    <x v="2"/>
    <x v="5"/>
    <s v="MICS"/>
    <s v="07.5.0"/>
    <s v="R&amp;D Health  (CS)"/>
    <s v="Several"/>
    <s v="Households"/>
    <m/>
  </r>
  <r>
    <x v="10"/>
    <x v="1"/>
    <s v="0. National"/>
    <x v="1"/>
    <x v="758"/>
    <s v="DHS, MICS etc"/>
    <x v="42"/>
    <x v="0"/>
    <x v="0"/>
    <s v="Yes"/>
    <s v="Yes"/>
    <s v="No"/>
    <n v="2012"/>
    <m/>
    <m/>
    <m/>
    <s v="http://www.unicef.org/infobycountry/uganda_statistics.html "/>
    <s v="C"/>
    <x v="2"/>
    <x v="5"/>
    <s v="MICS"/>
    <s v="07.5.0"/>
    <s v="R&amp;D Health  (CS)"/>
    <s v="Several"/>
    <s v="Households"/>
    <m/>
  </r>
  <r>
    <x v="10"/>
    <x v="1"/>
    <s v="0. National"/>
    <x v="1"/>
    <x v="759"/>
    <s v="DHS, MICS etc"/>
    <x v="42"/>
    <x v="0"/>
    <x v="0"/>
    <s v="Yes"/>
    <s v="Yes"/>
    <s v="No"/>
    <n v="2012"/>
    <m/>
    <m/>
    <m/>
    <s v="http://www.unicef.org/infobycountry/uganda_statistics.html "/>
    <s v="C"/>
    <x v="2"/>
    <x v="5"/>
    <s v="MICS"/>
    <s v="07.5.0"/>
    <s v="R&amp;D Health  (CS)"/>
    <s v="Several"/>
    <s v="Households"/>
    <m/>
  </r>
  <r>
    <x v="10"/>
    <x v="1"/>
    <s v="0. National"/>
    <x v="1"/>
    <x v="760"/>
    <s v="Human Developement  data"/>
    <x v="69"/>
    <x v="0"/>
    <x v="0"/>
    <s v="Yes"/>
    <s v="Yes"/>
    <s v="Yes"/>
    <n v="2015"/>
    <m/>
    <m/>
    <m/>
    <s v="http://hdr.undp.org/en/composite/HDI "/>
    <s v="C"/>
    <x v="2"/>
    <x v="5"/>
    <s v="HDI data"/>
    <s v="10.8.0"/>
    <s v="R&amp;D Social protection  (CS)"/>
    <s v="Education, poverty and health"/>
    <s v="Households"/>
    <m/>
  </r>
  <r>
    <x v="10"/>
    <x v="1"/>
    <s v="0. National"/>
    <x v="1"/>
    <x v="761"/>
    <s v="Human Developement  data"/>
    <x v="69"/>
    <x v="0"/>
    <x v="0"/>
    <s v="Yes"/>
    <s v="Yes"/>
    <s v="Yes"/>
    <n v="2015"/>
    <m/>
    <m/>
    <m/>
    <s v="http://hdr.undp.org/en/composite/trends"/>
    <s v="C"/>
    <x v="2"/>
    <x v="5"/>
    <s v="HDI data"/>
    <s v="10.8.0"/>
    <s v="R&amp;D Social protection  (CS)"/>
    <s v="Education, poverty and health"/>
    <s v="Households"/>
    <m/>
  </r>
  <r>
    <x v="10"/>
    <x v="1"/>
    <s v="0. National"/>
    <x v="1"/>
    <x v="762"/>
    <s v="Human Developement  data"/>
    <x v="69"/>
    <x v="0"/>
    <x v="0"/>
    <s v="Yes"/>
    <s v="Yes"/>
    <s v="Yes"/>
    <n v="2015"/>
    <m/>
    <m/>
    <m/>
    <s v="http://hdr.undp.org/en/composite/IHDI"/>
    <s v="C"/>
    <x v="2"/>
    <x v="5"/>
    <s v="HDI data"/>
    <s v="10.8.0"/>
    <s v="R&amp;D Social protection  (CS)"/>
    <s v="Education, poverty and health"/>
    <s v="Households"/>
    <m/>
  </r>
  <r>
    <x v="10"/>
    <x v="1"/>
    <s v="0. National"/>
    <x v="1"/>
    <x v="763"/>
    <s v="Human Developement  data"/>
    <x v="69"/>
    <x v="0"/>
    <x v="0"/>
    <s v="Yes"/>
    <s v="Yes"/>
    <s v="Yes"/>
    <n v="2015"/>
    <m/>
    <m/>
    <m/>
    <s v="http://hdr.undp.org/en/composite/GDI"/>
    <s v="C"/>
    <x v="2"/>
    <x v="5"/>
    <s v="HDI data"/>
    <s v="10.8.0"/>
    <s v="R&amp;D Social protection  (CS)"/>
    <s v="Education, poverty and health"/>
    <s v="Households"/>
    <m/>
  </r>
  <r>
    <x v="10"/>
    <x v="1"/>
    <s v="0. National"/>
    <x v="1"/>
    <x v="764"/>
    <s v="Human Developement  data"/>
    <x v="69"/>
    <x v="0"/>
    <x v="0"/>
    <s v="Yes"/>
    <s v="Yes"/>
    <s v="Yes"/>
    <n v="2015"/>
    <m/>
    <m/>
    <m/>
    <s v="http://hdr.undp.org/en/composite/GII"/>
    <s v="C"/>
    <x v="2"/>
    <x v="5"/>
    <s v="HDI data"/>
    <s v="10.8.0"/>
    <s v="R&amp;D Social protection  (CS)"/>
    <s v="Education, poverty and health"/>
    <s v="Households"/>
    <m/>
  </r>
  <r>
    <x v="10"/>
    <x v="1"/>
    <s v="0. National"/>
    <x v="1"/>
    <x v="765"/>
    <s v="Human Developement  data"/>
    <x v="69"/>
    <x v="0"/>
    <x v="0"/>
    <s v="Yes"/>
    <s v="Yes"/>
    <s v="Yes"/>
    <n v="2015"/>
    <m/>
    <m/>
    <m/>
    <s v="http://hdr.undp.org/en/composite/MPI"/>
    <s v="C"/>
    <x v="2"/>
    <x v="5"/>
    <s v="HDI data"/>
    <s v="10.8.0"/>
    <s v="R&amp;D Social protection  (CS)"/>
    <s v="Education, poverty and health"/>
    <s v="Households"/>
    <m/>
  </r>
  <r>
    <x v="10"/>
    <x v="1"/>
    <s v="0. National"/>
    <x v="1"/>
    <x v="766"/>
    <s v="Human Developement  data"/>
    <x v="69"/>
    <x v="0"/>
    <x v="0"/>
    <s v="Yes"/>
    <s v="Yes"/>
    <s v="Yes"/>
    <n v="2015"/>
    <m/>
    <m/>
    <m/>
    <s v="http://hdr.undp.org/en/composite/MPIchanges"/>
    <s v="C"/>
    <x v="2"/>
    <x v="5"/>
    <s v="HDI data"/>
    <s v="10.8.0"/>
    <s v="R&amp;D Social protection  (CS)"/>
    <s v="Education, poverty and health"/>
    <s v="Households"/>
    <m/>
  </r>
  <r>
    <x v="10"/>
    <x v="1"/>
    <s v="0. National"/>
    <x v="0"/>
    <x v="767"/>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10"/>
    <x v="1"/>
    <s v="0. National"/>
    <x v="0"/>
    <x v="768"/>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10"/>
    <x v="1"/>
    <s v="0. National"/>
    <x v="0"/>
    <x v="769"/>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10"/>
    <x v="1"/>
    <s v="2. District"/>
    <x v="0"/>
    <x v="770"/>
    <s v="Higher Local Government Statistical Abstracts  (2012/13)"/>
    <x v="2"/>
    <x v="1"/>
    <x v="2"/>
    <s v="Yes"/>
    <s v="Yes"/>
    <s v="No"/>
    <n v="2013"/>
    <s v="Annual"/>
    <n v="2012"/>
    <n v="2014"/>
    <s v="http://www.ubos.org/statistical-activities/community-systems/district-profiling/district-profilling-and-administrative-records/"/>
    <s v="A"/>
    <x v="1"/>
    <x v="2"/>
    <m/>
    <s v="01.3.2"/>
    <s v="Overall planning and statistical services"/>
    <s v="District statistical abstrats"/>
    <s v="individuals, households and communities"/>
    <m/>
  </r>
  <r>
    <x v="10"/>
    <x v="1"/>
    <s v="0. National"/>
    <x v="1"/>
    <x v="771"/>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0"/>
    <x v="1"/>
    <s v="0. National"/>
    <x v="1"/>
    <x v="772"/>
    <s v="World Bank data"/>
    <x v="20"/>
    <x v="0"/>
    <x v="0"/>
    <s v="Yes"/>
    <s v="Yes"/>
    <s v="Yes"/>
    <n v="2011"/>
    <s v="Annual"/>
    <m/>
    <m/>
    <s v="http://databank.worldbank.org/data/reports.aspx?source=health-nutrition-and-population-statistics&amp;Type=TABLE&amp;preview=on"/>
    <s v="C"/>
    <x v="2"/>
    <x v="7"/>
    <s v="WB data"/>
    <s v="01.3.2"/>
    <s v="Overall planning and statistical services  (CS)"/>
    <s v="Development indicators"/>
    <s v="Several"/>
    <s v="http://data.worldbank.org/"/>
  </r>
  <r>
    <x v="10"/>
    <x v="1"/>
    <s v="0. National"/>
    <x v="1"/>
    <x v="773"/>
    <s v="World Bank data"/>
    <x v="20"/>
    <x v="0"/>
    <x v="0"/>
    <s v="Yes"/>
    <s v="Yes"/>
    <s v="Yes"/>
    <n v="2011"/>
    <s v="Annual"/>
    <m/>
    <m/>
    <s v="http://databank.worldbank.org/data/reports.aspx?source=health-nutrition-and-population-statistics-by-wealth-quintile&amp;Type=TABLE&amp;preview=on"/>
    <s v="C"/>
    <x v="2"/>
    <x v="7"/>
    <s v="WB data"/>
    <s v="01.3.2"/>
    <s v="Overall planning and statistical services  (CS)"/>
    <s v="Development indicators"/>
    <s v="Several"/>
    <s v="http://data.worldbank.org/"/>
  </r>
  <r>
    <x v="10"/>
    <x v="1"/>
    <s v="0. National"/>
    <x v="2"/>
    <x v="774"/>
    <s v="World Bank data"/>
    <x v="20"/>
    <x v="0"/>
    <x v="0"/>
    <s v="Yes"/>
    <s v="Yes"/>
    <s v="Yes"/>
    <n v="2012"/>
    <s v="Annual"/>
    <m/>
    <m/>
    <s v="http://databank.worldbank.org/data/reports.aspx?source=subnational-malnutrition&amp;Type=TABLE&amp;preview=on"/>
    <s v="C"/>
    <x v="2"/>
    <x v="7"/>
    <s v="WB data"/>
    <s v="01.3.2"/>
    <s v="Overall planning and statistical services  (CS)"/>
    <s v="Development indicators"/>
    <s v="Several"/>
    <s v="http://data.worldbank.org/"/>
  </r>
  <r>
    <x v="10"/>
    <x v="1"/>
    <s v="0. National"/>
    <x v="1"/>
    <x v="775"/>
    <s v="World Bank data"/>
    <x v="20"/>
    <x v="0"/>
    <x v="0"/>
    <s v="Yes"/>
    <s v="Yes"/>
    <s v="Yes"/>
    <n v="2015"/>
    <s v="Annual"/>
    <m/>
    <m/>
    <s v="http://databank.worldbank.org/data/reports.aspx?source=health-nutrition-and-population-statistics:-population-estimates-and-projections&amp;Type=TABLE&amp;preview=on"/>
    <s v="C"/>
    <x v="2"/>
    <x v="7"/>
    <s v="WB data"/>
    <s v="01.3.2"/>
    <s v="Overall planning and statistical services  (CS)"/>
    <s v="Development indicators"/>
    <s v="Several"/>
    <s v="http://data.worldbank.org/"/>
  </r>
  <r>
    <x v="10"/>
    <x v="0"/>
    <s v="0. National"/>
    <x v="3"/>
    <x v="776"/>
    <s v="Integrated Management Information System"/>
    <x v="2"/>
    <x v="1"/>
    <x v="0"/>
    <s v="Yes"/>
    <s v="Yes"/>
    <s v="Yes"/>
    <n v="2014"/>
    <m/>
    <m/>
    <m/>
    <s v="http://ugandadata.org/redbin/RpWebEngine.exe/Portal?&amp;MODE=BASE&amp;ITEM=NMIRsurveys"/>
    <s v="A"/>
    <x v="1"/>
    <x v="2"/>
    <s v="IMIS"/>
    <s v="01.3.2"/>
    <s v="Overall planning and statistical services"/>
    <s v="Census and survey data"/>
    <s v="households and communities"/>
    <m/>
  </r>
  <r>
    <x v="10"/>
    <x v="1"/>
    <s v="0. National"/>
    <x v="0"/>
    <x v="508"/>
    <s v="Open data for Africa (Open data Uganda)"/>
    <x v="45"/>
    <x v="0"/>
    <x v="0"/>
    <s v="Yes"/>
    <s v="Yes"/>
    <s v="Yes"/>
    <n v="2011"/>
    <m/>
    <m/>
    <m/>
    <s v="http://uganda.opendataforafrica.org/"/>
    <s v="C"/>
    <x v="2"/>
    <x v="7"/>
    <s v="Open Data Portal"/>
    <s v="01.3.2"/>
    <s v="Overall planning and statistical services  (CS)"/>
    <s v="Several"/>
    <s v="individuals, households and communities"/>
    <s v="http://www.afdb.org/en/countries/east-africa/uganda/"/>
  </r>
  <r>
    <x v="10"/>
    <x v="1"/>
    <s v="0. National"/>
    <x v="2"/>
    <x v="508"/>
    <s v="UBOS- GDDS/SDDS economic and financial data for Uganda - Social Demographic Data"/>
    <x v="2"/>
    <x v="1"/>
    <x v="2"/>
    <s v="Yes"/>
    <s v="Yes"/>
    <s v="No"/>
    <n v="2011"/>
    <s v="Every 5 years"/>
    <m/>
    <m/>
    <s v="http://www.ubos.org/sdds/info.php"/>
    <s v="A"/>
    <x v="1"/>
    <x v="2"/>
    <m/>
    <s v="01.3.2"/>
    <s v="Overall planning and statistical services"/>
    <s v="Several"/>
    <s v="households and communities"/>
    <m/>
  </r>
  <r>
    <x v="10"/>
    <x v="1"/>
    <s v="0. National"/>
    <x v="1"/>
    <x v="777"/>
    <s v="IPUMS International"/>
    <x v="30"/>
    <x v="0"/>
    <x v="0"/>
    <s v="Yes"/>
    <s v="Yes"/>
    <s v="Yes"/>
    <n v="2002"/>
    <s v="Decennial"/>
    <m/>
    <m/>
    <s v="https://international.ipums.org/international/about.shtml"/>
    <s v="E"/>
    <x v="4"/>
    <x v="8"/>
    <s v="IPUMS International"/>
    <s v="01.3.2"/>
    <s v="Overall planning and statistical services  (CS)"/>
    <s v="several"/>
    <s v="Several"/>
    <m/>
  </r>
  <r>
    <x v="10"/>
    <x v="1"/>
    <s v="0. National"/>
    <x v="1"/>
    <x v="778"/>
    <s v="IPUMS International"/>
    <x v="30"/>
    <x v="0"/>
    <x v="0"/>
    <s v="Yes"/>
    <s v="Yes"/>
    <s v="Yes"/>
    <n v="2002"/>
    <s v="Decennial"/>
    <m/>
    <m/>
    <s v="https://international.ipums.org/international/about.shtml"/>
    <s v="E"/>
    <x v="4"/>
    <x v="8"/>
    <s v="IPUMS International"/>
    <s v="01.3.2"/>
    <s v="Overall planning and statistical services  (CS)"/>
    <s v="several"/>
    <s v="Several"/>
    <m/>
  </r>
  <r>
    <x v="10"/>
    <x v="1"/>
    <s v="0. National"/>
    <x v="1"/>
    <x v="508"/>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0"/>
    <x v="1"/>
    <s v="0. National"/>
    <x v="1"/>
    <x v="508"/>
    <s v="Knoema"/>
    <x v="31"/>
    <x v="0"/>
    <x v="2"/>
    <s v="Yes"/>
    <s v="Yes"/>
    <s v="Yes"/>
    <n v="2014"/>
    <s v="Annual"/>
    <m/>
    <m/>
    <s v="http://knoema.com/"/>
    <s v="D"/>
    <x v="3"/>
    <x v="9"/>
    <s v="Knoema"/>
    <s v="01.3.2"/>
    <s v="Overall planning and statistical services  (CS)"/>
    <s v="Several"/>
    <s v="Several"/>
    <m/>
  </r>
  <r>
    <x v="10"/>
    <x v="1"/>
    <s v="0. National"/>
    <x v="0"/>
    <x v="508"/>
    <s v="Spotlight on Uganda"/>
    <x v="32"/>
    <x v="0"/>
    <x v="2"/>
    <s v="Yes"/>
    <s v="Yes"/>
    <s v="Yes"/>
    <n v="2014"/>
    <s v="Annual"/>
    <m/>
    <m/>
    <s v="http://devinit.org/#!/spotlight-on-uganda"/>
    <s v="B"/>
    <x v="0"/>
    <x v="4"/>
    <m/>
    <s v="01.3.2"/>
    <s v="Overall planning and statistical services  (CS)"/>
    <s v="poverty, resources, health, education"/>
    <s v="Several"/>
    <m/>
  </r>
  <r>
    <x v="10"/>
    <x v="1"/>
    <s v="0. National"/>
    <x v="0"/>
    <x v="37"/>
    <s v="Spotlight on Uganda"/>
    <x v="32"/>
    <x v="0"/>
    <x v="2"/>
    <s v="Yes"/>
    <s v="Yes"/>
    <s v="Yes"/>
    <n v="2014"/>
    <s v="Annual"/>
    <m/>
    <m/>
    <s v="http://devinit.org/#!/spotlight-on-uganda"/>
    <s v="B"/>
    <x v="0"/>
    <x v="4"/>
    <m/>
    <s v="01.3.2"/>
    <s v="Overall planning and statistical services  (CS)"/>
    <s v="poverty, resources, health, education"/>
    <s v="Several"/>
    <m/>
  </r>
  <r>
    <x v="10"/>
    <x v="0"/>
    <s v="2. District"/>
    <x v="0"/>
    <x v="779"/>
    <s v="Indepth surveys"/>
    <x v="33"/>
    <x v="0"/>
    <x v="0"/>
    <s v="Yes"/>
    <s v="Yes"/>
    <s v="No"/>
    <n v="2015"/>
    <m/>
    <m/>
    <m/>
    <s v="http://www.indepth-ishare.org/index.php/catalog/79"/>
    <s v="B"/>
    <x v="0"/>
    <x v="4"/>
    <m/>
    <s v="01.3.2"/>
    <s v="Overall planning and statistical services  (CS)"/>
    <s v="Demographics, health, etc"/>
    <s v="Household"/>
    <s v="Micro data could be availed upon requests"/>
  </r>
  <r>
    <x v="11"/>
    <x v="0"/>
    <s v="0. National"/>
    <x v="2"/>
    <x v="780"/>
    <s v="Postal, Broadcasting and Telecommunications Annual Market &amp; Industry Report 2014/15"/>
    <x v="70"/>
    <x v="1"/>
    <x v="3"/>
    <s v="Yes"/>
    <s v="Yes"/>
    <s v="No"/>
    <n v="2015"/>
    <m/>
    <m/>
    <m/>
    <s v="http://www.ucc.co.ug/files/downloads/Annual%20Market%20Industry%20Report%202014-15-%20October%2019-2015.pdf"/>
    <s v="A"/>
    <x v="1"/>
    <x v="3"/>
    <m/>
    <s v="01.5.0"/>
    <s v="R&amp;D General public services  (CS)"/>
    <s v="Indicators related to acces, technology etc"/>
    <s v="Individuals and institutions"/>
    <m/>
  </r>
  <r>
    <x v="11"/>
    <x v="0"/>
    <s v="0. National"/>
    <x v="2"/>
    <x v="781"/>
    <s v="Postal, Broadcasting and Telecommunications Annual Market &amp; Industry Report 2014/16"/>
    <x v="70"/>
    <x v="1"/>
    <x v="3"/>
    <s v="Yes"/>
    <s v="Yes"/>
    <s v="No"/>
    <n v="2015"/>
    <m/>
    <m/>
    <m/>
    <s v="http://www.ucc.co.ug/files/downloads/Annual%20Market%20Industry%20Report%202014-15-%20October%2019-2015.pdf"/>
    <s v="A"/>
    <x v="1"/>
    <x v="3"/>
    <m/>
    <s v="01.5.0"/>
    <s v="R&amp;D General public services  (CS)"/>
    <s v="Indicators related to acces, technology etc"/>
    <s v="Individuals and institutions"/>
    <m/>
  </r>
  <r>
    <x v="11"/>
    <x v="0"/>
    <s v="0. National"/>
    <x v="2"/>
    <x v="782"/>
    <s v="Postal, Broadcasting and Telecommunications Annual Market &amp; Industry Report 2014/17"/>
    <x v="70"/>
    <x v="1"/>
    <x v="3"/>
    <s v="Yes"/>
    <s v="Yes"/>
    <s v="No"/>
    <n v="2015"/>
    <m/>
    <m/>
    <m/>
    <s v="http://www.ucc.co.ug/files/downloads/Annual%20Market%20Industry%20Report%202014-15-%20October%2019-2015.pdf"/>
    <s v="A"/>
    <x v="1"/>
    <x v="3"/>
    <m/>
    <s v="01.5.0"/>
    <s v="R&amp;D General public services  (CS)"/>
    <s v="Indicators related to acces, technology etc"/>
    <s v="Individuals and institutions"/>
    <m/>
  </r>
  <r>
    <x v="11"/>
    <x v="0"/>
    <s v="0. National"/>
    <x v="2"/>
    <x v="783"/>
    <s v="Postal, Broadcasting and Telecommunications Annual Market &amp; Industry Report 2014/18"/>
    <x v="70"/>
    <x v="1"/>
    <x v="2"/>
    <s v="Yes"/>
    <s v="Yes"/>
    <s v="No"/>
    <n v="2015"/>
    <m/>
    <m/>
    <m/>
    <s v="http://www.ucc.co.ug/files/downloads/Annual%20Market%20Industry%20Report%202014-15-%20October%2019-2015.pdf"/>
    <s v="A"/>
    <x v="1"/>
    <x v="3"/>
    <m/>
    <s v="01.5.0"/>
    <s v="R&amp;D General public services  (CS)"/>
    <s v="Indicators related to acces, technology etc"/>
    <s v="Individuals and institutions"/>
    <m/>
  </r>
  <r>
    <x v="11"/>
    <x v="0"/>
    <s v="0. National"/>
    <x v="2"/>
    <x v="784"/>
    <s v="Postal, Broadcasting and Telecommunications Annual Market &amp; Industry Report 2014/19"/>
    <x v="70"/>
    <x v="1"/>
    <x v="2"/>
    <s v="Yes"/>
    <s v="Yes"/>
    <s v="No"/>
    <n v="2015"/>
    <m/>
    <m/>
    <m/>
    <s v="http://www.ucc.co.ug/files/downloads/Annual%20Market%20Industry%20Report%202014-15-%20October%2019-2015.pdf"/>
    <s v="A"/>
    <x v="1"/>
    <x v="3"/>
    <m/>
    <s v="01.5.0"/>
    <s v="R&amp;D General public services  (CS)"/>
    <s v="Indicators related to acces, technology etc"/>
    <s v="Individuals and institutions"/>
    <m/>
  </r>
  <r>
    <x v="11"/>
    <x v="0"/>
    <s v="0. National"/>
    <x v="1"/>
    <x v="785"/>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86"/>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87"/>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88"/>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89"/>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0"/>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1"/>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2"/>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3"/>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4"/>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5"/>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6"/>
    <s v="Africa - 2012 Informal Business Survey"/>
    <x v="71"/>
    <x v="0"/>
    <x v="0"/>
    <s v="No"/>
    <s v="Yes"/>
    <s v="No"/>
    <n v="2012"/>
    <m/>
    <m/>
    <m/>
    <s v="http://www.researchictafrica.net/ict_surveys.php?h=3"/>
    <s v="E"/>
    <x v="4"/>
    <x v="8"/>
    <m/>
    <s v="01.3.3"/>
    <s v="Other general services  (CS)"/>
    <s v="businesses"/>
    <s v="Households"/>
    <s v="Licensed dataset, more at : http://www.researchictafrica.net/ict_surveys.php?h=4"/>
  </r>
  <r>
    <x v="11"/>
    <x v="0"/>
    <s v="0. National"/>
    <x v="1"/>
    <x v="797"/>
    <s v="Africa - RIA African Mobile Pricing 2010-2015"/>
    <x v="71"/>
    <x v="0"/>
    <x v="3"/>
    <s v="Yes"/>
    <s v="Yes"/>
    <s v="No"/>
    <n v="2015"/>
    <m/>
    <m/>
    <m/>
    <s v="https://www.datafirst.uct.ac.za/dataportal/index.php/catalog/535"/>
    <s v="E"/>
    <x v="4"/>
    <x v="8"/>
    <m/>
    <s v="01.3.3"/>
    <s v="Other general services  (CS)"/>
    <s v="Mobile price data"/>
    <s v="prices"/>
    <s v="Licensed dataset"/>
  </r>
  <r>
    <x v="11"/>
    <x v="0"/>
    <s v="0. National"/>
    <x v="1"/>
    <x v="798"/>
    <s v="Africa - RIA African Mobile Pricing 2010-2015"/>
    <x v="71"/>
    <x v="0"/>
    <x v="3"/>
    <s v="Yes"/>
    <s v="Yes"/>
    <s v="No"/>
    <n v="2015"/>
    <m/>
    <m/>
    <m/>
    <s v="https://www.datafirst.uct.ac.za/dataportal/index.php/catalog/535"/>
    <s v="E"/>
    <x v="4"/>
    <x v="8"/>
    <m/>
    <s v="01.3.3"/>
    <s v="Other general services  (CS)"/>
    <s v="Mobile price data"/>
    <s v="prices"/>
    <s v="Licensed dataset"/>
  </r>
  <r>
    <x v="11"/>
    <x v="0"/>
    <s v="0. National"/>
    <x v="1"/>
    <x v="799"/>
    <s v="Africa - RIA African Mobile Pricing 2010-2015"/>
    <x v="71"/>
    <x v="0"/>
    <x v="3"/>
    <s v="Yes"/>
    <s v="Yes"/>
    <s v="No"/>
    <n v="2015"/>
    <m/>
    <m/>
    <m/>
    <s v="https://www.datafirst.uct.ac.za/dataportal/index.php/catalog/535"/>
    <s v="E"/>
    <x v="4"/>
    <x v="8"/>
    <m/>
    <s v="01.3.3"/>
    <s v="Other general services  (CS)"/>
    <s v="Mobile price data"/>
    <s v="prices"/>
    <s v="Licensed dataset"/>
  </r>
  <r>
    <x v="11"/>
    <x v="0"/>
    <s v="0. National"/>
    <x v="1"/>
    <x v="800"/>
    <s v="Africa - RIA African Mobile Pricing 2010-2015"/>
    <x v="71"/>
    <x v="0"/>
    <x v="3"/>
    <s v="Yes"/>
    <s v="Yes"/>
    <s v="No"/>
    <n v="2015"/>
    <m/>
    <m/>
    <m/>
    <s v="https://www.datafirst.uct.ac.za/dataportal/index.php/catalog/535"/>
    <s v="E"/>
    <x v="4"/>
    <x v="8"/>
    <m/>
    <s v="01.3.3"/>
    <s v="Other general services  (CS)"/>
    <s v="Mobile price data"/>
    <s v="prices"/>
    <s v="Licensed dataset"/>
  </r>
  <r>
    <x v="11"/>
    <x v="0"/>
    <s v="0. National"/>
    <x v="1"/>
    <x v="801"/>
    <s v="Africa - RIA Household and Small Business Access and Usage Survey 2011-2012 (2012)"/>
    <x v="71"/>
    <x v="0"/>
    <x v="0"/>
    <s v="Yes"/>
    <s v="Yes"/>
    <s v="No"/>
    <n v="2012"/>
    <m/>
    <m/>
    <m/>
    <s v="https://www.datafirst.uct.ac.za/dataportal/index.php/catalog/533"/>
    <s v="E"/>
    <x v="4"/>
    <x v="8"/>
    <m/>
    <s v="01.3.3"/>
    <s v="Other general services  (CS)"/>
    <s v="ICT usage"/>
    <s v="Households and individuals"/>
    <s v="Licensed dataset, more at: http://www.researchictafrica.net/ict_surveys.php?h=2"/>
  </r>
  <r>
    <x v="11"/>
    <x v="0"/>
    <s v="0. National"/>
    <x v="1"/>
    <x v="802"/>
    <s v="Africa - RIA Household and Small Business Access and Usage Survey 2011-2012 (2012)"/>
    <x v="71"/>
    <x v="0"/>
    <x v="0"/>
    <s v="Yes"/>
    <s v="Yes"/>
    <s v="No"/>
    <n v="2012"/>
    <m/>
    <m/>
    <m/>
    <s v="https://www.datafirst.uct.ac.za/dataportal/index.php/catalog/533"/>
    <s v="E"/>
    <x v="4"/>
    <x v="8"/>
    <m/>
    <s v="01.3.3"/>
    <s v="Other general services  (CS)"/>
    <s v="ICT usage"/>
    <s v="Households and individuals"/>
    <s v="Licensed dataset, more at: http://www.researchictafrica.net/ict_surveys.php?h=2"/>
  </r>
  <r>
    <x v="11"/>
    <x v="0"/>
    <s v="0. National"/>
    <x v="1"/>
    <x v="803"/>
    <s v="Africa - RIA Household ICT Survey 2005-2008 (2008)"/>
    <x v="71"/>
    <x v="0"/>
    <x v="0"/>
    <s v="Yes"/>
    <s v="Yes"/>
    <s v="No"/>
    <n v="2008"/>
    <m/>
    <m/>
    <m/>
    <s v="https://www.datafirst.uct.ac.za/dataportal/index.php/catalog/532"/>
    <s v="E"/>
    <x v="4"/>
    <x v="8"/>
    <m/>
    <s v="01.3.3"/>
    <s v="Other general services  (CS)"/>
    <s v="Dwelling type, household expenditure, access to electricity, ownership of goods, data on postal address and bank accounts, access to, use of, and expenditure on internet and landline, as well as household remittances"/>
    <s v="Households and individuals"/>
    <s v="Licensed dataset, more at : http://www.researchictafrica.net/ict_surveys.php?h=4"/>
  </r>
  <r>
    <x v="11"/>
    <x v="0"/>
    <s v="0. National"/>
    <x v="1"/>
    <x v="804"/>
    <s v="Africa - RIA Household ICT Survey 2005-2008 (2008)"/>
    <x v="71"/>
    <x v="0"/>
    <x v="0"/>
    <s v="Yes"/>
    <s v="Yes"/>
    <s v="No"/>
    <n v="2008"/>
    <m/>
    <m/>
    <m/>
    <s v="https://www.datafirst.uct.ac.za/dataportal/index.php/catalog/532"/>
    <s v="E"/>
    <x v="4"/>
    <x v="8"/>
    <m/>
    <s v="01.3.3"/>
    <s v="Other general services  (CS)"/>
    <s v="Dwelling type, household expenditure, access to electricity, ownership of goods, data on postal address and bank accounts, access to, use of, and expenditure on internet and landline, as well as household remittances"/>
    <s v="Households and individuals"/>
    <s v="Licensed dataset, more at : http://www.researchictafrica.net/ict_surveys.php?h=4"/>
  </r>
  <r>
    <x v="11"/>
    <x v="0"/>
    <s v="0. National"/>
    <x v="1"/>
    <x v="805"/>
    <s v="Uganda - Trucking Industry Survey 2007"/>
    <x v="20"/>
    <x v="0"/>
    <x v="0"/>
    <s v="Yes"/>
    <s v="Yes"/>
    <s v="No"/>
    <n v="2007"/>
    <m/>
    <m/>
    <m/>
    <s v="http://catalog.ihsn.org/index.php/catalog/2353"/>
    <s v="C"/>
    <x v="2"/>
    <x v="7"/>
    <s v="Microdata"/>
    <s v="04.5.0"/>
    <s v="Transport"/>
    <s v="Transport stats"/>
    <s v="enterprises"/>
    <m/>
  </r>
  <r>
    <x v="11"/>
    <x v="0"/>
    <s v="0. National"/>
    <x v="0"/>
    <x v="806"/>
    <s v="Entebbe Municipality Postcodes"/>
    <x v="72"/>
    <x v="1"/>
    <x v="2"/>
    <s v="Yes"/>
    <s v="Yes"/>
    <s v="No"/>
    <s v="n.d."/>
    <m/>
    <m/>
    <m/>
    <s v="http://www.ict.go.ug/sites/default/files/Resource/Entebbe_Municipality_Postcodes.pdf "/>
    <s v="A"/>
    <x v="1"/>
    <x v="1"/>
    <m/>
    <s v="01.6.0"/>
    <s v="General public services n.e.c.  (CS)"/>
    <s v="post codes"/>
    <s v="Institutions"/>
    <m/>
  </r>
  <r>
    <x v="11"/>
    <x v="1"/>
    <s v="0. National"/>
    <x v="1"/>
    <x v="807"/>
    <s v="Africa - quartely mobile price data"/>
    <x v="71"/>
    <x v="0"/>
    <x v="3"/>
    <s v="Yes"/>
    <s v="Yes"/>
    <s v="No"/>
    <n v="2015"/>
    <m/>
    <m/>
    <m/>
    <s v="http://www.researchictafrica.net/prices/Fair_Mobile_PrePaid.php"/>
    <s v="E"/>
    <x v="4"/>
    <x v="8"/>
    <m/>
    <s v="01.3.3"/>
    <s v="Other general services  (CS)"/>
    <s v="Mobile price data"/>
    <s v="price data"/>
    <m/>
  </r>
  <r>
    <x v="11"/>
    <x v="1"/>
    <s v="0. National"/>
    <x v="1"/>
    <x v="808"/>
    <s v="ICT Statistics"/>
    <x v="73"/>
    <x v="0"/>
    <x v="2"/>
    <s v="Yes"/>
    <s v="Yes"/>
    <s v="No"/>
    <n v="2014"/>
    <m/>
    <m/>
    <m/>
    <s v="http://www.itu.int/en/ITU-D/Statistics/Pages/default.aspx "/>
    <s v="C"/>
    <x v="2"/>
    <x v="5"/>
    <s v="ITU Statistics"/>
    <s v="01.5.0"/>
    <s v="R&amp;D General public services  (CS)"/>
    <s v="ICT Statistics"/>
    <s v="Institutions"/>
    <m/>
  </r>
  <r>
    <x v="11"/>
    <x v="1"/>
    <s v="0. National"/>
    <x v="1"/>
    <x v="809"/>
    <s v="ICT Statistics"/>
    <x v="73"/>
    <x v="0"/>
    <x v="2"/>
    <s v="Yes"/>
    <s v="Yes"/>
    <s v="No"/>
    <n v="2014"/>
    <m/>
    <m/>
    <m/>
    <s v="http://www.itu.int/en/ITU-D/Statistics/Pages/default.aspx "/>
    <s v="C"/>
    <x v="2"/>
    <x v="5"/>
    <s v="ITU Statistics"/>
    <s v="01.5.0"/>
    <s v="R&amp;D General public services  (CS)"/>
    <s v="ICT Statistics"/>
    <s v="Institutions"/>
    <m/>
  </r>
  <r>
    <x v="11"/>
    <x v="1"/>
    <s v="0. National"/>
    <x v="1"/>
    <x v="810"/>
    <s v="ICT Statistics"/>
    <x v="73"/>
    <x v="0"/>
    <x v="2"/>
    <s v="Yes"/>
    <s v="Yes"/>
    <s v="No"/>
    <n v="2014"/>
    <m/>
    <m/>
    <m/>
    <s v="http://www.itu.int/en/ITU-D/Statistics/Pages/default.aspx "/>
    <s v="C"/>
    <x v="2"/>
    <x v="5"/>
    <s v="ITU Statistics"/>
    <s v="01.5.0"/>
    <s v="R&amp;D General public services  (CS)"/>
    <s v="ICT Statistics"/>
    <s v="Institutions"/>
    <m/>
  </r>
  <r>
    <x v="11"/>
    <x v="1"/>
    <s v="0. National"/>
    <x v="1"/>
    <x v="811"/>
    <s v="ICT Statistics"/>
    <x v="73"/>
    <x v="0"/>
    <x v="2"/>
    <s v="Yes"/>
    <s v="Yes"/>
    <s v="No"/>
    <n v="2014"/>
    <m/>
    <m/>
    <m/>
    <s v="http://www.itu.int/en/ITU-D/Statistics/Pages/default.aspx "/>
    <s v="C"/>
    <x v="2"/>
    <x v="5"/>
    <s v="ITU Statistics"/>
    <s v="01.5.0"/>
    <s v="R&amp;D General public services  (CS)"/>
    <s v="ICT Statistics"/>
    <s v="Institutions"/>
    <m/>
  </r>
  <r>
    <x v="11"/>
    <x v="1"/>
    <s v="0. National"/>
    <x v="1"/>
    <x v="812"/>
    <s v="ICT Statistics"/>
    <x v="73"/>
    <x v="0"/>
    <x v="2"/>
    <s v="Yes"/>
    <s v="Yes"/>
    <s v="No"/>
    <n v="2014"/>
    <m/>
    <m/>
    <m/>
    <s v="http://www.itu.int/en/ITU-D/Statistics/Pages/default.aspx "/>
    <s v="C"/>
    <x v="2"/>
    <x v="5"/>
    <s v="ITU Statistics"/>
    <s v="01.5.0"/>
    <s v="R&amp;D General public services  (CS)"/>
    <s v="ICT Statistics"/>
    <s v="Institutions"/>
    <m/>
  </r>
  <r>
    <x v="11"/>
    <x v="1"/>
    <s v="0. National"/>
    <x v="1"/>
    <x v="813"/>
    <s v="ICT Statistics"/>
    <x v="73"/>
    <x v="0"/>
    <x v="2"/>
    <s v="Yes"/>
    <s v="Yes"/>
    <s v="No"/>
    <n v="2014"/>
    <m/>
    <m/>
    <m/>
    <s v="http://www.itu.int/en/ITU-D/Statistics/Pages/default.aspx "/>
    <s v="C"/>
    <x v="2"/>
    <x v="5"/>
    <s v="ITU Statistics"/>
    <s v="01.5.0"/>
    <s v="R&amp;D General public services  (CS)"/>
    <s v="ICT Statistics"/>
    <s v="Institutions"/>
    <m/>
  </r>
  <r>
    <x v="11"/>
    <x v="1"/>
    <s v="0. National"/>
    <x v="1"/>
    <x v="814"/>
    <s v="WSIS Stocktaking"/>
    <x v="73"/>
    <x v="0"/>
    <x v="2"/>
    <s v="Yes"/>
    <s v="Yes"/>
    <s v="No"/>
    <n v="2016"/>
    <m/>
    <m/>
    <m/>
    <s v="http://www.itu.int/net4/wsis/stocktakingp/en/Database/Search"/>
    <s v="C"/>
    <x v="2"/>
    <x v="5"/>
    <s v="WSIS Stocktaking"/>
    <s v="01.5.0"/>
    <s v="R&amp;D General public services  (CS)"/>
    <s v="ICT funded projects"/>
    <s v="Institutions"/>
    <m/>
  </r>
  <r>
    <x v="11"/>
    <x v="0"/>
    <s v="0. National"/>
    <x v="0"/>
    <x v="815"/>
    <s v="U-reporter"/>
    <x v="42"/>
    <x v="0"/>
    <x v="3"/>
    <s v="Yes"/>
    <s v="Yes"/>
    <s v="No"/>
    <n v="2015"/>
    <m/>
    <m/>
    <m/>
    <s v="http://www.ureport.ug/poll/477/"/>
    <s v="C"/>
    <x v="2"/>
    <x v="5"/>
    <s v="U-reporter"/>
    <s v="01.6.0"/>
    <s v="General public services n.e.c.  (CS)"/>
    <s v="Several"/>
    <s v="Individuals"/>
    <m/>
  </r>
  <r>
    <x v="11"/>
    <x v="1"/>
    <s v="0. National"/>
    <x v="1"/>
    <x v="816"/>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1"/>
    <x v="1"/>
    <s v="0. National"/>
    <x v="1"/>
    <x v="817"/>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1"/>
    <x v="1"/>
    <s v="0. National"/>
    <x v="1"/>
    <x v="818"/>
    <s v="World Bank data"/>
    <x v="20"/>
    <x v="0"/>
    <x v="0"/>
    <s v="Yes"/>
    <s v="Yes"/>
    <s v="Yes"/>
    <n v="2008"/>
    <s v="Annual"/>
    <m/>
    <m/>
    <s v="http://databank.worldbank.org/data/reports.aspx?source=africa-infrastructure:-airport&amp;Type=TABLE&amp;preview=on"/>
    <s v="C"/>
    <x v="2"/>
    <x v="7"/>
    <s v="WB data"/>
    <s v="01.3.2"/>
    <s v="Overall planning and statistical services  (CS)"/>
    <s v="Development indicators"/>
    <s v="Several"/>
    <s v="http://data.worldbank.org/"/>
  </r>
  <r>
    <x v="11"/>
    <x v="1"/>
    <s v="0. National"/>
    <x v="1"/>
    <x v="819"/>
    <s v="World Bank data"/>
    <x v="20"/>
    <x v="0"/>
    <x v="0"/>
    <s v="Yes"/>
    <s v="Yes"/>
    <s v="Yes"/>
    <n v="2008"/>
    <s v="Annual"/>
    <m/>
    <m/>
    <s v="http://databank.worldbank.org/data/reports.aspx?source=africa-infrastructure:-wss-utility&amp;Type=TABLE&amp;preview=on"/>
    <s v="C"/>
    <x v="2"/>
    <x v="7"/>
    <s v="WB data"/>
    <s v="01.3.2"/>
    <s v="Overall planning and statistical services  (CS)"/>
    <s v="Development indicators"/>
    <s v="Several"/>
    <s v="http://data.worldbank.org/"/>
  </r>
  <r>
    <x v="11"/>
    <x v="1"/>
    <s v="0. National"/>
    <x v="1"/>
    <x v="820"/>
    <s v="World Bank data"/>
    <x v="20"/>
    <x v="0"/>
    <x v="0"/>
    <s v="Yes"/>
    <s v="Yes"/>
    <s v="Yes"/>
    <n v="2008"/>
    <s v="Annual"/>
    <m/>
    <m/>
    <s v="http://databank.worldbank.org/data/reports.aspx?source=africa-infrastructure:-electricity&amp;Type=TABLE&amp;preview=on"/>
    <s v="C"/>
    <x v="2"/>
    <x v="7"/>
    <s v="WB data"/>
    <s v="01.3.2"/>
    <s v="Overall planning and statistical services  (CS)"/>
    <s v="Development indicators"/>
    <s v="Several"/>
    <s v="http://data.worldbank.org/"/>
  </r>
  <r>
    <x v="11"/>
    <x v="1"/>
    <s v="0. National"/>
    <x v="1"/>
    <x v="821"/>
    <s v="World Bank data"/>
    <x v="20"/>
    <x v="0"/>
    <x v="0"/>
    <s v="Yes"/>
    <s v="Yes"/>
    <s v="Yes"/>
    <n v="2008"/>
    <s v="Annual"/>
    <m/>
    <m/>
    <s v="http://databank.worldbank.org/data/reports.aspx?source=africa-infrastructure:-national-data&amp;Type=TABLE&amp;preview=on"/>
    <s v="C"/>
    <x v="2"/>
    <x v="7"/>
    <s v="WB data"/>
    <s v="01.3.2"/>
    <s v="Overall planning and statistical services  (CS)"/>
    <s v="Development indicators"/>
    <s v="Several"/>
    <s v="http://data.worldbank.org/"/>
  </r>
  <r>
    <x v="11"/>
    <x v="1"/>
    <s v="0. National"/>
    <x v="1"/>
    <x v="822"/>
    <s v="World Bank data"/>
    <x v="20"/>
    <x v="0"/>
    <x v="0"/>
    <s v="Yes"/>
    <s v="Yes"/>
    <s v="Yes"/>
    <n v="2008"/>
    <s v="Annual"/>
    <m/>
    <m/>
    <s v="http://databank.worldbank.org/data/reports.aspx?source=africa-infrastructure:-railways&amp;Type=TABLE&amp;preview=on"/>
    <s v="C"/>
    <x v="2"/>
    <x v="7"/>
    <s v="WB data"/>
    <s v="01.3.2"/>
    <s v="Overall planning and statistical services  (CS)"/>
    <s v="Development indicators"/>
    <s v="Several"/>
    <s v="http://data.worldbank.org/"/>
  </r>
  <r>
    <x v="11"/>
    <x v="0"/>
    <s v="0. National"/>
    <x v="1"/>
    <x v="582"/>
    <s v="Open data for Africa (Open data Uganda)"/>
    <x v="45"/>
    <x v="0"/>
    <x v="0"/>
    <s v="Yes"/>
    <s v="Yes"/>
    <s v="Yes"/>
    <n v="2009"/>
    <m/>
    <m/>
    <m/>
    <s v="http://uganda.opendataforafrica.org/"/>
    <s v="C"/>
    <x v="2"/>
    <x v="7"/>
    <s v="Open Data Portal"/>
    <s v="01.3.2"/>
    <s v="Overall planning and statistical services  (CS)"/>
    <s v="Several"/>
    <s v="individuals, households and communities"/>
    <s v="http://www.afdb.org/en/countries/east-africa/uganda/"/>
  </r>
  <r>
    <x v="11"/>
    <x v="1"/>
    <s v="0. National"/>
    <x v="1"/>
    <x v="168"/>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11"/>
    <x v="1"/>
    <s v="0. National"/>
    <x v="1"/>
    <x v="823"/>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1"/>
    <x v="1"/>
    <s v="0. National"/>
    <x v="1"/>
    <x v="582"/>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1"/>
    <x v="1"/>
    <s v="0. National"/>
    <x v="1"/>
    <x v="824"/>
    <s v="Knoema"/>
    <x v="31"/>
    <x v="0"/>
    <x v="2"/>
    <s v="Yes"/>
    <s v="Yes"/>
    <s v="Yes"/>
    <n v="2014"/>
    <s v="Annual"/>
    <m/>
    <m/>
    <s v="http://knoema.com/"/>
    <s v="D"/>
    <x v="3"/>
    <x v="9"/>
    <s v="Knoema"/>
    <s v="01.3.2"/>
    <s v="Overall planning and statistical services  (CS)"/>
    <s v="Several"/>
    <s v="Several"/>
    <m/>
  </r>
  <r>
    <x v="11"/>
    <x v="1"/>
    <s v="0. National"/>
    <x v="1"/>
    <x v="825"/>
    <s v="Knoema"/>
    <x v="31"/>
    <x v="0"/>
    <x v="2"/>
    <s v="Yes"/>
    <s v="Yes"/>
    <s v="Yes"/>
    <n v="2014"/>
    <s v="Annual"/>
    <m/>
    <m/>
    <s v="http://knoema.com/"/>
    <s v="D"/>
    <x v="3"/>
    <x v="9"/>
    <s v="Knoema"/>
    <s v="01.3.2"/>
    <s v="Overall planning and statistical services  (CS)"/>
    <s v="Several"/>
    <s v="Several"/>
    <m/>
  </r>
  <r>
    <x v="11"/>
    <x v="1"/>
    <s v="0. National"/>
    <x v="1"/>
    <x v="826"/>
    <s v="Knoema"/>
    <x v="31"/>
    <x v="0"/>
    <x v="2"/>
    <s v="Yes"/>
    <s v="Yes"/>
    <s v="Yes"/>
    <n v="2014"/>
    <s v="Annual"/>
    <m/>
    <m/>
    <s v="http://knoema.com/"/>
    <s v="D"/>
    <x v="3"/>
    <x v="9"/>
    <s v="Knoema"/>
    <s v="01.3.2"/>
    <s v="Overall planning and statistical services  (CS)"/>
    <s v="Several"/>
    <s v="Several"/>
    <m/>
  </r>
  <r>
    <x v="12"/>
    <x v="0"/>
    <s v="0. National"/>
    <x v="2"/>
    <x v="827"/>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28"/>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29"/>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30"/>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31"/>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32"/>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33"/>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34"/>
    <s v="Uganda - Employment and Earnings Survey 2008"/>
    <x v="2"/>
    <x v="1"/>
    <x v="0"/>
    <s v="Yes"/>
    <s v="Yes"/>
    <s v="No"/>
    <n v="2008"/>
    <m/>
    <m/>
    <m/>
    <s v="http://catalog.ihsn.org/index.php/catalog/3787"/>
    <s v="A"/>
    <x v="1"/>
    <x v="2"/>
    <s v="National Household Survey"/>
    <s v="04.1.2"/>
    <s v="General labour affairs  (CS)"/>
    <s v="labour activities, wages and earnings"/>
    <s v="Firm/establishment"/>
    <m/>
  </r>
  <r>
    <x v="12"/>
    <x v="0"/>
    <s v="0. National"/>
    <x v="2"/>
    <x v="835"/>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2"/>
    <x v="0"/>
    <s v="0. National"/>
    <x v="2"/>
    <x v="836"/>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2"/>
    <x v="0"/>
    <s v="0. National"/>
    <x v="2"/>
    <x v="837"/>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2"/>
    <x v="0"/>
    <s v="0. National"/>
    <x v="2"/>
    <x v="838"/>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2"/>
    <x v="0"/>
    <s v="0. National"/>
    <x v="2"/>
    <x v="839"/>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2"/>
    <x v="0"/>
    <s v="0. National"/>
    <x v="2"/>
    <x v="840"/>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2"/>
    <x v="0"/>
    <s v="0. National"/>
    <x v="2"/>
    <x v="841"/>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2"/>
    <x v="0"/>
    <s v="0. National"/>
    <x v="2"/>
    <x v="842"/>
    <s v="The National Labour Force and Child Activities Survey 2011/12"/>
    <x v="2"/>
    <x v="1"/>
    <x v="0"/>
    <s v="Yes"/>
    <s v="Yes"/>
    <s v="No"/>
    <n v="2012"/>
    <m/>
    <n v="2009"/>
    <m/>
    <s v="http://www.ubos.org/publications/labour/ "/>
    <s v="A"/>
    <x v="1"/>
    <x v="2"/>
    <s v="National Household Survey"/>
    <s v="04.1.2"/>
    <s v="General labour affairs  (CS)"/>
    <s v="Labour force, child activities and market conditions"/>
    <s v="individuals, households and communities"/>
    <s v="Data files not available but results are published up to the district level"/>
  </r>
  <r>
    <x v="13"/>
    <x v="1"/>
    <s v="0. National"/>
    <x v="0"/>
    <x v="843"/>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44"/>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45"/>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46"/>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47"/>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48"/>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49"/>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50"/>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3"/>
    <x v="1"/>
    <s v="0. National"/>
    <x v="0"/>
    <x v="851"/>
    <s v="Uganda - Migration and tourists, 2005 to 2009"/>
    <x v="2"/>
    <x v="1"/>
    <x v="1"/>
    <s v="Yes"/>
    <s v="Yes"/>
    <s v="No"/>
    <n v="2009"/>
    <m/>
    <n v="2006"/>
    <m/>
    <s v="http://www.ubos.org/onlinefiles/uploads/ubos/pdf%20documents/migration2005_09.pdf"/>
    <s v="A"/>
    <x v="1"/>
    <x v="2"/>
    <s v="National Census"/>
    <s v="01.3.0"/>
    <s v="General services"/>
    <s v="Migration and tourism"/>
    <s v="individualsand institutions"/>
    <m/>
  </r>
  <r>
    <x v="14"/>
    <x v="0"/>
    <s v="0. National"/>
    <x v="1"/>
    <x v="852"/>
    <s v="Energy Sector GiS Working Group Uganda open data site"/>
    <x v="74"/>
    <x v="1"/>
    <x v="2"/>
    <s v="Yes"/>
    <s v="Yes"/>
    <s v="No"/>
    <n v="2015"/>
    <m/>
    <m/>
    <m/>
    <s v="http://data.energy-gis.opendata.arcgis.com/"/>
    <s v="A"/>
    <x v="1"/>
    <x v="1"/>
    <m/>
    <s v="04.8.3"/>
    <s v="R&amp;D Fuel and energy  (CS)"/>
    <s v="  "/>
    <s v="NA"/>
    <m/>
  </r>
  <r>
    <x v="14"/>
    <x v="0"/>
    <s v="0. National"/>
    <x v="1"/>
    <x v="853"/>
    <s v="Energy Sector GiS Working Group Uganda open data site"/>
    <x v="74"/>
    <x v="1"/>
    <x v="2"/>
    <s v="Yes"/>
    <s v="Yes"/>
    <s v="No"/>
    <n v="2015"/>
    <m/>
    <m/>
    <m/>
    <s v="http://data.energy-gis.opendata.arcgis.com/"/>
    <s v="A"/>
    <x v="1"/>
    <x v="1"/>
    <m/>
    <s v="04.8.3"/>
    <s v="R&amp;D Fuel and energy  (CS)"/>
    <s v="  "/>
    <s v="NA"/>
    <m/>
  </r>
  <r>
    <x v="14"/>
    <x v="0"/>
    <s v="0. National"/>
    <x v="1"/>
    <x v="854"/>
    <s v="Energy Sector GiS Working Group Uganda open data site"/>
    <x v="74"/>
    <x v="1"/>
    <x v="2"/>
    <s v="Yes"/>
    <s v="Yes"/>
    <s v="No"/>
    <n v="2015"/>
    <m/>
    <m/>
    <m/>
    <s v="http://data.energy-gis.opendata.arcgis.com/"/>
    <s v="A"/>
    <x v="1"/>
    <x v="1"/>
    <m/>
    <s v="04.8.3"/>
    <s v="R&amp;D Fuel and energy  (CS)"/>
    <s v="  "/>
    <s v="NA"/>
    <m/>
  </r>
  <r>
    <x v="14"/>
    <x v="0"/>
    <s v="0. National"/>
    <x v="1"/>
    <x v="855"/>
    <s v="Energy Sector GiS Working Group Uganda open data site"/>
    <x v="74"/>
    <x v="1"/>
    <x v="2"/>
    <s v="Yes"/>
    <s v="Yes"/>
    <s v="No"/>
    <n v="2015"/>
    <m/>
    <m/>
    <m/>
    <s v="http://data.energy-gis.opendata.arcgis.com/"/>
    <s v="A"/>
    <x v="1"/>
    <x v="1"/>
    <m/>
    <s v="04.8.3"/>
    <s v="R&amp;D Fuel and energy  (CS)"/>
    <s v="  "/>
    <s v="NA"/>
    <m/>
  </r>
  <r>
    <x v="14"/>
    <x v="0"/>
    <s v="0. National"/>
    <x v="1"/>
    <x v="856"/>
    <s v="Energy Sector GiS Working Group Uganda open data site"/>
    <x v="74"/>
    <x v="1"/>
    <x v="2"/>
    <s v="Yes"/>
    <s v="Yes"/>
    <s v="No"/>
    <n v="2015"/>
    <m/>
    <m/>
    <m/>
    <s v="http://data.energy-gis.opendata.arcgis.com/"/>
    <s v="A"/>
    <x v="1"/>
    <x v="1"/>
    <m/>
    <s v="04.8.3"/>
    <s v="R&amp;D Fuel and energy  (CS)"/>
    <s v="  "/>
    <s v="NA"/>
    <m/>
  </r>
  <r>
    <x v="14"/>
    <x v="0"/>
    <s v="0. National"/>
    <x v="1"/>
    <x v="857"/>
    <s v="Energy Sector GiS Working Group Uganda open data site"/>
    <x v="74"/>
    <x v="1"/>
    <x v="2"/>
    <s v="Yes"/>
    <s v="Yes"/>
    <s v="No"/>
    <n v="2015"/>
    <m/>
    <m/>
    <m/>
    <s v="http://data.energy-gis.opendata.arcgis.com/"/>
    <s v="A"/>
    <x v="1"/>
    <x v="1"/>
    <m/>
    <s v="04.8.3"/>
    <s v="R&amp;D Fuel and energy  (CS)"/>
    <s v="  "/>
    <s v="NA"/>
    <m/>
  </r>
  <r>
    <x v="14"/>
    <x v="0"/>
    <s v="0. National"/>
    <x v="1"/>
    <x v="858"/>
    <s v="Energy Sector GiS Working Group Uganda open data site"/>
    <x v="74"/>
    <x v="1"/>
    <x v="2"/>
    <s v="Yes"/>
    <s v="Yes"/>
    <s v="No"/>
    <n v="2015"/>
    <m/>
    <m/>
    <m/>
    <s v="http://data.energy-gis.opendata.arcgis.com/"/>
    <s v="A"/>
    <x v="1"/>
    <x v="1"/>
    <m/>
    <s v="04.8.3"/>
    <s v="R&amp;D Fuel and energy  (CS)"/>
    <s v="  "/>
    <s v="NA"/>
    <m/>
  </r>
  <r>
    <x v="14"/>
    <x v="0"/>
    <s v="0. National"/>
    <x v="1"/>
    <x v="859"/>
    <s v="Energy Sector GiS Working Group Uganda open data site"/>
    <x v="74"/>
    <x v="1"/>
    <x v="2"/>
    <s v="Yes"/>
    <s v="Yes"/>
    <s v="No"/>
    <n v="2015"/>
    <m/>
    <m/>
    <m/>
    <s v="http://data.energy-gis.opendata.arcgis.com/"/>
    <s v="A"/>
    <x v="1"/>
    <x v="1"/>
    <m/>
    <s v="04.8.3"/>
    <s v="R&amp;D Fuel and energy  (CS)"/>
    <s v="  "/>
    <s v="NA"/>
    <m/>
  </r>
  <r>
    <x v="14"/>
    <x v="0"/>
    <s v="0. National"/>
    <x v="1"/>
    <x v="860"/>
    <s v="Energy Sector GiS Working Group Uganda open data site"/>
    <x v="74"/>
    <x v="1"/>
    <x v="2"/>
    <s v="Yes"/>
    <s v="Yes"/>
    <s v="No"/>
    <n v="2015"/>
    <m/>
    <m/>
    <m/>
    <s v="http://data.energy-gis.opendata.arcgis.com/"/>
    <s v="A"/>
    <x v="1"/>
    <x v="1"/>
    <m/>
    <s v="04.8.3"/>
    <s v="R&amp;D Fuel and energy  (CS)"/>
    <s v="  "/>
    <s v="NA"/>
    <m/>
  </r>
  <r>
    <x v="14"/>
    <x v="0"/>
    <s v="0. National"/>
    <x v="1"/>
    <x v="861"/>
    <s v="Energy Sector GiS Working Group Uganda open data site"/>
    <x v="74"/>
    <x v="1"/>
    <x v="2"/>
    <s v="Yes"/>
    <s v="Yes"/>
    <s v="No"/>
    <n v="2015"/>
    <m/>
    <m/>
    <m/>
    <s v="http://data.energy-gis.opendata.arcgis.com/"/>
    <s v="A"/>
    <x v="1"/>
    <x v="1"/>
    <m/>
    <s v="04.8.3"/>
    <s v="R&amp;D Fuel and energy  (CS)"/>
    <s v="  "/>
    <s v="NA"/>
    <m/>
  </r>
  <r>
    <x v="14"/>
    <x v="0"/>
    <s v="0. National"/>
    <x v="1"/>
    <x v="862"/>
    <s v="Land Information System (LIS)"/>
    <x v="75"/>
    <x v="1"/>
    <x v="2"/>
    <s v="No"/>
    <s v="No"/>
    <s v="No"/>
    <s v="n.d."/>
    <m/>
    <m/>
    <m/>
    <s v="None"/>
    <s v="A"/>
    <x v="1"/>
    <x v="1"/>
    <m/>
    <s v="04.8.1"/>
    <s v="R&amp;D General economic, commercial and labour affairs  (CS)"/>
    <m/>
    <s v="Communities"/>
    <s v="There is an ongoing project of land registry digitization"/>
  </r>
  <r>
    <x v="14"/>
    <x v="0"/>
    <s v="0. National"/>
    <x v="1"/>
    <x v="863"/>
    <s v="Land Matrix"/>
    <x v="76"/>
    <x v="0"/>
    <x v="2"/>
    <s v="Yes"/>
    <s v="Yes"/>
    <s v="Yes"/>
    <n v="2014"/>
    <m/>
    <m/>
    <m/>
    <s v="http://www.landmatrix.org/en/get-the-detail/by-target-country/uganda/?order_by=&amp;starts_with=U"/>
    <s v="B"/>
    <x v="0"/>
    <x v="4"/>
    <m/>
    <s v="04.8.1"/>
    <s v="R&amp;D General economic, commercial and labour affairs  (CS)"/>
    <s v="Land deals"/>
    <s v="Institutions"/>
    <m/>
  </r>
  <r>
    <x v="14"/>
    <x v="1"/>
    <s v="0. National"/>
    <x v="0"/>
    <x v="864"/>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65"/>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66"/>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67"/>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68"/>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69"/>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0"/>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1"/>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2"/>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3"/>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4"/>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5"/>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6"/>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7"/>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8"/>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79"/>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0"/>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1"/>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2"/>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3"/>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4"/>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5"/>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6"/>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7"/>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8"/>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89"/>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0"/>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1"/>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2"/>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3"/>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4"/>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5"/>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6"/>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7"/>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8"/>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899"/>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0"/>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1"/>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2"/>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3"/>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4"/>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5"/>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6"/>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7"/>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8"/>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09"/>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0"/>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1"/>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2"/>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3"/>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4"/>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5"/>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6"/>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5"/>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7"/>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8"/>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19"/>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20"/>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21"/>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22"/>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23"/>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1"/>
    <s v="0. National"/>
    <x v="0"/>
    <x v="924"/>
    <s v="Statistics abstract"/>
    <x v="74"/>
    <x v="1"/>
    <x v="2"/>
    <s v="Yes"/>
    <s v="Yes"/>
    <s v="No"/>
    <n v="2014"/>
    <s v="Annual"/>
    <m/>
    <m/>
    <s v="http://www.energyandminerals.go.ug/downloads/2014StatisticalAbstract.pdf"/>
    <s v="A"/>
    <x v="1"/>
    <x v="1"/>
    <m/>
    <s v="04.8.4"/>
    <s v="R&amp;D Mining, manufacturing and construction  (CS)"/>
    <s v="Extractives and energy production, company sales, markets, licenses, energy outreach etc"/>
    <s v="households, institutions and communities"/>
    <m/>
  </r>
  <r>
    <x v="14"/>
    <x v="0"/>
    <s v="0. National"/>
    <x v="0"/>
    <x v="925"/>
    <s v="U-reporter"/>
    <x v="42"/>
    <x v="0"/>
    <x v="3"/>
    <s v="Yes"/>
    <s v="Yes"/>
    <s v="No"/>
    <n v="2015"/>
    <m/>
    <m/>
    <m/>
    <s v="http://www.ureport.ug/poll/521/"/>
    <s v="C"/>
    <x v="2"/>
    <x v="5"/>
    <s v="U-reporter"/>
    <s v="01.6.0"/>
    <s v="General public services n.e.c.  (CS)"/>
    <s v="Several"/>
    <s v="Individuals"/>
    <m/>
  </r>
  <r>
    <x v="14"/>
    <x v="1"/>
    <s v="0. National"/>
    <x v="1"/>
    <x v="926"/>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4"/>
    <x v="1"/>
    <s v="0. National"/>
    <x v="1"/>
    <x v="927"/>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4"/>
    <x v="1"/>
    <s v="0. National"/>
    <x v="1"/>
    <x v="928"/>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4"/>
    <x v="1"/>
    <s v="0. National"/>
    <x v="1"/>
    <x v="929"/>
    <s v="World Bank data"/>
    <x v="20"/>
    <x v="0"/>
    <x v="0"/>
    <s v="Yes"/>
    <s v="Yes"/>
    <s v="Yes"/>
    <n v="2012"/>
    <s v="Annual"/>
    <m/>
    <m/>
    <s v="http://databank.worldbank.org/data/reports.aspx?source=sustainable-energy-for-all&amp;Type=TABLE&amp;preview=on"/>
    <s v="C"/>
    <x v="2"/>
    <x v="7"/>
    <s v="WB data"/>
    <s v="01.3.2"/>
    <s v="Overall planning and statistical services  (CS)"/>
    <s v="Development indicators"/>
    <s v="Several"/>
    <s v="http://data.worldbank.org/"/>
  </r>
  <r>
    <x v="14"/>
    <x v="1"/>
    <s v="0. National"/>
    <x v="1"/>
    <x v="930"/>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14"/>
    <x v="1"/>
    <s v="0. National"/>
    <x v="1"/>
    <x v="930"/>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4"/>
    <x v="1"/>
    <s v="0. National"/>
    <x v="1"/>
    <x v="930"/>
    <s v="Knoema"/>
    <x v="31"/>
    <x v="0"/>
    <x v="2"/>
    <s v="Yes"/>
    <s v="Yes"/>
    <s v="Yes"/>
    <n v="2014"/>
    <s v="Annual"/>
    <m/>
    <m/>
    <s v="http://knoema.com/"/>
    <s v="D"/>
    <x v="3"/>
    <x v="9"/>
    <s v="Knoema"/>
    <s v="01.3.2"/>
    <s v="Overall planning and statistical services  (CS)"/>
    <s v="Several"/>
    <s v="Several"/>
    <m/>
  </r>
  <r>
    <x v="14"/>
    <x v="1"/>
    <s v="0. National"/>
    <x v="1"/>
    <x v="512"/>
    <s v="Knoema"/>
    <x v="31"/>
    <x v="0"/>
    <x v="2"/>
    <s v="Yes"/>
    <s v="Yes"/>
    <s v="Yes"/>
    <n v="2014"/>
    <s v="Annual"/>
    <m/>
    <m/>
    <s v="http://knoema.com/"/>
    <s v="D"/>
    <x v="3"/>
    <x v="9"/>
    <s v="Knoema"/>
    <s v="01.3.2"/>
    <s v="Overall planning and statistical services  (CS)"/>
    <s v="Several"/>
    <s v="Several"/>
    <m/>
  </r>
  <r>
    <x v="14"/>
    <x v="1"/>
    <s v="0. National"/>
    <x v="1"/>
    <x v="931"/>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14"/>
    <x v="1"/>
    <s v="0. National"/>
    <x v="1"/>
    <x v="932"/>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15"/>
    <x v="0"/>
    <s v="0. National"/>
    <x v="0"/>
    <x v="933"/>
    <s v="U-reporter"/>
    <x v="42"/>
    <x v="0"/>
    <x v="3"/>
    <s v="Yes"/>
    <s v="Yes"/>
    <s v="No"/>
    <n v="2015"/>
    <m/>
    <m/>
    <m/>
    <s v="http://www.ureport.ug/poll/549/"/>
    <s v="C"/>
    <x v="2"/>
    <x v="5"/>
    <s v="U-reporter"/>
    <s v="01.6.0"/>
    <s v="General public services n.e.c.  (CS)"/>
    <s v="Several"/>
    <s v="Individuals"/>
    <m/>
  </r>
  <r>
    <x v="15"/>
    <x v="0"/>
    <s v="0. National"/>
    <x v="0"/>
    <x v="934"/>
    <s v="U-reporter"/>
    <x v="42"/>
    <x v="0"/>
    <x v="3"/>
    <s v="Yes"/>
    <s v="Yes"/>
    <s v="No"/>
    <n v="2015"/>
    <m/>
    <m/>
    <m/>
    <s v="http://www.ureport.ug/poll/499/"/>
    <s v="C"/>
    <x v="2"/>
    <x v="5"/>
    <s v="U-reporter"/>
    <s v="01.6.0"/>
    <s v="General public services n.e.c.  (CS)"/>
    <s v="Several"/>
    <s v="Individuals"/>
    <m/>
  </r>
  <r>
    <x v="15"/>
    <x v="1"/>
    <s v="0. National"/>
    <x v="0"/>
    <x v="935"/>
    <s v="District Profiling and Administrative Records"/>
    <x v="2"/>
    <x v="1"/>
    <x v="2"/>
    <s v="Yes"/>
    <s v="Yes"/>
    <s v="No"/>
    <n v="2014"/>
    <m/>
    <m/>
    <m/>
    <s v="http://www.ubos.org/onlinefiles/uploads/ubos/2009_HLG_%20Abstract_printed/CIS+UPLOADS/Profiles%20of%20Higher%20Local%20Governments_June_2014.pdf"/>
    <s v="A"/>
    <x v="1"/>
    <x v="2"/>
    <m/>
    <s v="01.3.2"/>
    <s v="Overall planning and statistical services"/>
    <s v="District statistical abstrats"/>
    <s v="individuals, households and communities"/>
    <m/>
  </r>
  <r>
    <x v="15"/>
    <x v="1"/>
    <s v="2. District"/>
    <x v="0"/>
    <x v="936"/>
    <s v="Higher Local Government Statistical Abstracts  (2012/13)"/>
    <x v="2"/>
    <x v="1"/>
    <x v="2"/>
    <s v="Yes"/>
    <s v="Yes"/>
    <s v="No"/>
    <n v="2013"/>
    <s v="Annual"/>
    <n v="2012"/>
    <n v="2014"/>
    <s v="http://www.ubos.org/statistical-activities/community-systems/district-profiling/district-profilling-and-administrative-records/"/>
    <s v="A"/>
    <x v="1"/>
    <x v="2"/>
    <m/>
    <s v="01.3.2"/>
    <s v="Overall planning and statistical services"/>
    <s v="District statistical abstrats"/>
    <s v="individuals, households and communities"/>
    <m/>
  </r>
  <r>
    <x v="15"/>
    <x v="1"/>
    <s v="2. District"/>
    <x v="0"/>
    <x v="937"/>
    <s v="Higher Local Government Statistical Abstracts  (2012/13)"/>
    <x v="2"/>
    <x v="1"/>
    <x v="2"/>
    <s v="Yes"/>
    <s v="Yes"/>
    <s v="No"/>
    <n v="2013"/>
    <s v="Annual"/>
    <n v="2012"/>
    <n v="2014"/>
    <s v="http://www.ubos.org/statistical-activities/community-systems/district-profiling/district-profilling-and-administrative-records/"/>
    <s v="A"/>
    <x v="1"/>
    <x v="2"/>
    <m/>
    <s v="01.3.2"/>
    <s v="Overall planning and statistical services"/>
    <s v="District statistical abstrats"/>
    <s v="individuals, households and communities"/>
    <m/>
  </r>
  <r>
    <x v="15"/>
    <x v="1"/>
    <s v="0. National"/>
    <x v="1"/>
    <x v="938"/>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5"/>
    <x v="1"/>
    <s v="0. National"/>
    <x v="1"/>
    <x v="939"/>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5"/>
    <x v="1"/>
    <s v="0. National"/>
    <x v="1"/>
    <x v="940"/>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5"/>
    <x v="1"/>
    <s v="0. National"/>
    <x v="1"/>
    <x v="941"/>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5"/>
    <x v="1"/>
    <s v="0. National"/>
    <x v="1"/>
    <x v="942"/>
    <s v="World Bank data"/>
    <x v="20"/>
    <x v="0"/>
    <x v="0"/>
    <s v="Yes"/>
    <s v="Yes"/>
    <s v="Yes"/>
    <n v="2015"/>
    <s v="Annual"/>
    <m/>
    <m/>
    <s v="http://databank.worldbank.org/data/reports.aspx?source=world-development-indicators&amp;Type=TABLE&amp;preview=on"/>
    <s v="C"/>
    <x v="2"/>
    <x v="7"/>
    <s v="WB data"/>
    <s v="01.3.2"/>
    <s v="Overall planning and statistical services  (CS)"/>
    <s v="Development indicators"/>
    <s v="Several"/>
    <s v="http://data.worldbank.org/"/>
  </r>
  <r>
    <x v="15"/>
    <x v="1"/>
    <s v="0. National"/>
    <x v="1"/>
    <x v="943"/>
    <s v="World Bank data"/>
    <x v="20"/>
    <x v="0"/>
    <x v="0"/>
    <s v="Yes"/>
    <s v="Yes"/>
    <s v="Yes"/>
    <n v="2014"/>
    <s v="Annual"/>
    <m/>
    <m/>
    <s v="http://databank.worldbank.org/data/reports.aspx?source=gender-statistics&amp;Type=TABLE&amp;preview=on"/>
    <s v="C"/>
    <x v="2"/>
    <x v="7"/>
    <s v="WB data"/>
    <s v="01.3.2"/>
    <s v="Overall planning and statistical services  (CS)"/>
    <s v="Development indicators"/>
    <s v="Several"/>
    <s v="http://data.worldbank.org/"/>
  </r>
  <r>
    <x v="15"/>
    <x v="1"/>
    <s v="0. National"/>
    <x v="1"/>
    <x v="944"/>
    <s v="World Bank data"/>
    <x v="20"/>
    <x v="0"/>
    <x v="0"/>
    <s v="Yes"/>
    <s v="Yes"/>
    <s v="Yes"/>
    <n v="2012"/>
    <s v="Annual"/>
    <m/>
    <m/>
    <s v="http://databank.worldbank.org/data/reports.aspx?source=poverty-and-equity-database&amp;Type=TABLE&amp;preview=on"/>
    <s v="C"/>
    <x v="2"/>
    <x v="7"/>
    <s v="WB data"/>
    <s v="01.3.2"/>
    <s v="Overall planning and statistical services  (CS)"/>
    <s v="Development indicators"/>
    <s v="Several"/>
    <s v="http://data.worldbank.org/"/>
  </r>
  <r>
    <x v="15"/>
    <x v="1"/>
    <s v="0. National"/>
    <x v="1"/>
    <x v="945"/>
    <s v="World Bank data"/>
    <x v="20"/>
    <x v="0"/>
    <x v="0"/>
    <s v="Yes"/>
    <s v="Yes"/>
    <s v="Yes"/>
    <n v="2012"/>
    <s v="Annual"/>
    <m/>
    <m/>
    <s v="http://databank.worldbank.org/data/reports.aspx?source=landmine-contamination,-casualties-and-clearance-(lc3d)&amp;Type=TABLE&amp;preview=on"/>
    <s v="C"/>
    <x v="2"/>
    <x v="7"/>
    <s v="WB data"/>
    <s v="01.3.2"/>
    <s v="Overall planning and statistical services  (CS)"/>
    <s v="Development indicators"/>
    <s v="Several"/>
    <s v="http://data.worldbank.org/"/>
  </r>
  <r>
    <x v="15"/>
    <x v="1"/>
    <s v="0. National"/>
    <x v="1"/>
    <x v="946"/>
    <s v="World Bank data"/>
    <x v="20"/>
    <x v="0"/>
    <x v="0"/>
    <s v="Yes"/>
    <s v="Yes"/>
    <s v="Yes"/>
    <n v="2014"/>
    <s v="Annual"/>
    <m/>
    <m/>
    <s v="http://databank.worldbank.org/data/reports.aspx?source=jobs&amp;Type=TABLE&amp;preview=on"/>
    <s v="C"/>
    <x v="2"/>
    <x v="7"/>
    <s v="WB data"/>
    <s v="01.3.2"/>
    <s v="Overall planning and statistical services  (CS)"/>
    <s v="Development indicators"/>
    <s v="Several"/>
    <s v="http://data.worldbank.org/"/>
  </r>
  <r>
    <x v="15"/>
    <x v="1"/>
    <s v="0. National"/>
    <x v="1"/>
    <x v="947"/>
    <s v="World Bank data"/>
    <x v="20"/>
    <x v="0"/>
    <x v="0"/>
    <s v="Yes"/>
    <s v="Yes"/>
    <s v="Yes"/>
    <n v="2009"/>
    <s v="Annual"/>
    <m/>
    <m/>
    <s v="http://databank.worldbank.org/data/reports.aspx?source=the-atlas-of-social-protection:-indicators-of-resilience-and-equity-(aspire)&amp;Type=TABLE&amp;preview=on"/>
    <s v="C"/>
    <x v="2"/>
    <x v="7"/>
    <s v="WB data"/>
    <s v="01.3.2"/>
    <s v="Overall planning and statistical services  (CS)"/>
    <s v="Development indicators"/>
    <s v="Several"/>
    <s v="http://data.worldbank.org/"/>
  </r>
  <r>
    <x v="15"/>
    <x v="0"/>
    <s v="0. National"/>
    <x v="3"/>
    <x v="948"/>
    <s v="Integrated Management Information System"/>
    <x v="2"/>
    <x v="1"/>
    <x v="0"/>
    <s v="Yes"/>
    <s v="Yes"/>
    <s v="Yes"/>
    <n v="2002"/>
    <m/>
    <m/>
    <m/>
    <s v="http://ugandadata.org/redbin/RpWebEngine.exe/Portal?&amp;BASE=COMM2002"/>
    <s v="A"/>
    <x v="1"/>
    <x v="2"/>
    <s v="IMIS"/>
    <s v="01.3.2"/>
    <s v="Overall planning and statistical services"/>
    <s v="Census and survey data"/>
    <s v="households and communities"/>
    <m/>
  </r>
  <r>
    <x v="15"/>
    <x v="0"/>
    <s v="0. National"/>
    <x v="1"/>
    <x v="949"/>
    <s v="Open data for Africa (Open data Uganda)"/>
    <x v="45"/>
    <x v="0"/>
    <x v="0"/>
    <s v="Yes"/>
    <s v="Yes"/>
    <s v="Yes"/>
    <n v="2011"/>
    <m/>
    <m/>
    <m/>
    <s v="http://uganda.opendataforafrica.org/"/>
    <s v="C"/>
    <x v="2"/>
    <x v="7"/>
    <s v="Open Data Portal"/>
    <s v="01.3.2"/>
    <s v="Overall planning and statistical services  (CS)"/>
    <s v="Several"/>
    <s v="individuals, households and communities"/>
    <s v="http://www.afdb.org/en/countries/east-africa/uganda/"/>
  </r>
  <r>
    <x v="15"/>
    <x v="0"/>
    <s v="0. National"/>
    <x v="0"/>
    <x v="255"/>
    <s v="Open data for Africa (Open data Uganda)"/>
    <x v="45"/>
    <x v="0"/>
    <x v="0"/>
    <s v="Yes"/>
    <s v="Yes"/>
    <s v="Yes"/>
    <n v="2014"/>
    <m/>
    <m/>
    <m/>
    <s v="http://uganda.opendataforafrica.org/"/>
    <s v="C"/>
    <x v="2"/>
    <x v="7"/>
    <s v="Open Data Portal"/>
    <s v="01.3.2"/>
    <s v="Overall planning and statistical services  (CS)"/>
    <s v="Several"/>
    <s v="individuals, households and communities"/>
    <s v="http://www.afdb.org/en/countries/east-africa/uganda/"/>
  </r>
  <r>
    <x v="15"/>
    <x v="1"/>
    <s v="0. National"/>
    <x v="1"/>
    <x v="950"/>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15"/>
    <x v="1"/>
    <s v="0. National"/>
    <x v="1"/>
    <x v="951"/>
    <s v="Analyse Africa"/>
    <x v="21"/>
    <x v="0"/>
    <x v="2"/>
    <s v="No"/>
    <s v="Yes"/>
    <s v="No"/>
    <s v="n.d."/>
    <m/>
    <m/>
    <m/>
    <s v="https://www.analyseafrica.com/indicators?utm_campaign=Acquistion+email+TIA+reg&amp;utm_source=emailCampaign&amp;utm_medium=email&amp;utm_content="/>
    <s v="E"/>
    <x v="4"/>
    <x v="8"/>
    <s v="Africa"/>
    <s v="04.8.1"/>
    <s v="R&amp;D General economic, commercial and labour affairs  (CS)"/>
    <s v="Several"/>
    <s v="Several"/>
    <s v="Needs subscription. https://www.analyseafrica.com/"/>
  </r>
  <r>
    <x v="15"/>
    <x v="1"/>
    <s v="0. National"/>
    <x v="1"/>
    <x v="952"/>
    <s v="IPUMS International"/>
    <x v="30"/>
    <x v="0"/>
    <x v="0"/>
    <s v="Yes"/>
    <s v="Yes"/>
    <s v="Yes"/>
    <n v="2002"/>
    <s v="Decennial"/>
    <m/>
    <m/>
    <s v="https://international.ipums.org/international/about.shtml"/>
    <s v="E"/>
    <x v="4"/>
    <x v="8"/>
    <s v="IPUMS International"/>
    <s v="01.3.2"/>
    <s v="Overall planning and statistical services  (CS)"/>
    <s v="several"/>
    <s v="Several"/>
    <m/>
  </r>
  <r>
    <x v="15"/>
    <x v="1"/>
    <s v="0. National"/>
    <x v="1"/>
    <x v="953"/>
    <s v="IPUMS International"/>
    <x v="30"/>
    <x v="0"/>
    <x v="0"/>
    <s v="Yes"/>
    <s v="Yes"/>
    <s v="Yes"/>
    <n v="2002"/>
    <s v="Decennial"/>
    <m/>
    <m/>
    <s v="https://international.ipums.org/international/about.shtml"/>
    <s v="E"/>
    <x v="4"/>
    <x v="8"/>
    <s v="IPUMS International"/>
    <s v="01.3.2"/>
    <s v="Overall planning and statistical services  (CS)"/>
    <s v="several"/>
    <s v="Several"/>
    <m/>
  </r>
  <r>
    <x v="15"/>
    <x v="1"/>
    <s v="0. National"/>
    <x v="1"/>
    <x v="951"/>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5"/>
    <x v="1"/>
    <s v="0. National"/>
    <x v="1"/>
    <x v="954"/>
    <s v="OECD data"/>
    <x v="22"/>
    <x v="0"/>
    <x v="0"/>
    <s v="Yes"/>
    <s v="Yes"/>
    <s v="Yes"/>
    <n v="2014"/>
    <s v="Annual"/>
    <m/>
    <m/>
    <s v="http://stats.oecd.org/"/>
    <s v="C"/>
    <x v="2"/>
    <x v="7"/>
    <s v="OECD data"/>
    <s v="01.3.2"/>
    <s v="Overall planning and statistical services  (CS)"/>
    <s v="Development indicators"/>
    <s v="Several"/>
    <s v="https://data.oecd.org/searchresults/?hf=20&amp;b=0&amp;r=%2Bf%2Ftype%2Findicators&amp;l=en&amp;s=score"/>
  </r>
  <r>
    <x v="15"/>
    <x v="1"/>
    <s v="0. National"/>
    <x v="1"/>
    <x v="955"/>
    <s v="Knoema"/>
    <x v="31"/>
    <x v="0"/>
    <x v="2"/>
    <s v="Yes"/>
    <s v="Yes"/>
    <s v="Yes"/>
    <n v="2014"/>
    <s v="Annual"/>
    <m/>
    <m/>
    <s v="http://knoema.com/"/>
    <s v="D"/>
    <x v="3"/>
    <x v="9"/>
    <s v="Knoema"/>
    <s v="01.3.2"/>
    <s v="Overall planning and statistical services  (CS)"/>
    <s v="Several"/>
    <s v="Several"/>
    <m/>
  </r>
  <r>
    <x v="15"/>
    <x v="1"/>
    <s v="0. National"/>
    <x v="1"/>
    <x v="956"/>
    <s v="Knoema"/>
    <x v="31"/>
    <x v="0"/>
    <x v="2"/>
    <s v="Yes"/>
    <s v="Yes"/>
    <s v="Yes"/>
    <n v="2014"/>
    <s v="Annual"/>
    <m/>
    <m/>
    <s v="http://knoema.com/"/>
    <s v="D"/>
    <x v="3"/>
    <x v="9"/>
    <s v="Knoema"/>
    <s v="01.3.2"/>
    <s v="Overall planning and statistical services  (CS)"/>
    <s v="Several"/>
    <s v="Several"/>
    <m/>
  </r>
  <r>
    <x v="15"/>
    <x v="1"/>
    <s v="0. National"/>
    <x v="1"/>
    <x v="956"/>
    <s v="Development Data Hub"/>
    <x v="32"/>
    <x v="0"/>
    <x v="2"/>
    <s v="Yes"/>
    <s v="Yes"/>
    <s v="Yes"/>
    <n v="2013"/>
    <s v="Annual"/>
    <m/>
    <m/>
    <s v="http://devinit.org/#!/country/uganda"/>
    <s v="B"/>
    <x v="0"/>
    <x v="4"/>
    <m/>
    <s v="01.3.2"/>
    <s v="Overall planning and statistical services  (CS)"/>
    <s v="poverty, resources, health, education"/>
    <s v="Several"/>
    <m/>
  </r>
  <r>
    <x v="15"/>
    <x v="1"/>
    <s v="0. National"/>
    <x v="1"/>
    <x v="957"/>
    <s v="Development Data Hub"/>
    <x v="32"/>
    <x v="0"/>
    <x v="2"/>
    <s v="Yes"/>
    <s v="Yes"/>
    <s v="Yes"/>
    <n v="2013"/>
    <s v="Annual"/>
    <m/>
    <m/>
    <s v="http://devinit.org/#!/data"/>
    <s v="B"/>
    <x v="0"/>
    <x v="4"/>
    <m/>
    <s v="01.3.2"/>
    <s v="Overall planning and statistical services  (CS)"/>
    <s v="poverty, resources, health, education"/>
    <s v="Several"/>
    <m/>
  </r>
  <r>
    <x v="15"/>
    <x v="1"/>
    <s v="0. National"/>
    <x v="0"/>
    <x v="956"/>
    <s v="Spotlight on Uganda"/>
    <x v="32"/>
    <x v="0"/>
    <x v="2"/>
    <s v="Yes"/>
    <s v="Yes"/>
    <s v="Yes"/>
    <n v="2014"/>
    <s v="Annual"/>
    <m/>
    <m/>
    <s v="http://devinit.org/#!/spotlight-on-uganda"/>
    <s v="B"/>
    <x v="0"/>
    <x v="4"/>
    <m/>
    <s v="01.3.2"/>
    <s v="Overall planning and statistical services  (CS)"/>
    <s v="poverty, resources, health, education"/>
    <s v="Several"/>
    <m/>
  </r>
  <r>
    <x v="15"/>
    <x v="1"/>
    <s v="0. National"/>
    <x v="1"/>
    <x v="958"/>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15"/>
    <x v="1"/>
    <s v="0. National"/>
    <x v="1"/>
    <x v="959"/>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15"/>
    <x v="1"/>
    <s v="0. National"/>
    <x v="1"/>
    <x v="960"/>
    <s v="UN data"/>
    <x v="23"/>
    <x v="0"/>
    <x v="2"/>
    <s v="Yes"/>
    <s v="Yes"/>
    <s v="Yes"/>
    <n v="2012"/>
    <s v="Annual"/>
    <m/>
    <m/>
    <s v="http://data.un.org/Search.aspx?q=uganda "/>
    <s v="C"/>
    <x v="2"/>
    <x v="5"/>
    <s v="UN data"/>
    <s v="01.3.2"/>
    <s v="Overall planning and statistical services  (CS)"/>
    <s v="Several"/>
    <s v="Households"/>
    <s v="Contains most of the data from the UN organisations, but it would be good to check with the original UN source"/>
  </r>
  <r>
    <x v="15"/>
    <x v="0"/>
    <s v="0. National"/>
    <x v="1"/>
    <x v="961"/>
    <s v="Social Conflict Analysis Database (SCAD)"/>
    <x v="47"/>
    <x v="0"/>
    <x v="0"/>
    <s v="Yes"/>
    <s v="Yes"/>
    <s v="No"/>
    <n v="2015"/>
    <s v="Annual"/>
    <m/>
    <m/>
    <s v="https://www.strausscenter.org/scad.html"/>
    <s v="B"/>
    <x v="0"/>
    <x v="4"/>
    <s v="Social Conflict Analysis Database (SCAD)"/>
    <s v="10.8.0"/>
    <s v="R&amp;D Social protection  (CS)"/>
    <s v="Social conflicts"/>
    <s v="conflicts areas"/>
    <m/>
  </r>
  <r>
    <x v="15"/>
    <x v="0"/>
    <s v="0. National"/>
    <x v="4"/>
    <x v="962"/>
    <s v="Election results by district and polling station"/>
    <x v="77"/>
    <x v="1"/>
    <x v="2"/>
    <s v="Yes"/>
    <s v="Yes"/>
    <s v="No"/>
    <n v="2016"/>
    <s v="Every 5 years"/>
    <m/>
    <m/>
    <s v="http://www.ec.or.ug/?q=2016-presidential-results-district-polling-station "/>
    <s v="A"/>
    <x v="1"/>
    <x v="3"/>
    <m/>
    <s v="01.6.0"/>
    <s v="General public services n.e.c.  (CS)"/>
    <s v="votes for each post and candidate"/>
    <s v="Individuals"/>
    <m/>
  </r>
  <r>
    <x v="15"/>
    <x v="0"/>
    <s v="0. National"/>
    <x v="4"/>
    <x v="963"/>
    <s v="Election results by parish and polling station"/>
    <x v="77"/>
    <x v="1"/>
    <x v="2"/>
    <s v="Yes"/>
    <s v="Yes"/>
    <s v="No"/>
    <n v="2016"/>
    <s v="Every 5 years"/>
    <m/>
    <m/>
    <s v="http://www.ec.or.ug/ecresults/0-Final_Presidential_Results_Polling%20Station.pdf "/>
    <s v="A"/>
    <x v="1"/>
    <x v="3"/>
    <m/>
    <s v="01.6.0"/>
    <s v="General public services n.e.c.  (CS)"/>
    <s v="votes for each post and candidate"/>
    <s v="Individuals"/>
    <m/>
  </r>
  <r>
    <x v="15"/>
    <x v="0"/>
    <s v="0. National"/>
    <x v="0"/>
    <x v="964"/>
    <s v="Civil registration system"/>
    <x v="12"/>
    <x v="1"/>
    <x v="2"/>
    <s v="No"/>
    <s v="No"/>
    <s v="No"/>
    <s v="n.d."/>
    <m/>
    <m/>
    <m/>
    <s v="http://ursb.go.ug/services/civil-registration/ "/>
    <s v="A"/>
    <x v="1"/>
    <x v="3"/>
    <m/>
    <s v="01.3.3"/>
    <s v="Other general services  (CS)"/>
    <s v="Birth and death records"/>
    <s v="Individuals"/>
    <m/>
  </r>
  <r>
    <x v="15"/>
    <x v="0"/>
    <s v="0. National"/>
    <x v="0"/>
    <x v="965"/>
    <s v="Mobile Vital Records System"/>
    <x v="12"/>
    <x v="1"/>
    <x v="2"/>
    <s v="Yes"/>
    <s v="Yes"/>
    <s v="No"/>
    <s v="n.d."/>
    <m/>
    <m/>
    <m/>
    <s v=" http://www.mobilevrs.co.ug/birth_stats_view.php"/>
    <s v="A"/>
    <x v="1"/>
    <x v="3"/>
    <m/>
    <s v="01.3.3"/>
    <s v="Other general services  (CS)"/>
    <s v="Birth and death records"/>
    <s v="Individuals"/>
    <m/>
  </r>
  <r>
    <x v="15"/>
    <x v="0"/>
    <s v="0. National"/>
    <x v="0"/>
    <x v="966"/>
    <s v="Prisons Management System"/>
    <x v="78"/>
    <x v="1"/>
    <x v="2"/>
    <s v="No"/>
    <s v="No"/>
    <s v="No"/>
    <s v="n.d."/>
    <m/>
    <m/>
    <m/>
    <s v="None"/>
    <s v="A"/>
    <x v="1"/>
    <x v="3"/>
    <m/>
    <s v="03.4.0"/>
    <s v="Prisons  (CS)"/>
    <m/>
    <s v="Institution"/>
    <m/>
  </r>
  <r>
    <x v="15"/>
    <x v="0"/>
    <s v="0. National"/>
    <x v="0"/>
    <x v="967"/>
    <s v="Private Security Infrastructure System"/>
    <x v="78"/>
    <x v="1"/>
    <x v="2"/>
    <s v="No"/>
    <s v="No"/>
    <s v="No"/>
    <s v="n.d."/>
    <m/>
    <m/>
    <m/>
    <s v="None"/>
    <s v="A"/>
    <x v="1"/>
    <x v="3"/>
    <m/>
    <s v="03.1.0"/>
    <s v="Police services  (CS)"/>
    <m/>
    <s v="Institution"/>
    <m/>
  </r>
  <r>
    <x v="15"/>
    <x v="0"/>
    <s v="0. National"/>
    <x v="4"/>
    <x v="968"/>
    <s v="Voter's register"/>
    <x v="77"/>
    <x v="1"/>
    <x v="2"/>
    <s v="No"/>
    <s v="Yes"/>
    <s v="No"/>
    <s v="n.d."/>
    <m/>
    <m/>
    <m/>
    <s v="http://www.ec.or.ug/register"/>
    <s v="A"/>
    <x v="1"/>
    <x v="3"/>
    <m/>
    <s v="01.6.0"/>
    <s v="General public services n.e.c.  (CS)"/>
    <s v="Voters details"/>
    <s v="Individuals"/>
    <m/>
  </r>
  <r>
    <x v="15"/>
    <x v="0"/>
    <s v="0. National"/>
    <x v="0"/>
    <x v="969"/>
    <s v="Case Management Information System Child Helpline"/>
    <x v="79"/>
    <x v="1"/>
    <x v="2"/>
    <s v="No"/>
    <s v="Yes"/>
    <s v="No"/>
    <s v="n.d."/>
    <m/>
    <m/>
    <m/>
    <s v="http://childhelpline.mglsd.go.ug/index.php?pg=t&amp;w=page&amp;i=NDQ=&amp;v=a00c3ed3ed333265b0b11ed19538ad46062f7¢8e"/>
    <s v="A"/>
    <x v="1"/>
    <x v="1"/>
    <m/>
    <s v="10.4.0"/>
    <s v="Family and children  (IS)"/>
    <s v="Child protection indicators"/>
    <s v="Individuals"/>
    <m/>
  </r>
  <r>
    <x v="15"/>
    <x v="0"/>
    <s v="0. National"/>
    <x v="0"/>
    <x v="970"/>
    <s v="Community Service Database"/>
    <x v="80"/>
    <x v="1"/>
    <x v="2"/>
    <s v="No"/>
    <s v="No"/>
    <s v="No"/>
    <s v="n.d."/>
    <m/>
    <m/>
    <m/>
    <s v="None"/>
    <s v="A"/>
    <x v="1"/>
    <x v="1"/>
    <m/>
    <s v="01.5.0"/>
    <s v="R&amp;D General public services  (CS)"/>
    <m/>
    <s v="Communities"/>
    <m/>
  </r>
  <r>
    <x v="15"/>
    <x v="0"/>
    <s v="0. National"/>
    <x v="0"/>
    <x v="971"/>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2"/>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3"/>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4"/>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5"/>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6"/>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7"/>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8"/>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79"/>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80"/>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81"/>
    <s v="Annual Crime and Traffic/Road Safety Report 2013"/>
    <x v="81"/>
    <x v="1"/>
    <x v="2"/>
    <s v="Yes"/>
    <s v="Yes"/>
    <s v="No"/>
    <n v="2013"/>
    <s v="Annual"/>
    <n v="2012"/>
    <n v="2014"/>
    <s v="http://www.upf.go.ug/download/publications(2)/Annual_Crime_and_Traffic_Road_Safety_Report_2013(2).pdf"/>
    <s v="A"/>
    <x v="1"/>
    <x v="3"/>
    <m/>
    <s v="03.1.0"/>
    <s v="Police services"/>
    <s v="Annual crime statistics"/>
    <s v="Individuals and institutions"/>
    <m/>
  </r>
  <r>
    <x v="15"/>
    <x v="0"/>
    <s v="0. National"/>
    <x v="0"/>
    <x v="982"/>
    <s v="Election results by district"/>
    <x v="77"/>
    <x v="1"/>
    <x v="2"/>
    <s v="Yes"/>
    <s v="Yes"/>
    <s v="No"/>
    <n v="2016"/>
    <s v="Every 5 years"/>
    <m/>
    <m/>
    <s v="http://www.ec.or.ug/ecresults/02-Final%20Presidential%20Results%20by%20District.pdf"/>
    <s v="A"/>
    <x v="1"/>
    <x v="3"/>
    <m/>
    <s v="01.6.0"/>
    <s v="General public services n.e.c.  (CS)"/>
    <s v="votes for each post and candidate"/>
    <s v="Individuals"/>
    <m/>
  </r>
  <r>
    <x v="15"/>
    <x v="0"/>
    <s v="0. National"/>
    <x v="0"/>
    <x v="983"/>
    <s v="Express Penalty system"/>
    <x v="78"/>
    <x v="1"/>
    <x v="2"/>
    <s v="No"/>
    <s v="No"/>
    <s v="No"/>
    <s v="n.d."/>
    <m/>
    <m/>
    <m/>
    <s v="None"/>
    <s v="A"/>
    <x v="1"/>
    <x v="3"/>
    <m/>
    <s v="03.1.0"/>
    <s v="Police services  (CS)"/>
    <m/>
    <s v="Institution"/>
    <m/>
  </r>
  <r>
    <x v="15"/>
    <x v="1"/>
    <s v="0. National"/>
    <x v="0"/>
    <x v="943"/>
    <s v="Gender Statistics Database"/>
    <x v="79"/>
    <x v="1"/>
    <x v="2"/>
    <s v="No"/>
    <s v="No"/>
    <s v="No"/>
    <s v="n.d."/>
    <m/>
    <m/>
    <m/>
    <s v="http://www.mglsd.go.ug/genderdb/"/>
    <s v="A"/>
    <x v="1"/>
    <x v="1"/>
    <m/>
    <s v="10.8.0"/>
    <s v="R&amp;D Social protection  (CS)"/>
    <s v="Gender statistics"/>
    <s v="Individuals"/>
    <m/>
  </r>
  <r>
    <x v="15"/>
    <x v="0"/>
    <s v="2. District"/>
    <x v="0"/>
    <x v="984"/>
    <s v="Indepth surveys"/>
    <x v="33"/>
    <x v="0"/>
    <x v="0"/>
    <s v="Yes"/>
    <s v="Yes"/>
    <s v="No"/>
    <n v="2015"/>
    <m/>
    <m/>
    <m/>
    <s v="http://www.indepth-ishare.org/index.php/catalog/79"/>
    <s v="B"/>
    <x v="0"/>
    <x v="4"/>
    <m/>
    <s v="01.3.2"/>
    <s v="Overall planning and statistical services  (CS)"/>
    <s v="Demographics, health, etc"/>
    <s v="Household"/>
    <s v="Micro data could be availed upon requests"/>
  </r>
  <r>
    <x v="15"/>
    <x v="0"/>
    <s v="2. District"/>
    <x v="0"/>
    <x v="985"/>
    <s v="Indepth surveys"/>
    <x v="33"/>
    <x v="0"/>
    <x v="0"/>
    <s v="Yes"/>
    <s v="Yes"/>
    <s v="No"/>
    <n v="2015"/>
    <m/>
    <m/>
    <m/>
    <s v="http://www.indepth-ishare.org/index.php/catalog/79"/>
    <s v="B"/>
    <x v="0"/>
    <x v="4"/>
    <m/>
    <s v="01.3.2"/>
    <s v="Overall planning and statistical services  (CS)"/>
    <s v="Demographics, health, etc"/>
    <s v="Household"/>
    <s v="Micro data could be availed upon requests"/>
  </r>
  <r>
    <x v="15"/>
    <x v="0"/>
    <s v="0. National"/>
    <x v="2"/>
    <x v="986"/>
    <s v="Orphans and Vulnerable Children Management Information System (OVCMIS)"/>
    <x v="79"/>
    <x v="1"/>
    <x v="0"/>
    <s v="Yes"/>
    <s v="No"/>
    <s v="Yes"/>
    <s v="n.d."/>
    <m/>
    <m/>
    <m/>
    <s v="http://www.mglsd.go.ug/ovcmis/"/>
    <s v="A"/>
    <x v="1"/>
    <x v="1"/>
    <m/>
    <s v="10.4.0"/>
    <s v="Family and children  (IS)"/>
    <s v="Indicators related to orphans and vulnerable children"/>
    <s v="Individuals"/>
    <m/>
  </r>
  <r>
    <x v="15"/>
    <x v="0"/>
    <s v="0. National"/>
    <x v="2"/>
    <x v="987"/>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88"/>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89"/>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0"/>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1"/>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2"/>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3"/>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4"/>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5"/>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6"/>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7"/>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8"/>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999"/>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1000"/>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0. National"/>
    <x v="2"/>
    <x v="1001"/>
    <s v="Uganda - Gender Based Violence Survey, 2009"/>
    <x v="2"/>
    <x v="1"/>
    <x v="0"/>
    <s v="Yes"/>
    <s v="Yes"/>
    <s v="No"/>
    <n v="2009"/>
    <m/>
    <m/>
    <m/>
    <s v="http://www.ubos.org/unda/index.php/catalog/24"/>
    <s v="A"/>
    <x v="1"/>
    <x v="2"/>
    <s v="National Household Survey"/>
    <s v="10.8.0"/>
    <s v="R&amp;D Social protection  (CS)"/>
    <s v="Gender statistics"/>
    <s v="Individuals and institutions"/>
    <m/>
  </r>
  <r>
    <x v="15"/>
    <x v="0"/>
    <s v="1. Statistical region"/>
    <x v="2"/>
    <x v="1002"/>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03"/>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04"/>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05"/>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06"/>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07"/>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08"/>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09"/>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0"/>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1"/>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2"/>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3"/>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4"/>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5"/>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6"/>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7"/>
    <s v="Uganda - Livelihoods, Basic Services, Social Protection and Perceptions of the State in Conflict-affected Situations Household Survey 2013, First Round"/>
    <x v="82"/>
    <x v="0"/>
    <x v="0"/>
    <s v="Yes"/>
    <s v="Yes"/>
    <s v="Yes"/>
    <n v="2013"/>
    <m/>
    <m/>
    <m/>
    <s v="http://microdata.worldbank.org/index.php/catalog/2256"/>
    <s v="E"/>
    <x v="4"/>
    <x v="8"/>
    <s v="The SLRC survey"/>
    <s v="10.8.1"/>
    <s v="R&amp;D Social protection  (CS)"/>
    <s v="liveholihoods, social protection, conflict"/>
    <s v="Households"/>
    <s v="Sponsored by  UK Department for International Development - DFID - and Irish Aid. It is also found at &lt;http://www.securelivelihoods.org/content/2261/SLRC-Survey&gt; and &lt;http://catalog.ihsn.org/index.php/catalog/6245&gt;"/>
  </r>
  <r>
    <x v="15"/>
    <x v="0"/>
    <s v="1. Statistical region"/>
    <x v="2"/>
    <x v="1018"/>
    <s v="Uganda - Northern Uganda Social Action Fund - Youth Opportunites Baseline Survey 2008"/>
    <x v="2"/>
    <x v="1"/>
    <x v="0"/>
    <s v="Yes"/>
    <s v="Yes"/>
    <s v="No"/>
    <n v="2009"/>
    <m/>
    <m/>
    <m/>
    <s v="http://www.ubos.org/unda/index.php/catalog/25"/>
    <s v="A"/>
    <x v="1"/>
    <x v="2"/>
    <s v="National Household Survey"/>
    <s v="10.8.0"/>
    <s v="R&amp;D Social protection  (CS)"/>
    <s v="youth"/>
    <s v="households and individuals."/>
    <m/>
  </r>
  <r>
    <x v="15"/>
    <x v="0"/>
    <s v="1. Statistical region"/>
    <x v="2"/>
    <x v="1019"/>
    <s v="Uganda - Northern Uganda Social Action Fund - Youth Opportunites Baseline Survey 2008"/>
    <x v="2"/>
    <x v="1"/>
    <x v="0"/>
    <s v="Yes"/>
    <s v="Yes"/>
    <s v="No"/>
    <n v="2009"/>
    <m/>
    <m/>
    <m/>
    <s v="http://www.ubos.org/unda/index.php/catalog/25"/>
    <s v="A"/>
    <x v="1"/>
    <x v="2"/>
    <s v="National Household Survey"/>
    <s v="10.8.0"/>
    <s v="R&amp;D Social protection  (CS)"/>
    <s v="youth"/>
    <s v="households and individuals."/>
    <m/>
  </r>
  <r>
    <x v="15"/>
    <x v="0"/>
    <s v="1. Statistical region"/>
    <x v="2"/>
    <x v="1020"/>
    <s v="Uganda - Northern Uganda Social Action Fund - Youth Opportunites Baseline Survey 2008"/>
    <x v="2"/>
    <x v="1"/>
    <x v="0"/>
    <s v="Yes"/>
    <s v="Yes"/>
    <s v="No"/>
    <n v="2009"/>
    <m/>
    <m/>
    <m/>
    <s v="http://www.ubos.org/unda/index.php/catalog/25"/>
    <s v="A"/>
    <x v="1"/>
    <x v="2"/>
    <s v="National Household Survey"/>
    <s v="10.8.0"/>
    <s v="R&amp;D Social protection  (CS)"/>
    <s v="youth"/>
    <s v="households and individuals."/>
    <m/>
  </r>
  <r>
    <x v="15"/>
    <x v="0"/>
    <s v="1. Statistical region"/>
    <x v="2"/>
    <x v="1021"/>
    <s v="Uganda - Northern Uganda Social Action Fund - Youth Opportunites Baseline Survey 2008"/>
    <x v="2"/>
    <x v="1"/>
    <x v="0"/>
    <s v="Yes"/>
    <s v="Yes"/>
    <s v="No"/>
    <n v="2009"/>
    <m/>
    <m/>
    <m/>
    <s v="http://www.ubos.org/unda/index.php/catalog/25"/>
    <s v="A"/>
    <x v="1"/>
    <x v="2"/>
    <s v="National Household Survey"/>
    <s v="10.8.0"/>
    <s v="R&amp;D Social protection  (CS)"/>
    <s v="youth"/>
    <s v="households and individuals."/>
    <m/>
  </r>
  <r>
    <x v="15"/>
    <x v="0"/>
    <s v="1. Statistical region"/>
    <x v="2"/>
    <x v="1022"/>
    <s v="Uganda - Northern Uganda Social Action Fund - Youth Opportunites Baseline Survey 2008"/>
    <x v="2"/>
    <x v="1"/>
    <x v="0"/>
    <s v="Yes"/>
    <s v="Yes"/>
    <s v="No"/>
    <n v="2009"/>
    <m/>
    <m/>
    <m/>
    <s v="http://www.ubos.org/unda/index.php/catalog/25"/>
    <s v="A"/>
    <x v="1"/>
    <x v="2"/>
    <s v="National Household Survey"/>
    <s v="10.8.0"/>
    <s v="R&amp;D Social protection  (CS)"/>
    <s v="youth"/>
    <s v="households and individuals."/>
    <m/>
  </r>
  <r>
    <x v="15"/>
    <x v="0"/>
    <s v="0. National"/>
    <x v="1"/>
    <x v="1023"/>
    <s v="Financial tracking system (FTS)"/>
    <x v="83"/>
    <x v="0"/>
    <x v="2"/>
    <s v="Yes"/>
    <s v="Yes"/>
    <s v="Yes"/>
    <n v="2015"/>
    <m/>
    <m/>
    <m/>
    <s v="https://fts.unocha.org/pageloader.aspx?page=emerg-emergencyCountryDetails&amp;cc=uga"/>
    <s v="C"/>
    <x v="2"/>
    <x v="5"/>
    <s v="FTS"/>
    <s v="10.8.0"/>
    <s v="R&amp;D Social protection  (CS)"/>
    <s v="Humanitarian data"/>
    <s v="Institutions"/>
    <m/>
  </r>
  <r>
    <x v="15"/>
    <x v="0"/>
    <s v="0. National"/>
    <x v="1"/>
    <x v="1024"/>
    <s v="Financial tracking system (FTS)"/>
    <x v="83"/>
    <x v="0"/>
    <x v="2"/>
    <s v="Yes"/>
    <s v="Yes"/>
    <s v="Yes"/>
    <n v="2015"/>
    <m/>
    <m/>
    <m/>
    <s v="https://fts.unocha.org/pageloader.aspx?page=emerg-emergencyCountryDetails&amp;cc=uga"/>
    <s v="C"/>
    <x v="2"/>
    <x v="5"/>
    <s v="FTS"/>
    <s v="10.8.0"/>
    <s v="R&amp;D Social protection  (CS)"/>
    <s v="Humanitarian data"/>
    <s v="Institutions"/>
    <m/>
  </r>
  <r>
    <x v="15"/>
    <x v="0"/>
    <s v="0. National"/>
    <x v="1"/>
    <x v="1025"/>
    <s v="Central Emergency Response Fund (CERF)"/>
    <x v="83"/>
    <x v="0"/>
    <x v="2"/>
    <s v="Yes"/>
    <s v="Yes"/>
    <s v="Yes"/>
    <n v="2015"/>
    <m/>
    <m/>
    <m/>
    <s v="http://www.unocha.org/cerf/"/>
    <s v="C"/>
    <x v="2"/>
    <x v="5"/>
    <s v="Central Emergency Response Fund (CERF)"/>
    <s v="10.8.0"/>
    <s v="R&amp;D Social protection  (CS)"/>
    <s v="Humanitarian data"/>
    <s v="Institutions"/>
    <m/>
  </r>
  <r>
    <x v="15"/>
    <x v="0"/>
    <s v="0. National"/>
    <x v="1"/>
    <x v="1026"/>
    <s v="Central Emergency Response Fund (CERF)"/>
    <x v="83"/>
    <x v="0"/>
    <x v="2"/>
    <s v="Yes"/>
    <s v="Yes"/>
    <s v="Yes"/>
    <n v="2015"/>
    <m/>
    <m/>
    <m/>
    <s v="http://www.unocha.org/cerf/"/>
    <s v="C"/>
    <x v="2"/>
    <x v="5"/>
    <s v="Central Emergency Response Fund (CERF)"/>
    <s v="10.8.0"/>
    <s v="R&amp;D Social protection  (CS)"/>
    <s v="Humanitarian data"/>
    <s v="Institutions"/>
    <m/>
  </r>
  <r>
    <x v="15"/>
    <x v="0"/>
    <s v="0. National"/>
    <x v="1"/>
    <x v="1027"/>
    <s v="Court Case Administration System (CCAS)"/>
    <x v="84"/>
    <x v="1"/>
    <x v="2"/>
    <s v="No"/>
    <s v="No"/>
    <s v="No"/>
    <s v="n.d."/>
    <m/>
    <m/>
    <m/>
    <s v="None"/>
    <s v="A"/>
    <x v="1"/>
    <x v="1"/>
    <m/>
    <s v="03.3.0"/>
    <s v="Law courts  (CS)"/>
    <m/>
    <s v="institutions and indivuals"/>
    <s v="Case lists, court performance, judgments, licensed advocates information, licensed bailiffs information. http://www.judiciary.go.ug/"/>
  </r>
  <r>
    <x v="15"/>
    <x v="0"/>
    <s v="0. National"/>
    <x v="1"/>
    <x v="1028"/>
    <s v="EDRIS"/>
    <x v="85"/>
    <x v="0"/>
    <x v="2"/>
    <s v="Yes"/>
    <s v="Yes"/>
    <s v="Yes"/>
    <n v="2016"/>
    <m/>
    <m/>
    <m/>
    <s v="https://webgate.ec.europa.eu/hac/index.cfm?fuseaction=listReport.plain&amp;kind_of_list=plain&amp;cfid=122650&amp;cftoken=ab785ce0e725595e-1929C886-B104-6241-2760E1AC8A7D87CF"/>
    <s v="C"/>
    <x v="2"/>
    <x v="7"/>
    <s v="EDRIS"/>
    <s v="10.8.1"/>
    <s v="R&amp;D Social protection  (CS)"/>
    <s v="Humanitarian aid"/>
    <s v="Institutions"/>
    <m/>
  </r>
  <r>
    <x v="15"/>
    <x v="0"/>
    <s v="0. National"/>
    <x v="1"/>
    <x v="1029"/>
    <s v="EU aid explorer"/>
    <x v="85"/>
    <x v="0"/>
    <x v="2"/>
    <s v="Yes"/>
    <s v="Yes"/>
    <s v="Yes"/>
    <n v="2015"/>
    <m/>
    <m/>
    <m/>
    <s v="https://euaidexplorer.ec.europa.eu/"/>
    <s v="C"/>
    <x v="2"/>
    <x v="7"/>
    <s v="EU aid explorer"/>
    <s v="01.1.2"/>
    <s v="Financial and fiscal affairs  (CS)"/>
    <s v="Aid"/>
    <s v="Institutions"/>
    <m/>
  </r>
  <r>
    <x v="15"/>
    <x v="0"/>
    <s v="0. National"/>
    <x v="1"/>
    <x v="1030"/>
    <s v="e-Visa"/>
    <x v="80"/>
    <x v="1"/>
    <x v="2"/>
    <s v="No"/>
    <s v="No"/>
    <s v="No"/>
    <s v="n.d."/>
    <m/>
    <m/>
    <m/>
    <s v="None"/>
    <s v="A"/>
    <x v="1"/>
    <x v="1"/>
    <m/>
    <s v="01.3.3"/>
    <s v="Other general services  (CS)"/>
    <m/>
    <s v="Individuals"/>
    <s v="Visa processing and issuance"/>
  </r>
  <r>
    <x v="15"/>
    <x v="1"/>
    <s v="0. National"/>
    <x v="1"/>
    <x v="1031"/>
    <s v="Global Age Watch"/>
    <x v="86"/>
    <x v="0"/>
    <x v="0"/>
    <s v="Yes"/>
    <s v="Yes"/>
    <s v="No"/>
    <n v="2015"/>
    <m/>
    <m/>
    <m/>
    <s v="http://www.helpage.org/global-agewatch/"/>
    <s v="B"/>
    <x v="0"/>
    <x v="4"/>
    <s v="Global Age Watch"/>
    <s v="10.8.0"/>
    <s v="R&amp;D Social protection  (CS)"/>
    <s v="Statistics focussed on older age persons"/>
    <s v="secondary data"/>
    <m/>
  </r>
  <r>
    <x v="15"/>
    <x v="1"/>
    <s v="0. National"/>
    <x v="1"/>
    <x v="1032"/>
    <s v="Global Age Watch"/>
    <x v="86"/>
    <x v="0"/>
    <x v="0"/>
    <s v="Yes"/>
    <s v="Yes"/>
    <s v="No"/>
    <n v="2015"/>
    <m/>
    <m/>
    <m/>
    <s v="http://www.helpage.org/global-agewatch/"/>
    <s v="B"/>
    <x v="0"/>
    <x v="4"/>
    <s v="Global Age Watch"/>
    <s v="10.8.0"/>
    <s v="R&amp;D Social protection  (CS)"/>
    <s v="Statistics focussed on older age persons"/>
    <s v="secondary data"/>
    <m/>
  </r>
  <r>
    <x v="15"/>
    <x v="1"/>
    <s v="0. National"/>
    <x v="1"/>
    <x v="1033"/>
    <s v="Global Age Watch"/>
    <x v="86"/>
    <x v="0"/>
    <x v="0"/>
    <s v="Yes"/>
    <s v="Yes"/>
    <s v="No"/>
    <n v="2015"/>
    <m/>
    <m/>
    <m/>
    <s v="http://www.helpage.org/global-agewatch/"/>
    <s v="B"/>
    <x v="0"/>
    <x v="4"/>
    <s v="Global Age Watch"/>
    <s v="10.8.0"/>
    <s v="R&amp;D Social protection  (CS)"/>
    <s v="Statistics focussed on older age persons"/>
    <s v="secondary data"/>
    <m/>
  </r>
  <r>
    <x v="15"/>
    <x v="1"/>
    <s v="0. National"/>
    <x v="1"/>
    <x v="1034"/>
    <s v="Global Age Watch"/>
    <x v="86"/>
    <x v="0"/>
    <x v="0"/>
    <s v="Yes"/>
    <s v="Yes"/>
    <s v="No"/>
    <n v="2015"/>
    <m/>
    <m/>
    <m/>
    <s v="http://www.helpage.org/global-agewatch/"/>
    <s v="B"/>
    <x v="0"/>
    <x v="4"/>
    <s v="Global Age Watch"/>
    <s v="10.8.0"/>
    <s v="R&amp;D Social protection  (CS)"/>
    <s v="Statistics focussed on older age persons"/>
    <s v="secondary data"/>
    <m/>
  </r>
  <r>
    <x v="15"/>
    <x v="1"/>
    <s v="0. National"/>
    <x v="1"/>
    <x v="1035"/>
    <s v="Humanitarian Response"/>
    <x v="83"/>
    <x v="0"/>
    <x v="2"/>
    <s v="Yes"/>
    <s v="Yes"/>
    <s v="Yes"/>
    <n v="2014"/>
    <m/>
    <m/>
    <m/>
    <s v="https://www.humanitarianresponse.info/en/operations/uganda"/>
    <s v="C"/>
    <x v="2"/>
    <x v="5"/>
    <s v="Humanitarian Response"/>
    <s v="10.8.0"/>
    <s v="R&amp;D Social protection  (CS)"/>
    <s v="Humanitarian response data"/>
    <s v="Institutions"/>
    <m/>
  </r>
  <r>
    <x v="15"/>
    <x v="1"/>
    <s v="0. National"/>
    <x v="1"/>
    <x v="1036"/>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37"/>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38"/>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39"/>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0"/>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1"/>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2"/>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3"/>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4"/>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5"/>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6"/>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7"/>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8"/>
    <s v="ILO Stat"/>
    <x v="87"/>
    <x v="0"/>
    <x v="0"/>
    <s v="Yes"/>
    <s v="Yes"/>
    <s v="No"/>
    <n v="2013"/>
    <m/>
    <m/>
    <m/>
    <s v="http://www.ilo.org/ilostat/faces/oracle/webcenter/portalapp/pagehierarchy/Page137.jspx?_afrLoop=592469664984296&amp;clean=true#%40%3F_afrLoop%3D592469664984296%26clean%3Dtrue%26_adf.ctrl-state%3Dxdrbn8kqu_9"/>
    <s v="C"/>
    <x v="2"/>
    <x v="5"/>
    <s v="ILO Stat"/>
    <s v="04.8.1"/>
    <s v="R&amp;D General economic, commercial and labour affairs  (CS)"/>
    <s v="Labour related statistics or data"/>
    <s v="Households"/>
    <s v="http://www.ilo.org/ilostat/faces/home/statisticaldata/ContryProfileId?_afrLoop=574220729595687#%40%3F_afrLoop%3D574220729595687%26_adf.ctrl-state%3D9r3gbgzs4_158"/>
  </r>
  <r>
    <x v="15"/>
    <x v="1"/>
    <s v="0. National"/>
    <x v="1"/>
    <x v="1049"/>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0"/>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1"/>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2"/>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3"/>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4"/>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5"/>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6"/>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38"/>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7"/>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8"/>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59"/>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60"/>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61"/>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62"/>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63"/>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1"/>
    <s v="0. National"/>
    <x v="1"/>
    <x v="1064"/>
    <s v="Key Indicators of the Labour Market (KILM) 2015"/>
    <x v="87"/>
    <x v="0"/>
    <x v="2"/>
    <s v="Yes"/>
    <s v="Yes"/>
    <s v="No"/>
    <n v="2015"/>
    <m/>
    <m/>
    <m/>
    <s v="http://www.ilo.org/global/statistics-and-databases/research-and-databases/kilm/lang--en/index.htm"/>
    <s v="C"/>
    <x v="2"/>
    <x v="5"/>
    <s v="KILM 2014"/>
    <s v="04.8.1"/>
    <s v="R&amp;D General economic, commercial and labour affairs  (CS)"/>
    <s v="Labour markets"/>
    <s v="Households"/>
    <m/>
  </r>
  <r>
    <x v="15"/>
    <x v="0"/>
    <s v="0. National"/>
    <x v="1"/>
    <x v="1065"/>
    <s v="National Counter Trafficking database"/>
    <x v="80"/>
    <x v="1"/>
    <x v="2"/>
    <s v="No"/>
    <s v="No"/>
    <s v="No"/>
    <s v="n.d."/>
    <m/>
    <m/>
    <m/>
    <s v="None"/>
    <s v="A"/>
    <x v="1"/>
    <x v="1"/>
    <m/>
    <s v="01.3.3"/>
    <s v="Other general services  (CS)"/>
    <m/>
    <s v="institutions and indivuals"/>
    <m/>
  </r>
  <r>
    <x v="15"/>
    <x v="0"/>
    <s v="0. National"/>
    <x v="1"/>
    <x v="1066"/>
    <s v="National Gender Based Violence Database"/>
    <x v="79"/>
    <x v="1"/>
    <x v="2"/>
    <s v="No"/>
    <s v="Yes"/>
    <s v="No"/>
    <s v="n.d."/>
    <m/>
    <m/>
    <m/>
    <s v="None"/>
    <s v="A"/>
    <x v="1"/>
    <x v="1"/>
    <m/>
    <s v="10.8.0"/>
    <s v="R&amp;D Social protection  (CS)"/>
    <s v="Expected to have locations, victims, and types of incidents"/>
    <s v="Individuals"/>
    <m/>
  </r>
  <r>
    <x v="15"/>
    <x v="0"/>
    <s v="0. National"/>
    <x v="1"/>
    <x v="1067"/>
    <s v="National Information Security System"/>
    <x v="80"/>
    <x v="1"/>
    <x v="2"/>
    <s v="No"/>
    <s v="No"/>
    <s v="No"/>
    <s v="n.d."/>
    <m/>
    <m/>
    <m/>
    <s v="None"/>
    <s v="A"/>
    <x v="1"/>
    <x v="1"/>
    <m/>
    <s v="01.3.3"/>
    <s v="Other general services  (CS)"/>
    <m/>
    <s v="institutions and indivuals"/>
    <m/>
  </r>
  <r>
    <x v="15"/>
    <x v="1"/>
    <s v="0. National"/>
    <x v="1"/>
    <x v="1068"/>
    <s v="Pension Watch"/>
    <x v="86"/>
    <x v="0"/>
    <x v="2"/>
    <s v="Yes"/>
    <s v="Yes"/>
    <s v="No"/>
    <n v="2011"/>
    <m/>
    <m/>
    <m/>
    <s v="http://www.pension-watch.net/"/>
    <s v="B"/>
    <x v="0"/>
    <x v="4"/>
    <s v="Pension Watch"/>
    <s v="10.8.0"/>
    <s v="R&amp;D Social protection  (CS)"/>
    <s v="Pensions data"/>
    <s v="National entities and individuals"/>
    <m/>
  </r>
  <r>
    <x v="15"/>
    <x v="1"/>
    <s v="0. National"/>
    <x v="1"/>
    <x v="1069"/>
    <s v="Relief Web"/>
    <x v="83"/>
    <x v="0"/>
    <x v="2"/>
    <s v="Yes"/>
    <s v="Yes"/>
    <s v="Yes"/>
    <n v="2015"/>
    <m/>
    <m/>
    <m/>
    <s v="http://reliefweb.int/country/uga"/>
    <s v="C"/>
    <x v="2"/>
    <x v="5"/>
    <s v="Relief Web"/>
    <s v="10.8.0"/>
    <s v="R&amp;D Social protection  (CS)"/>
    <s v="Disaster"/>
    <s v="Institutions"/>
    <m/>
  </r>
  <r>
    <x v="15"/>
    <x v="0"/>
    <s v="0. National"/>
    <x v="1"/>
    <x v="1070"/>
    <s v="Special Pass and Work Permit System"/>
    <x v="80"/>
    <x v="1"/>
    <x v="2"/>
    <s v="No"/>
    <s v="No"/>
    <s v="No"/>
    <s v="n.d."/>
    <m/>
    <m/>
    <m/>
    <s v="None"/>
    <s v="A"/>
    <x v="1"/>
    <x v="1"/>
    <m/>
    <s v="01.3.3"/>
    <s v="Other general services  (CS)"/>
    <m/>
    <s v="Individuals"/>
    <m/>
  </r>
  <r>
    <x v="15"/>
    <x v="1"/>
    <s v="0. National"/>
    <x v="1"/>
    <x v="1071"/>
    <s v="Humanitarian Data Exchange"/>
    <x v="83"/>
    <x v="0"/>
    <x v="2"/>
    <s v="Yes"/>
    <s v="Yes"/>
    <s v="Yes"/>
    <n v="2011"/>
    <m/>
    <m/>
    <m/>
    <s v="https://data.hdx.rwlabs.org/group/uga"/>
    <s v="C"/>
    <x v="2"/>
    <x v="5"/>
    <s v="HDX"/>
    <s v="10.8.0"/>
    <s v="R&amp;D Social protection  (CS)"/>
    <s v="Humanitarian work"/>
    <s v="Institutions"/>
    <m/>
  </r>
  <r>
    <x v="15"/>
    <x v="1"/>
    <s v="0. National"/>
    <x v="1"/>
    <x v="237"/>
    <s v="Humanitarian Data Exchange"/>
    <x v="83"/>
    <x v="0"/>
    <x v="2"/>
    <s v="Yes"/>
    <s v="Yes"/>
    <s v="Yes"/>
    <n v="2014"/>
    <m/>
    <m/>
    <m/>
    <s v="https://data.hdx.rwlabs.org/group/uga"/>
    <s v="C"/>
    <x v="2"/>
    <x v="5"/>
    <s v="HDX"/>
    <s v="10.8.0"/>
    <s v="R&amp;D Social protection  (CS)"/>
    <s v="Humanitarian work"/>
    <s v="Institutions"/>
    <m/>
  </r>
  <r>
    <x v="15"/>
    <x v="1"/>
    <s v="0. National"/>
    <x v="1"/>
    <x v="1072"/>
    <s v="Humanitarian Data Exchange"/>
    <x v="83"/>
    <x v="0"/>
    <x v="2"/>
    <s v="Yes"/>
    <s v="Yes"/>
    <s v="Yes"/>
    <n v="2014"/>
    <m/>
    <m/>
    <m/>
    <s v="https://data.hdx.rwlabs.org/group/uga"/>
    <s v="C"/>
    <x v="2"/>
    <x v="5"/>
    <s v="HDX"/>
    <s v="10.8.0"/>
    <s v="R&amp;D Social protection  (CS)"/>
    <s v="Humanitarian work"/>
    <s v="Institutions"/>
    <m/>
  </r>
  <r>
    <x v="15"/>
    <x v="1"/>
    <s v="0. National"/>
    <x v="2"/>
    <x v="1073"/>
    <s v="INFORM index"/>
    <x v="88"/>
    <x v="0"/>
    <x v="2"/>
    <s v="Yes"/>
    <s v="Yes"/>
    <s v="No"/>
    <n v="2015"/>
    <m/>
    <m/>
    <m/>
    <s v="http://www.inform-index.org/Subnational/Greater-Horn-of-Africa"/>
    <s v="C"/>
    <x v="2"/>
    <x v="7"/>
    <s v="INFORM"/>
    <s v="10.8.0"/>
    <s v="R&amp;D Social protection  (CS)"/>
    <s v="Vulnerability and risk"/>
    <s v="Institutions"/>
    <m/>
  </r>
  <r>
    <x v="15"/>
    <x v="1"/>
    <s v="0. National"/>
    <x v="1"/>
    <x v="1074"/>
    <s v="INFORM index"/>
    <x v="88"/>
    <x v="0"/>
    <x v="2"/>
    <s v="Yes"/>
    <s v="Yes"/>
    <s v="No"/>
    <n v="2015"/>
    <m/>
    <m/>
    <m/>
    <s v="http://www.inform-index.org/Countries/Country-profiles"/>
    <s v="C"/>
    <x v="2"/>
    <x v="7"/>
    <s v="INFORM"/>
    <s v="10.8.0"/>
    <s v="R&amp;D Social protection  (CS)"/>
    <s v="Vulnerability and risk"/>
    <s v="Institutions"/>
    <m/>
  </r>
  <r>
    <x v="15"/>
    <x v="1"/>
    <s v="0. National"/>
    <x v="1"/>
    <x v="1075"/>
    <s v="INFORM index"/>
    <x v="88"/>
    <x v="0"/>
    <x v="2"/>
    <s v="Yes"/>
    <s v="Yes"/>
    <s v="No"/>
    <n v="2015"/>
    <m/>
    <m/>
    <m/>
    <s v="http://www.inform-index.org/Countries/Country-profiles"/>
    <s v="C"/>
    <x v="2"/>
    <x v="7"/>
    <s v="INFORM"/>
    <s v="10.8.0"/>
    <s v="R&amp;D Social protection  (CS)"/>
    <s v="Vulnerability and risk"/>
    <s v="Institutions"/>
    <m/>
  </r>
  <r>
    <x v="15"/>
    <x v="1"/>
    <s v="0. National"/>
    <x v="1"/>
    <x v="1076"/>
    <s v="INFORM index"/>
    <x v="88"/>
    <x v="0"/>
    <x v="2"/>
    <s v="Yes"/>
    <s v="Yes"/>
    <s v="No"/>
    <n v="2015"/>
    <m/>
    <m/>
    <m/>
    <s v="http://www.inform-index.org/Countries/Country-profiles"/>
    <s v="C"/>
    <x v="2"/>
    <x v="7"/>
    <s v="INFORM"/>
    <s v="10.8.0"/>
    <s v="R&amp;D Social protection  (CS)"/>
    <s v="Vulnerability and risk"/>
    <s v="Institutions"/>
    <m/>
  </r>
  <r>
    <x v="15"/>
    <x v="1"/>
    <s v="0. National"/>
    <x v="1"/>
    <x v="1077"/>
    <s v="INFORM index"/>
    <x v="88"/>
    <x v="0"/>
    <x v="2"/>
    <s v="Yes"/>
    <s v="Yes"/>
    <s v="No"/>
    <n v="2015"/>
    <m/>
    <m/>
    <m/>
    <s v="http://www.inform-index.org/Countries/Country-profiles"/>
    <s v="C"/>
    <x v="2"/>
    <x v="7"/>
    <s v="INFORM"/>
    <s v="10.8.0"/>
    <s v="R&amp;D Social protection  (CS)"/>
    <s v="Vulnerability and risk"/>
    <s v="Institutions"/>
    <m/>
  </r>
  <r>
    <x v="15"/>
    <x v="1"/>
    <s v="0. National"/>
    <x v="1"/>
    <x v="1078"/>
    <s v="INFORM index"/>
    <x v="88"/>
    <x v="0"/>
    <x v="2"/>
    <s v="Yes"/>
    <s v="Yes"/>
    <s v="No"/>
    <n v="2015"/>
    <m/>
    <m/>
    <m/>
    <s v="http://www.inform-index.org/Countries/Country-profiles"/>
    <s v="C"/>
    <x v="2"/>
    <x v="7"/>
    <s v="INFORM"/>
    <s v="10.8.0"/>
    <s v="R&amp;D Social protection  (CS)"/>
    <s v="Vulnerability and risk"/>
    <s v="Institutions"/>
    <m/>
  </r>
  <r>
    <x v="15"/>
    <x v="1"/>
    <s v="0. National"/>
    <x v="1"/>
    <x v="1079"/>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0"/>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508"/>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698"/>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480"/>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247"/>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1"/>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2"/>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3"/>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4"/>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5"/>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6"/>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7"/>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8"/>
    <s v="State of World's Children"/>
    <x v="42"/>
    <x v="0"/>
    <x v="0"/>
    <s v="Yes"/>
    <s v="Yes"/>
    <s v="Yes"/>
    <n v="2011"/>
    <m/>
    <m/>
    <m/>
    <s v="http://www.devinfo.org/sowcinfo2013/libraries/aspx/Home.aspx"/>
    <s v="C"/>
    <x v="2"/>
    <x v="5"/>
    <s v="DevInfo"/>
    <s v="10.8.0"/>
    <s v="R&amp;D Social protection  (CS)"/>
    <s v="Disability, children"/>
    <s v="Households, communities and Institutions"/>
    <s v="http://www.unicef.org/sowc2013/statistics.html"/>
  </r>
  <r>
    <x v="15"/>
    <x v="1"/>
    <s v="0. National"/>
    <x v="1"/>
    <x v="1089"/>
    <s v="UNODC Homicide Statistics 2014"/>
    <x v="89"/>
    <x v="0"/>
    <x v="2"/>
    <s v="Yes"/>
    <s v="Yes"/>
    <s v="No"/>
    <n v="2012"/>
    <m/>
    <m/>
    <m/>
    <s v="http://www.unodc.org/gsh/en/data.html"/>
    <s v="C"/>
    <x v="2"/>
    <x v="5"/>
    <s v="UNODC Homicide Statistics 2013"/>
    <s v="10.8.0"/>
    <s v="R&amp;D Social protection  (CS)"/>
    <s v="Homicide Statistics"/>
    <s v="National"/>
    <m/>
  </r>
  <r>
    <x v="15"/>
    <x v="1"/>
    <s v="0. National"/>
    <x v="1"/>
    <x v="1090"/>
    <s v="World Income Inequality Database"/>
    <x v="55"/>
    <x v="0"/>
    <x v="0"/>
    <s v="Yes"/>
    <s v="Yes"/>
    <s v="No"/>
    <n v="2010"/>
    <m/>
    <m/>
    <m/>
    <s v="https://www.wider.unu.edu/project/wiid-%E2%80%93-world-income-inequality-database"/>
    <s v="C"/>
    <x v="2"/>
    <x v="5"/>
    <s v="UNU WIID"/>
    <s v="10.8.0"/>
    <s v="R&amp;D Social protection  (CS)"/>
    <s v="Vulnerability and risk"/>
    <s v="Institutions"/>
    <m/>
  </r>
  <r>
    <x v="15"/>
    <x v="0"/>
    <s v="0. National"/>
    <x v="1"/>
    <x v="1091"/>
    <s v="Uganda - SAGE Well-Being of Older People Study 2009, Wave 1"/>
    <x v="90"/>
    <x v="0"/>
    <x v="0"/>
    <s v="Yes"/>
    <s v="Yes"/>
    <s v="No"/>
    <n v="2009"/>
    <m/>
    <m/>
    <m/>
    <s v="http://catalog.ihsn.org/index.php/catalog/2214/"/>
    <s v="E"/>
    <x v="4"/>
    <x v="8"/>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m/>
  </r>
  <r>
    <x v="15"/>
    <x v="0"/>
    <s v="0. National"/>
    <x v="1"/>
    <x v="1092"/>
    <s v="Uganda - SAGE Well-Being of Older People Study 2009, Wave 1"/>
    <x v="90"/>
    <x v="0"/>
    <x v="0"/>
    <s v="Yes"/>
    <s v="Yes"/>
    <s v="No"/>
    <n v="2009"/>
    <m/>
    <m/>
    <m/>
    <s v="http://catalog.ihsn.org/index.php/catalog/2214/"/>
    <s v="E"/>
    <x v="4"/>
    <x v="8"/>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m/>
  </r>
  <r>
    <x v="15"/>
    <x v="0"/>
    <s v="0. National"/>
    <x v="1"/>
    <x v="1093"/>
    <s v="Uganda - SAGE Well-Being of Older People Study 2009, Wave 1"/>
    <x v="90"/>
    <x v="0"/>
    <x v="0"/>
    <s v="Yes"/>
    <s v="Yes"/>
    <s v="No"/>
    <n v="2009"/>
    <m/>
    <m/>
    <m/>
    <s v="http://catalog.ihsn.org/index.php/catalog/2214/"/>
    <s v="E"/>
    <x v="4"/>
    <x v="8"/>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m/>
  </r>
  <r>
    <x v="15"/>
    <x v="0"/>
    <s v="0. National"/>
    <x v="1"/>
    <x v="1094"/>
    <s v="Uganda - SAGE Well-Being of Older People Study 2009, Wave 1"/>
    <x v="90"/>
    <x v="0"/>
    <x v="0"/>
    <s v="Yes"/>
    <s v="Yes"/>
    <s v="No"/>
    <n v="2009"/>
    <m/>
    <m/>
    <m/>
    <s v="http://catalog.ihsn.org/index.php/catalog/2214/"/>
    <s v="E"/>
    <x v="4"/>
    <x v="8"/>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m/>
  </r>
  <r>
    <x v="15"/>
    <x v="0"/>
    <s v="0. National"/>
    <x v="1"/>
    <x v="1095"/>
    <s v="Uganda - SAGE Well-Being of Older People Study 2009, Wave 1"/>
    <x v="90"/>
    <x v="0"/>
    <x v="0"/>
    <s v="Yes"/>
    <s v="Yes"/>
    <s v="No"/>
    <n v="2009"/>
    <m/>
    <m/>
    <m/>
    <s v="http://catalog.ihsn.org/index.php/catalog/2214/"/>
    <s v="E"/>
    <x v="4"/>
    <x v="8"/>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m/>
  </r>
  <r>
    <x v="15"/>
    <x v="0"/>
    <s v="0. National"/>
    <x v="1"/>
    <x v="1096"/>
    <s v="Uganda - SAGE Well-Being of Older People Study 2009, Wave 1"/>
    <x v="90"/>
    <x v="0"/>
    <x v="0"/>
    <s v="Yes"/>
    <s v="Yes"/>
    <s v="No"/>
    <n v="2009"/>
    <m/>
    <m/>
    <m/>
    <s v="http://catalog.ihsn.org/index.php/catalog/2214/"/>
    <s v="E"/>
    <x v="4"/>
    <x v="8"/>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m/>
  </r>
  <r>
    <x v="15"/>
    <x v="0"/>
    <s v="0. National"/>
    <x v="1"/>
    <x v="1097"/>
    <s v="Uganda - SAGE Well-Being of Older People Study 2009, Wave 1"/>
    <x v="90"/>
    <x v="0"/>
    <x v="0"/>
    <s v="Yes"/>
    <s v="Yes"/>
    <s v="No"/>
    <n v="2009"/>
    <m/>
    <m/>
    <m/>
    <s v="http://catalog.ihsn.org/index.php/catalog/2214/"/>
    <s v="E"/>
    <x v="4"/>
    <x v="8"/>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m/>
  </r>
  <r>
    <x v="15"/>
    <x v="0"/>
    <s v="0. National"/>
    <x v="1"/>
    <x v="1098"/>
    <s v="Uganda -household welfare surveys"/>
    <x v="2"/>
    <x v="1"/>
    <x v="0"/>
    <s v="No"/>
    <s v="No"/>
    <s v="No"/>
    <s v="n.d."/>
    <m/>
    <m/>
    <m/>
    <m/>
    <s v="A"/>
    <x v="1"/>
    <x v="2"/>
    <s v="National Household Survey"/>
    <s v="10.8.1"/>
    <s v="R&amp;D Social protection  (CS)"/>
    <s v="Welfare, poverty, budget etc"/>
    <s v="individuals, households and communities"/>
    <m/>
  </r>
  <r>
    <x v="15"/>
    <x v="0"/>
    <s v="0. National"/>
    <x v="1"/>
    <x v="1099"/>
    <s v="Uganda human rights database and search engine"/>
    <x v="91"/>
    <x v="1"/>
    <x v="2"/>
    <s v="No"/>
    <s v="Yes"/>
    <s v="No"/>
    <s v="n.d."/>
    <m/>
    <m/>
    <m/>
    <s v="http://www.uhrc.ug/#"/>
    <s v="A"/>
    <x v="1"/>
    <x v="3"/>
    <m/>
    <s v="03.5.0"/>
    <s v="R&amp;D Public order and safety  (CS)"/>
    <s v="Monitor government compliance with international, regional and local human rights recommendations: progress, recommendations. "/>
    <s v="institutions"/>
    <m/>
  </r>
  <r>
    <x v="15"/>
    <x v="1"/>
    <s v="0. National"/>
    <x v="3"/>
    <x v="1100"/>
    <s v="Uganda - Nature Distribution and Evolution of Poverty &amp; Inequality 2007 "/>
    <x v="2"/>
    <x v="1"/>
    <x v="0"/>
    <s v="Yes"/>
    <s v="Yes"/>
    <s v="No"/>
    <n v="2002"/>
    <m/>
    <m/>
    <m/>
    <s v="http://www.ubos.org/onlinefiles/uploads/ubos/pdf%20documents/ILRI%20Poverty%20Report%202007.pdf"/>
    <s v="A"/>
    <x v="1"/>
    <x v="2"/>
    <m/>
    <s v="10.8.0"/>
    <s v="R&amp;D Social protection  (CS)"/>
    <s v="Distribution and evolution of poverty"/>
    <s v="individuals, households and communities"/>
    <s v="based on household census data and household welfare surveys"/>
  </r>
  <r>
    <x v="15"/>
    <x v="1"/>
    <s v="0. National"/>
    <x v="3"/>
    <x v="1101"/>
    <s v="Uganda - Nature Distribution and Evolution of Poverty &amp; Inequality 2007 "/>
    <x v="2"/>
    <x v="1"/>
    <x v="0"/>
    <s v="Yes"/>
    <s v="Yes"/>
    <s v="No"/>
    <n v="2002"/>
    <m/>
    <m/>
    <m/>
    <s v="http://www.ubos.org/onlinefiles/uploads/ubos/pdf%20documents/ILRI%20Poverty%20Report%202007.pdf"/>
    <s v="A"/>
    <x v="1"/>
    <x v="2"/>
    <m/>
    <s v="10.8.0"/>
    <s v="R&amp;D Social protection  (CS)"/>
    <s v="Distribution and evolution of poverty"/>
    <s v="individuals, households and communities"/>
    <s v="based on household census data and household welfare surveys"/>
  </r>
  <r>
    <x v="15"/>
    <x v="1"/>
    <s v="0. National"/>
    <x v="0"/>
    <x v="1102"/>
    <s v="Uganda - Nature Distribution and Evolution of Poverty &amp; Inequality 2007 "/>
    <x v="2"/>
    <x v="1"/>
    <x v="0"/>
    <s v="Yes"/>
    <s v="Yes"/>
    <s v="No"/>
    <n v="2002"/>
    <m/>
    <m/>
    <m/>
    <s v="http://www.ubos.org/onlinefiles/uploads/ubos/pdf%20documents/ILRI%20Poverty%20Report%202007.pdf"/>
    <s v="A"/>
    <x v="1"/>
    <x v="2"/>
    <m/>
    <s v="10.8.0"/>
    <s v="R&amp;D Social protection  (CS)"/>
    <s v="Distribution and evolution of poverty"/>
    <s v="individuals, households and communities"/>
    <s v="based on household census data and household welfare surveys"/>
  </r>
  <r>
    <x v="15"/>
    <x v="1"/>
    <s v="0. National"/>
    <x v="0"/>
    <x v="1103"/>
    <s v="Uganda - Nature Distribution and Evolution of Poverty &amp; Inequality 2007 "/>
    <x v="2"/>
    <x v="1"/>
    <x v="0"/>
    <s v="Yes"/>
    <s v="Yes"/>
    <s v="No"/>
    <n v="2002"/>
    <m/>
    <m/>
    <m/>
    <s v="http://www.ubos.org/onlinefiles/uploads/ubos/pdf%20documents/ILRI%20Poverty%20Report%202007.pdf"/>
    <s v="A"/>
    <x v="1"/>
    <x v="2"/>
    <m/>
    <s v="10.8.0"/>
    <s v="R&amp;D Social protection  (CS)"/>
    <s v="Distribution and evolution of poverty"/>
    <s v="individuals, households and communities"/>
    <s v="based on household census data and household welfare surveys"/>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r>
    <x v="16"/>
    <x v="2"/>
    <m/>
    <x v="5"/>
    <x v="1104"/>
    <m/>
    <x v="92"/>
    <x v="2"/>
    <x v="4"/>
    <m/>
    <m/>
    <m/>
    <m/>
    <m/>
    <m/>
    <m/>
    <m/>
    <m/>
    <x v="5"/>
    <x v="11"/>
    <m/>
    <m/>
    <m/>
    <m/>
    <m/>
    <m/>
  </r>
</pivotCacheRecords>
</file>

<file path=xl/pivotCache/pivotCacheRecords2.xml><?xml version="1.0" encoding="utf-8"?>
<pivotCacheRecords xmlns="http://schemas.openxmlformats.org/spreadsheetml/2006/main" xmlns:r="http://schemas.openxmlformats.org/officeDocument/2006/relationships" count="1592">
  <r>
    <x v="0"/>
    <x v="0"/>
    <s v="0. National"/>
    <x v="0"/>
    <s v="AgriNet Market Prices"/>
    <s v="AgriNet Website and SMS service"/>
    <s v="AGRINET"/>
    <x v="0"/>
    <s v="Survey"/>
    <s v="Yes"/>
    <s v="Yes"/>
    <s v="No"/>
    <x v="0"/>
    <s v="Daily"/>
    <m/>
    <m/>
    <s v="http://www.agrinetug.net/market-prices"/>
    <s v="B"/>
    <s v="NGOs"/>
    <s v="National NGO"/>
    <m/>
    <s v="04.8.2"/>
    <s v="R&amp;D Agriculture, forestry, fishing and hunting  (CS)"/>
    <s v="Crop market prices"/>
    <s v="Markets"/>
  </r>
  <r>
    <x v="0"/>
    <x v="0"/>
    <s v="0. National"/>
    <x v="0"/>
    <s v="Agricultural Production Statistics "/>
    <s v="Statistical Abstract"/>
    <s v="Ministry of Agriculture, Animal Industry, and Fisheries"/>
    <x v="1"/>
    <s v="Survey"/>
    <s v="Yes"/>
    <s v="Yes"/>
    <s v="No"/>
    <x v="1"/>
    <s v="Annual"/>
    <m/>
    <m/>
    <s v="http://www.agriculture.go.ug/publications/107"/>
    <s v="A"/>
    <s v="Government"/>
    <s v="Ministries"/>
    <m/>
    <s v="04.8.2"/>
    <s v="R&amp;D Agriculture, forestry, fishing and hunting  (CS)"/>
    <s v="Economic activies, Production, etc"/>
    <s v="households, institutions and communities"/>
  </r>
  <r>
    <x v="0"/>
    <x v="0"/>
    <s v="0. National"/>
    <x v="0"/>
    <s v="Agricultural Exports and Imports"/>
    <s v="Statistical Abstract"/>
    <s v="Ministry of Agriculture, Animal Industry, and Fisheries"/>
    <x v="1"/>
    <s v="Survey"/>
    <s v="Yes"/>
    <s v="Yes"/>
    <s v="No"/>
    <x v="1"/>
    <s v="Annual"/>
    <m/>
    <m/>
    <s v="http://www.agriculture.go.ug/publications/107"/>
    <s v="A"/>
    <s v="Government"/>
    <s v="Ministries"/>
    <m/>
    <s v="04.8.2"/>
    <s v="R&amp;D Agriculture, forestry, fishing and hunting  (CS)"/>
    <s v="Economic activies, Production, etc"/>
    <s v="households, institutions and communities"/>
  </r>
  <r>
    <x v="0"/>
    <x v="0"/>
    <s v="0. National"/>
    <x v="0"/>
    <s v="Agricultural Cost of Production"/>
    <s v="Statistical Abstract"/>
    <s v="Ministry of Agriculture, Animal Industry, and Fisheries"/>
    <x v="1"/>
    <s v="Survey"/>
    <s v="Yes"/>
    <s v="Yes"/>
    <s v="No"/>
    <x v="1"/>
    <s v="Annual"/>
    <m/>
    <m/>
    <s v="http://www.agriculture.go.ug/publications/107"/>
    <s v="A"/>
    <s v="Government"/>
    <s v="Ministries"/>
    <m/>
    <s v="04.8.2"/>
    <s v="R&amp;D Agriculture, forestry, fishing and hunting  (CS)"/>
    <s v="Economic activies, Production, etc"/>
    <s v="households, institutions and communities"/>
  </r>
  <r>
    <x v="0"/>
    <x v="0"/>
    <s v="0. National"/>
    <x v="0"/>
    <s v="Agricultural Households and Holdings"/>
    <s v="Census of Agriculture"/>
    <s v="Uganda Bureau of Statistics"/>
    <x v="1"/>
    <s v="Census"/>
    <s v="Yes"/>
    <s v="Yes"/>
    <s v="No"/>
    <x v="2"/>
    <m/>
    <m/>
    <m/>
    <s v="http://catalog.ihsn.org/index.php/catalog/2355"/>
    <s v="A"/>
    <s v="Government"/>
    <s v="Statistical Agency"/>
    <s v="National Census"/>
    <s v="04.8.2"/>
    <s v="R&amp;D Agriculture, forestry, fishing and hunting  (CS)"/>
    <s v="Agricultural statistics, farmers characteristics, "/>
    <s v="individuals, households, farms and communities"/>
  </r>
  <r>
    <x v="0"/>
    <x v="0"/>
    <s v="0. National"/>
    <x v="0"/>
    <s v="Crop Areas"/>
    <s v="Census of Agriculture"/>
    <s v="Uganda Bureau of Statistics"/>
    <x v="1"/>
    <s v="Census"/>
    <s v="Yes"/>
    <s v="Yes"/>
    <s v="No"/>
    <x v="2"/>
    <m/>
    <m/>
    <m/>
    <s v="http://catalog.ihsn.org/index.php/catalog/2355"/>
    <s v="A"/>
    <s v="Government"/>
    <s v="Statistical Agency"/>
    <s v="National Census"/>
    <s v="04.8.2"/>
    <s v="R&amp;D Agriculture, forestry, fishing and hunting  (CS)"/>
    <s v="Agricultural statistics, farmers characteristics, "/>
    <s v="individuals, households, farms and communities"/>
  </r>
  <r>
    <x v="0"/>
    <x v="0"/>
    <s v="0. National"/>
    <x v="0"/>
    <s v="Crop Production"/>
    <s v="Census of Agriculture"/>
    <s v="Uganda Bureau of Statistics"/>
    <x v="1"/>
    <s v="Census"/>
    <s v="Yes"/>
    <s v="Yes"/>
    <s v="No"/>
    <x v="2"/>
    <m/>
    <m/>
    <m/>
    <s v="http://catalog.ihsn.org/index.php/catalog/2355"/>
    <s v="A"/>
    <s v="Government"/>
    <s v="Statistical Agency"/>
    <s v="National Census"/>
    <s v="04.8.2"/>
    <s v="R&amp;D Agriculture, forestry, fishing and hunting  (CS)"/>
    <s v="Agricultural statistics, farmers characteristics, "/>
    <s v="individuals, households, farms and communities"/>
  </r>
  <r>
    <x v="0"/>
    <x v="0"/>
    <s v="0. National"/>
    <x v="0"/>
    <s v="Characteristics of households engaged in Livestock "/>
    <s v="National Livestock Census"/>
    <s v="Uganda Bureau of Statistics &amp; Ministry of Agriculture"/>
    <x v="1"/>
    <s v="Census"/>
    <s v="Yes"/>
    <s v="Yes"/>
    <s v="No"/>
    <x v="2"/>
    <m/>
    <m/>
    <m/>
    <s v="http://www.agriculture.go.ug/userfiles/National%20Livestock%20Census%20Report%202009.pdf"/>
    <s v="A"/>
    <s v="Government"/>
    <s v="Statistical Agency"/>
    <s v="National Census"/>
    <s v="04.8.2"/>
    <s v="R&amp;D Agriculture, forestry, fishing and hunting  (CS)"/>
    <s v="Livestock statistics"/>
    <s v="individuals, households, farms and communities"/>
  </r>
  <r>
    <x v="0"/>
    <x v="0"/>
    <s v="0. National"/>
    <x v="0"/>
    <s v="Livestock characteristics (Cattle, sheep, pigs, goats, bees and chicken)"/>
    <s v="National Livestock Census"/>
    <s v="Uganda Bureau of Statistics &amp; Ministry of Agriculture"/>
    <x v="1"/>
    <s v="Census"/>
    <s v="Yes"/>
    <s v="Yes"/>
    <s v="No"/>
    <x v="2"/>
    <m/>
    <m/>
    <m/>
    <s v="http://www.agriculture.go.ug/userfiles/National%20Livestock%20Census%20Report%202009.pdf"/>
    <s v="A"/>
    <s v="Government"/>
    <s v="Statistical Agency"/>
    <s v="National Census"/>
    <s v="04.8.2"/>
    <s v="R&amp;D Agriculture, forestry, fishing and hunting  (CS)"/>
    <s v="Livestock statistics"/>
    <s v="individuals, households, farms and communities"/>
  </r>
  <r>
    <x v="0"/>
    <x v="0"/>
    <s v="0. National"/>
    <x v="0"/>
    <s v="Farm infrastructure, equipment, and implements, ownership by households"/>
    <s v="National Livestock Census"/>
    <s v="Uganda Bureau of Statistics &amp; Ministry of Agriculture"/>
    <x v="1"/>
    <s v="Census"/>
    <s v="Yes"/>
    <s v="Yes"/>
    <s v="No"/>
    <x v="2"/>
    <m/>
    <m/>
    <m/>
    <s v="http://www.agriculture.go.ug/userfiles/National%20Livestock%20Census%20Report%202009.pdf"/>
    <s v="A"/>
    <s v="Government"/>
    <s v="Statistical Agency"/>
    <s v="National Census"/>
    <s v="04.8.2"/>
    <s v="R&amp;D Agriculture, forestry, fishing and hunting  (CS)"/>
    <s v="Livestock statistics"/>
    <s v="individuals, households, farms and communities"/>
  </r>
  <r>
    <x v="0"/>
    <x v="0"/>
    <s v="0. National"/>
    <x v="0"/>
    <s v="Livestock per household"/>
    <s v="National Livestock Census"/>
    <s v="Uganda Bureau of Statistics &amp; Ministry of Agriculture"/>
    <x v="1"/>
    <s v="Census"/>
    <s v="Yes"/>
    <s v="Yes"/>
    <s v="No"/>
    <x v="2"/>
    <m/>
    <m/>
    <m/>
    <s v="http://catalog.ihsn.org/index.php/catalog/3788"/>
    <s v="A"/>
    <s v="Government"/>
    <s v="Statistical Agency"/>
    <s v="National Census"/>
    <s v="04.8.2"/>
    <s v="R&amp;D Agriculture, forestry, fishing and hunting  (CS)"/>
    <s v="Livestock statistics"/>
    <s v="individuals, households, farms and communities"/>
  </r>
  <r>
    <x v="0"/>
    <x v="0"/>
    <s v="0. National"/>
    <x v="0"/>
    <s v="Cotton Production and inputs"/>
    <s v="CDO Annual report"/>
    <s v="Cotton Development Organisation (CDO)"/>
    <x v="1"/>
    <s v="Admin"/>
    <s v="Yes"/>
    <s v="Yes"/>
    <s v="No"/>
    <x v="3"/>
    <m/>
    <m/>
    <m/>
    <s v="http://www.cdouga.org/resources/annual-reports/"/>
    <s v="A"/>
    <s v="Government"/>
    <s v="Other State agencies"/>
    <m/>
    <s v="04.2.1"/>
    <s v="Agriculture  (CS)"/>
    <s v="Cotton Production, export destinations and earnings in a year"/>
    <s v="Individuals and institutions"/>
  </r>
  <r>
    <x v="0"/>
    <x v="0"/>
    <s v="0. National"/>
    <x v="1"/>
    <s v="Cotton exports"/>
    <s v="CDO Annual report"/>
    <s v="Cotton Development Organisation (CDO)"/>
    <x v="1"/>
    <s v="Admin"/>
    <s v="Yes"/>
    <s v="Yes"/>
    <s v="No"/>
    <x v="3"/>
    <m/>
    <m/>
    <m/>
    <s v="http://www.cdouga.org/resources/annual-reports/"/>
    <s v="A"/>
    <s v="Government"/>
    <s v="Other State agencies"/>
    <m/>
    <s v="04.2.1"/>
    <s v="Agriculture  (CS)"/>
    <s v="Cotton Production, export destinations and earnings in a year"/>
    <s v="Individuals and institutions"/>
  </r>
  <r>
    <x v="0"/>
    <x v="0"/>
    <s v="0. National"/>
    <x v="0"/>
    <s v="Cotton earnings annual series"/>
    <s v="Production"/>
    <s v="Cotton Development Organisation (CDO)"/>
    <x v="1"/>
    <s v="Survey"/>
    <s v="Yes"/>
    <s v="Yes"/>
    <s v="No"/>
    <x v="4"/>
    <m/>
    <m/>
    <m/>
    <s v="http://www.cdouga.org/production/production-trends-earnings/"/>
    <s v="A"/>
    <s v="Government"/>
    <s v="Other State agencies"/>
    <m/>
    <s v="04.2.1"/>
    <s v="Agriculture  (CS)"/>
    <s v="Cotton Production and earning trends"/>
    <s v="Individuals and institutions"/>
  </r>
  <r>
    <x v="0"/>
    <x v="0"/>
    <s v="0. National"/>
    <x v="2"/>
    <s v="Milk production"/>
    <s v="Dairy data"/>
    <s v="Dairy Development Authority (DDA)"/>
    <x v="1"/>
    <s v="Survey"/>
    <s v="Yes"/>
    <s v="Yes"/>
    <s v="No"/>
    <x v="1"/>
    <m/>
    <m/>
    <m/>
    <s v="http://www.dda.or.ug/d_data.html "/>
    <s v="A"/>
    <s v="Government"/>
    <s v="Other State agencies"/>
    <m/>
    <s v="04.2.1"/>
    <s v="Agriculture  (CS)"/>
    <s v="Regional production and milk prices"/>
    <s v="Individuals and institutions"/>
  </r>
  <r>
    <x v="0"/>
    <x v="0"/>
    <s v="0. National"/>
    <x v="2"/>
    <s v="Milk prices"/>
    <s v="Dairy data"/>
    <s v="Dairy Development Authority (DDA)"/>
    <x v="1"/>
    <s v="Survey"/>
    <s v="Yes"/>
    <s v="Yes"/>
    <s v="No"/>
    <x v="5"/>
    <m/>
    <m/>
    <m/>
    <s v="http://www.dda.or.ug/prices.html"/>
    <s v="A"/>
    <s v="Government"/>
    <s v="Other State agencies"/>
    <m/>
    <s v="04.2.1"/>
    <s v="Agriculture  (CS)"/>
    <s v="Regional production and milk prices"/>
    <s v="Individuals and institutions"/>
  </r>
  <r>
    <x v="0"/>
    <x v="0"/>
    <s v="2. District"/>
    <x v="0"/>
    <s v="Animals count and characteristics (Bushenyi and wakiso districts)"/>
    <s v="Data repository"/>
    <s v=" International Livestock Research Institute (ILRI)"/>
    <x v="0"/>
    <s v="Survey"/>
    <s v="Yes"/>
    <s v="Yes"/>
    <s v="Yes"/>
    <x v="6"/>
    <m/>
    <n v="2011"/>
    <m/>
    <s v="http://data.ilri.org/portal/dataset/dgea1animperf"/>
    <s v="B"/>
    <s v="NGOs"/>
    <s v="International NGO"/>
    <m/>
    <s v="04.8.2"/>
    <s v="R&amp;D Agriculture, forestry, fishing and hunting  (CS)"/>
    <s v="Crops, livestock, characteristics of farmers, technical reports etc"/>
    <s v="Households, institutions etc"/>
  </r>
  <r>
    <x v="0"/>
    <x v="0"/>
    <s v="2. District"/>
    <x v="0"/>
    <s v="Milk production (Bushenyi and wakiso districts)"/>
    <s v="Data repository"/>
    <s v=" International Livestock Research Institute (ILRI)"/>
    <x v="0"/>
    <s v="Survey"/>
    <s v="Yes"/>
    <s v="Yes"/>
    <s v="Yes"/>
    <x v="6"/>
    <m/>
    <n v="2011"/>
    <m/>
    <s v="http://data.ilri.org/portal/dataset/dgea1animperf"/>
    <s v="B"/>
    <s v="NGOs"/>
    <s v="International NGO"/>
    <m/>
    <s v="04.8.2"/>
    <s v="R&amp;D Agriculture, forestry, fishing and hunting  (CS)"/>
    <s v="Crops, livestock, characteristics of farmers, technical reports etc"/>
    <s v="Households, institutions etc"/>
  </r>
  <r>
    <x v="0"/>
    <x v="0"/>
    <s v="2. District"/>
    <x v="0"/>
    <s v="Farmer households characteristics  (Bushenyi and wakiso districts)"/>
    <s v="Data repository"/>
    <s v=" International Livestock Research Institute (ILRI)"/>
    <x v="0"/>
    <s v="Survey"/>
    <s v="Yes"/>
    <s v="Yes"/>
    <s v="Yes"/>
    <x v="6"/>
    <m/>
    <n v="2011"/>
    <m/>
    <s v="http://data.ilri.org/portal/dataset/dgea1animperf"/>
    <s v="B"/>
    <s v="NGOs"/>
    <s v="International NGO"/>
    <m/>
    <s v="04.8.2"/>
    <s v="R&amp;D Agriculture, forestry, fishing and hunting  (CS)"/>
    <s v="Crops, livestock, characteristics of farmers, technical reports etc"/>
    <s v="Households, institutions etc"/>
  </r>
  <r>
    <x v="0"/>
    <x v="0"/>
    <s v="0. National"/>
    <x v="2"/>
    <s v="Coffee production, prices and outlook"/>
    <s v="UCDA monthly reports"/>
    <s v="Uganda Coffee Development Authority (UCDA)"/>
    <x v="1"/>
    <s v="Admin"/>
    <s v="Yes"/>
    <s v="Yes"/>
    <s v="No"/>
    <x v="0"/>
    <s v="Monthly"/>
    <m/>
    <n v="2016"/>
    <s v="http://www.ugandacoffee.go.ug/index.php "/>
    <s v="A"/>
    <s v="Government"/>
    <s v="Other State agencies"/>
    <m/>
    <s v="04.2.1"/>
    <s v="Agriculture  (CS)"/>
    <s v="Coffee production, exports, prices etc"/>
    <s v="Individuals and institutions"/>
  </r>
  <r>
    <x v="0"/>
    <x v="0"/>
    <s v="0. National"/>
    <x v="2"/>
    <s v="Coffee Exports per company, type and grade and destination countries"/>
    <s v="UCDA monthly reports"/>
    <s v="Uganda Coffee Development Authority (UCDA)"/>
    <x v="1"/>
    <s v="Admin"/>
    <s v="Yes"/>
    <s v="Yes"/>
    <s v="No"/>
    <x v="0"/>
    <s v="Monthly"/>
    <m/>
    <n v="2016"/>
    <s v="http://www.ugandacoffee.go.ug/index.php "/>
    <s v="A"/>
    <s v="Government"/>
    <s v="Other State agencies"/>
    <m/>
    <s v="04.2.1"/>
    <s v="Agriculture  (CS)"/>
    <s v="Coffee production, exports, prices etc"/>
    <s v="Individuals and institutions"/>
  </r>
  <r>
    <x v="0"/>
    <x v="0"/>
    <s v="0. National"/>
    <x v="2"/>
    <s v="Coffee Exports and production"/>
    <s v="UCDA annual reports"/>
    <s v="Uganda Coffee Development Authority (UCDA)"/>
    <x v="1"/>
    <s v="Admin"/>
    <s v="Yes"/>
    <s v="Yes"/>
    <s v="No"/>
    <x v="6"/>
    <s v="Annual"/>
    <m/>
    <n v="2016"/>
    <s v="http://www.ugandacoffee.go.ug/index.php "/>
    <s v="A"/>
    <s v="Government"/>
    <s v="Other State agencies"/>
    <m/>
    <s v="04.2.1"/>
    <s v="Agriculture  (CS)"/>
    <s v="Coffee production, exports, prices etc"/>
    <s v="Individuals and institutions"/>
  </r>
  <r>
    <x v="0"/>
    <x v="0"/>
    <s v="0. National"/>
    <x v="2"/>
    <s v="Coffee prices"/>
    <s v="UCDA"/>
    <s v="Uganda Coffee Development Authority (UCDA)"/>
    <x v="1"/>
    <s v="Survey"/>
    <s v="Yes"/>
    <s v="Yes"/>
    <s v="No"/>
    <x v="0"/>
    <m/>
    <m/>
    <m/>
    <s v="http://www.ugandacoffee.go.ug/index.php?page&amp;i=20"/>
    <s v="A"/>
    <s v="Government"/>
    <s v="Other State agencies"/>
    <m/>
    <s v="04.2.1"/>
    <s v="Agriculture  (CS)"/>
    <s v="Coffee production, exports, prices etc"/>
    <s v="Individuals and institutions"/>
  </r>
  <r>
    <x v="0"/>
    <x v="0"/>
    <s v="0. National"/>
    <x v="1"/>
    <s v="General health and nutrition, children and migration "/>
    <s v="Uganda - Comprehensive Food Security and Vulnerability Analysis Assessment 2008"/>
    <s v="World Food Programme - United Nations"/>
    <x v="0"/>
    <s v="Survey"/>
    <s v="Yes"/>
    <s v="Yes"/>
    <s v="Yes"/>
    <x v="2"/>
    <m/>
    <n v="2005"/>
    <n v="2013"/>
    <s v="http://www.wfp.org/food-security/assessments/comprehensive-food-security-vulnerability-analysis"/>
    <s v="C"/>
    <s v="Development partners"/>
    <s v="UN Agency"/>
    <m/>
    <s v="04.8.2"/>
    <s v="R&amp;D Agriculture, forestry, fishing and hunting  (CS)"/>
    <s v="food security, trade, prices etc"/>
    <s v="Households"/>
  </r>
  <r>
    <x v="0"/>
    <x v="0"/>
    <s v="0. National"/>
    <x v="1"/>
    <s v="consumption/consumer behaviour, economic conditions and indicators, income, property and investment/saving and rural economics"/>
    <s v="Uganda - Comprehensive Food Security and Vulnerability Analysis Assessment 2008"/>
    <s v="World Food Programme - United Nations"/>
    <x v="0"/>
    <s v="Survey"/>
    <s v="Yes"/>
    <s v="Yes"/>
    <s v="Yes"/>
    <x v="2"/>
    <m/>
    <n v="2005"/>
    <n v="2013"/>
    <s v="http://www.wfp.org/food-security/assessments/comprehensive-food-security-vulnerability-analysis"/>
    <s v="C"/>
    <s v="Development partners"/>
    <s v="UN Agency"/>
    <m/>
    <s v="04.8.2"/>
    <s v="R&amp;D Agriculture, forestry, fishing and hunting  (CS)"/>
    <s v="food security, trade, prices etc"/>
    <s v="Households"/>
  </r>
  <r>
    <x v="0"/>
    <x v="0"/>
    <s v="0. National"/>
    <x v="1"/>
    <s v="agricultural, forestry and rural industry, housing, land use and planning"/>
    <s v="Uganda - Comprehensive Food Security and Vulnerability Analysis Assessment 2008"/>
    <s v="World Food Programme - United Nations"/>
    <x v="0"/>
    <s v="Survey"/>
    <s v="Yes"/>
    <s v="Yes"/>
    <s v="Yes"/>
    <x v="2"/>
    <m/>
    <n v="2005"/>
    <n v="2013"/>
    <s v="http://www.wfp.org/food-security/assessments/comprehensive-food-security-vulnerability-analysis"/>
    <s v="C"/>
    <s v="Development partners"/>
    <s v="UN Agency"/>
    <m/>
    <s v="04.8.2"/>
    <s v="R&amp;D Agriculture, forestry, fishing and hunting  (CS)"/>
    <s v="food security, trade, prices etc"/>
    <s v="Households"/>
  </r>
  <r>
    <x v="0"/>
    <x v="0"/>
    <s v="0. National"/>
    <x v="1"/>
    <s v="employment, basic skills education, and compulsory and pre-school education  "/>
    <s v="Uganda - Comprehensive Food Security and Vulnerability Analysis Assessment 2008"/>
    <s v="World Food Programme - United Nations"/>
    <x v="0"/>
    <s v="Survey"/>
    <s v="Yes"/>
    <s v="Yes"/>
    <s v="Yes"/>
    <x v="2"/>
    <m/>
    <n v="2005"/>
    <n v="2013"/>
    <s v="http://www.wfp.org/food-security/assessments/comprehensive-food-security-vulnerability-analysis"/>
    <s v="C"/>
    <s v="Development partners"/>
    <s v="UN Agency"/>
    <m/>
    <s v="04.8.2"/>
    <s v="R&amp;D Agriculture, forestry, fishing and hunting  (CS)"/>
    <s v="food security, trade, prices etc"/>
    <s v="Households"/>
  </r>
  <r>
    <x v="0"/>
    <x v="1"/>
    <s v="0. National"/>
    <x v="2"/>
    <s v="Food quantity and quality; and Economic vulnerabilty"/>
    <s v="Uganda - Comprehensive Food Security and Vulnerability Analysis (CFSVA), April 2013"/>
    <s v="World Food Programme - United Nations"/>
    <x v="0"/>
    <s v="Survey"/>
    <s v="Yes"/>
    <s v="Yes"/>
    <s v="No"/>
    <x v="4"/>
    <m/>
    <m/>
    <m/>
    <s v="http://www.wfp.org/content/uganda-comprehensive-food-security-and-vulnerability-analysis-cfsva-april-2013"/>
    <s v="C"/>
    <s v="Development partners"/>
    <s v="UN Agency"/>
    <m/>
    <s v="04.8.2"/>
    <s v="R&amp;D Agriculture, forestry, fishing and hunting  (CS)"/>
    <s v="food security, trade, prices etc"/>
    <s v="Households"/>
  </r>
  <r>
    <x v="0"/>
    <x v="1"/>
    <s v="2. District"/>
    <x v="0"/>
    <s v="Market integration and prices"/>
    <s v="Uganda - FAO/WFP Assessment of the Impact of 2007 Floods on Food and Agriculture in Eastern and Northern Uganda, January 2008"/>
    <s v="World Food Programme - United Nations"/>
    <x v="0"/>
    <s v="Survey"/>
    <s v="Yes"/>
    <s v="Yes"/>
    <s v="No"/>
    <x v="7"/>
    <m/>
    <m/>
    <m/>
    <s v="http://www.wfp.org/content/uganda-faowfp-assessment-impact-2007-floods-january-2008"/>
    <s v="C"/>
    <s v="Development partners"/>
    <s v="UN Agency"/>
    <m/>
    <s v="04.8.2"/>
    <s v="R&amp;D Agriculture, forestry, fishing and hunting  (CS)"/>
    <s v="food security, trade, prices etc"/>
    <s v="Households"/>
  </r>
  <r>
    <x v="0"/>
    <x v="1"/>
    <s v="2. District"/>
    <x v="0"/>
    <s v="Food production, supply and demand"/>
    <s v="Uganda - FAO/WFP Assessment of the Impact of 2007 Floods on Food and Agriculture in Eastern and Northern Uganda, January 2008"/>
    <s v="World Food Programme - United Nations"/>
    <x v="0"/>
    <s v="Survey"/>
    <s v="Yes"/>
    <s v="Yes"/>
    <s v="No"/>
    <x v="7"/>
    <m/>
    <m/>
    <m/>
    <s v="http://www.wfp.org/content/uganda-faowfp-assessment-impact-2007-floods-january-2008"/>
    <s v="C"/>
    <s v="Development partners"/>
    <s v="UN Agency"/>
    <m/>
    <s v="04.8.2"/>
    <s v="R&amp;D Agriculture, forestry, fishing and hunting  (CS)"/>
    <s v="food security in flood affected ares"/>
    <s v="Households"/>
  </r>
  <r>
    <x v="0"/>
    <x v="1"/>
    <s v="2. District"/>
    <x v="0"/>
    <s v="Animal production"/>
    <s v="Uganda - FAO/WFP Assessment of the Impact of 2007 Floods on Food and Agriculture in Eastern and Northern Uganda, January 2008"/>
    <s v="World Food Programme - United Nations"/>
    <x v="0"/>
    <s v="Survey"/>
    <s v="Yes"/>
    <s v="Yes"/>
    <s v="No"/>
    <x v="7"/>
    <m/>
    <m/>
    <m/>
    <s v="http://www.wfp.org/content/uganda-faowfp-assessment-impact-2007-floods-january-2008"/>
    <s v="C"/>
    <s v="Development partners"/>
    <s v="UN Agency"/>
    <m/>
    <s v="04.8.2"/>
    <s v="R&amp;D Agriculture, forestry, fishing and hunting  (CS)"/>
    <s v="food security in flood affected ares"/>
    <s v="Households"/>
  </r>
  <r>
    <x v="0"/>
    <x v="1"/>
    <s v="2. District"/>
    <x v="0"/>
    <s v="Food security"/>
    <s v="Uganda - FAO/WFP Assessment of the Impact of 2007 Floods on Food and Agriculture in Eastern and Northern Uganda, January 2008"/>
    <s v="World Food Programme - United Nations"/>
    <x v="0"/>
    <s v="Survey"/>
    <s v="Yes"/>
    <s v="Yes"/>
    <s v="No"/>
    <x v="7"/>
    <m/>
    <m/>
    <m/>
    <s v="http://www.wfp.org/content/uganda-faowfp-assessment-impact-2007-floods-january-2008"/>
    <s v="C"/>
    <s v="Development partners"/>
    <s v="UN Agency"/>
    <m/>
    <s v="04.8.2"/>
    <s v="R&amp;D Agriculture, forestry, fishing and hunting  (CS)"/>
    <s v="food security in flood affected ares"/>
    <s v="Households"/>
  </r>
  <r>
    <x v="0"/>
    <x v="1"/>
    <s v="0. National"/>
    <x v="0"/>
    <s v="Food security, nutrition and household characteristics "/>
    <s v="Uganda - Food Security and Nutrition Assessment, June 2015"/>
    <s v="World Food Programme - United Nations"/>
    <x v="0"/>
    <s v="Admin"/>
    <s v="Yes"/>
    <s v="Yes"/>
    <s v="No"/>
    <x v="8"/>
    <s v="semiannually"/>
    <m/>
    <m/>
    <s v="http://www.wfp.org/content/uganda-food-security-and-nutrition-assessment-june-2015"/>
    <s v="C"/>
    <s v="Development partners"/>
    <s v="UN Agency"/>
    <m/>
    <s v="04.8.2"/>
    <s v="R&amp;D Agriculture, forestry, fishing and hunting  (CS)"/>
    <s v="food security in flood affected ares"/>
    <s v="Households"/>
  </r>
  <r>
    <x v="0"/>
    <x v="0"/>
    <s v="2. District"/>
    <x v="0"/>
    <s v="Socio-demographic characteristics"/>
    <s v="Uganda - Food and Nutrition Security Assessment among Refugee Settlements, January 2015"/>
    <s v="World Food Programme - United Nations"/>
    <x v="0"/>
    <s v="Survey"/>
    <s v="Yes"/>
    <s v="Yes"/>
    <s v="No"/>
    <x v="8"/>
    <s v="semiannually"/>
    <m/>
    <m/>
    <s v="http://www.wfp.org/content/uganda-food-and-nutrition-security-assessment-refugee-settlements-january-2015"/>
    <s v="C"/>
    <s v="Development partners"/>
    <s v="UN Agency"/>
    <m/>
    <s v="04.8.2"/>
    <s v="R&amp;D Agriculture, forestry, fishing and hunting  (CS)"/>
    <s v="food security in flood affected ares"/>
    <s v="Households"/>
  </r>
  <r>
    <x v="0"/>
    <x v="0"/>
    <s v="2. District"/>
    <x v="0"/>
    <s v="Household food security (livestock and crops production, access to land and food condumption)"/>
    <s v="Uganda - Food and Nutrition Security Assessment among Refugee Settlements, January 2015"/>
    <s v="World Food Programme - United Nations"/>
    <x v="0"/>
    <s v="Survey"/>
    <s v="Yes"/>
    <s v="Yes"/>
    <s v="No"/>
    <x v="8"/>
    <s v="semiannually"/>
    <m/>
    <m/>
    <s v="http://www.wfp.org/content/uganda-food-and-nutrition-security-assessment-refugee-settlements-january-2015"/>
    <s v="C"/>
    <s v="Development partners"/>
    <s v="UN Agency"/>
    <m/>
    <s v="04.8.2"/>
    <s v="R&amp;D Agriculture, forestry, fishing and hunting  (CS)"/>
    <s v="food security in flood affected ares"/>
    <s v="Households"/>
  </r>
  <r>
    <x v="0"/>
    <x v="0"/>
    <s v="2. District"/>
    <x v="0"/>
    <s v="Shocks to food security and Coping strategies"/>
    <s v="Uganda - Food and Nutrition Security Assessment among Refugee Settlements, January 2015"/>
    <s v="World Food Programme - United Nations"/>
    <x v="0"/>
    <s v="Survey"/>
    <s v="Yes"/>
    <s v="Yes"/>
    <s v="No"/>
    <x v="8"/>
    <s v="semiannually"/>
    <m/>
    <m/>
    <s v="http://www.wfp.org/content/uganda-food-and-nutrition-security-assessment-refugee-settlements-january-2015"/>
    <s v="C"/>
    <s v="Development partners"/>
    <s v="UN Agency"/>
    <m/>
    <s v="04.8.2"/>
    <s v="R&amp;D Agriculture, forestry, fishing and hunting  (CS)"/>
    <s v="food security in flood affected ares"/>
    <s v="Households"/>
  </r>
  <r>
    <x v="0"/>
    <x v="0"/>
    <s v="2. District"/>
    <x v="0"/>
    <s v="Nutrition status of children and their mothers, feeding practices, careseeking practices, morbidity and mortality"/>
    <s v="Uganda - Food and Nutrition Security Assessment among Refugee Settlements, January 2015"/>
    <s v="World Food Programme - United Nations"/>
    <x v="0"/>
    <s v="Survey"/>
    <s v="Yes"/>
    <s v="Yes"/>
    <s v="No"/>
    <x v="8"/>
    <s v="semiannually"/>
    <m/>
    <m/>
    <s v="http://www.wfp.org/content/uganda-food-and-nutrition-security-assessment-refugee-settlements-january-2015"/>
    <s v="C"/>
    <s v="Development partners"/>
    <s v="UN Agency"/>
    <m/>
    <s v="04.8.2"/>
    <s v="R&amp;D Agriculture, forestry, fishing and hunting  (CS)"/>
    <s v="food security in flood affected ares"/>
    <s v="Households"/>
  </r>
  <r>
    <x v="0"/>
    <x v="0"/>
    <s v="2. District"/>
    <x v="0"/>
    <s v="Water and sanitation"/>
    <s v="Uganda - Food and Nutrition Security Assessment among Refugee Settlements, January 2015"/>
    <s v="World Food Programme - United Nations"/>
    <x v="0"/>
    <s v="Survey"/>
    <s v="Yes"/>
    <s v="Yes"/>
    <s v="No"/>
    <x v="8"/>
    <s v="semiannually"/>
    <m/>
    <m/>
    <s v="http://www.wfp.org/content/uganda-food-and-nutrition-security-assessment-refugee-settlements-january-2015"/>
    <s v="C"/>
    <s v="Development partners"/>
    <s v="UN Agency"/>
    <m/>
    <s v="04.8.2"/>
    <s v="R&amp;D Agriculture, forestry, fishing and hunting  (CS)"/>
    <s v="food security in flood affected ares"/>
    <s v="Households"/>
  </r>
  <r>
    <x v="0"/>
    <x v="1"/>
    <s v="2. District"/>
    <x v="0"/>
    <s v="Water and sanitation in refugees"/>
    <s v="Uganda - UNHCR/WFP Joint Assessment Mission, October 2014"/>
    <s v="World Food Programme - United Nations"/>
    <x v="0"/>
    <s v="Admin"/>
    <s v="Yes"/>
    <s v="Yes"/>
    <s v="No"/>
    <x v="5"/>
    <m/>
    <m/>
    <m/>
    <s v="http://www.wfp.org/content/uganda-unhcr-wfp-joint-assessment-mission-october-2014"/>
    <s v="C"/>
    <s v="Development partners"/>
    <s v="UN Agency"/>
    <m/>
    <s v="04.8.2"/>
    <s v="R&amp;D Agriculture, forestry, fishing and hunting  (CS)"/>
    <s v="food security in refugees"/>
    <s v="Households"/>
  </r>
  <r>
    <x v="0"/>
    <x v="1"/>
    <s v="2. District"/>
    <x v="0"/>
    <s v="Food security, nutrition and health in refugees"/>
    <s v="Uganda - UNHCR/WFP Joint Assessment Mission, October 2014"/>
    <s v="World Food Programme - United Nations"/>
    <x v="0"/>
    <s v="Admin"/>
    <s v="Yes"/>
    <s v="Yes"/>
    <s v="No"/>
    <x v="5"/>
    <m/>
    <m/>
    <m/>
    <s v="http://www.wfp.org/content/uganda-unhcr-wfp-joint-assessment-mission-october-2014"/>
    <s v="C"/>
    <s v="Development partners"/>
    <s v="UN Agency"/>
    <m/>
    <s v="04.8.2"/>
    <s v="R&amp;D Agriculture, forestry, fishing and hunting  (CS)"/>
    <s v="food security in refugees"/>
    <s v="Households"/>
  </r>
  <r>
    <x v="0"/>
    <x v="1"/>
    <s v="2. District"/>
    <x v="0"/>
    <s v="Food and Core Relief Items Distribution, Warehousing, Logistics and Roads in refugees"/>
    <s v="Uganda - UNHCR/WFP Joint Assessment Mission, October 2014"/>
    <s v="World Food Programme - United Nations"/>
    <x v="0"/>
    <s v="Admin"/>
    <s v="Yes"/>
    <s v="Yes"/>
    <s v="No"/>
    <x v="5"/>
    <m/>
    <m/>
    <m/>
    <s v="http://www.wfp.org/content/uganda-unhcr-wfp-joint-assessment-mission-october-2014"/>
    <s v="C"/>
    <s v="Development partners"/>
    <s v="UN Agency"/>
    <m/>
    <s v="04.8.2"/>
    <s v="R&amp;D Agriculture, forestry, fishing and hunting  (CS)"/>
    <s v="food security in refugees"/>
    <s v="Households"/>
  </r>
  <r>
    <x v="0"/>
    <x v="1"/>
    <s v="2. District"/>
    <x v="0"/>
    <s v="Environment and shelter in refugees"/>
    <s v="Uganda - UNHCR/WFP Joint Assessment Mission, October 2014"/>
    <s v="World Food Programme - United Nations"/>
    <x v="0"/>
    <s v="Admin"/>
    <s v="Yes"/>
    <s v="Yes"/>
    <s v="No"/>
    <x v="5"/>
    <m/>
    <m/>
    <m/>
    <s v="http://www.wfp.org/content/uganda-unhcr-wfp-joint-assessment-mission-october-2014"/>
    <s v="C"/>
    <s v="Development partners"/>
    <s v="UN Agency"/>
    <m/>
    <s v="04.8.2"/>
    <s v="R&amp;D Agriculture, forestry, fishing and hunting  (CS)"/>
    <s v="food security in refugees"/>
    <s v="Households"/>
  </r>
  <r>
    <x v="0"/>
    <x v="1"/>
    <s v="1. Statistical region"/>
    <x v="2"/>
    <s v="Market prices of food commodoties"/>
    <s v="Uganda - Monthly Market Monitor, 2015"/>
    <s v="World Food Programme - United Nations"/>
    <x v="0"/>
    <s v="Survey"/>
    <s v="Yes"/>
    <s v="Yes"/>
    <s v="No"/>
    <x v="8"/>
    <s v="Monthly"/>
    <n v="2014"/>
    <n v="2016"/>
    <s v="http://www.wfp.org/content/uganda-monthly-market-monitor-2015"/>
    <s v="C"/>
    <s v="Development partners"/>
    <s v="UN Agency"/>
    <m/>
    <s v="04.8.2"/>
    <s v="R&amp;D Agriculture, forestry, fishing and hunting  (CS)"/>
    <s v="food security in refugees"/>
    <s v="Households"/>
  </r>
  <r>
    <x v="0"/>
    <x v="1"/>
    <s v="2. District"/>
    <x v="0"/>
    <s v="Food prices dataset"/>
    <s v="VAM Food Security analysis"/>
    <s v="World Food Programme (WFP)"/>
    <x v="0"/>
    <s v="Survey"/>
    <s v="Yes"/>
    <s v="Yes"/>
    <s v="Yes"/>
    <x v="0"/>
    <s v="Monthly"/>
    <m/>
    <m/>
    <s v="http://vam.wfp.org/CountryPage_indicators.aspx?iso3=UGA#"/>
    <s v="C"/>
    <s v="Development partners"/>
    <s v="UN Agency"/>
    <s v="VAM Food Security analysis"/>
    <s v="04.8.2"/>
    <s v="R&amp;D Agriculture, forestry, fishing and hunting  (CS)"/>
    <s v="Food prices, etc"/>
    <s v="Markets"/>
  </r>
  <r>
    <x v="0"/>
    <x v="1"/>
    <s v="0. National"/>
    <x v="1"/>
    <s v="Economic indicators dataset"/>
    <s v="VAM Food Security analysis"/>
    <s v="World Food Programme (WFP)"/>
    <x v="0"/>
    <s v="Survey"/>
    <s v="Yes"/>
    <s v="Yes"/>
    <s v="Yes"/>
    <x v="0"/>
    <m/>
    <m/>
    <m/>
    <s v="http://vam.wfp.org/CountryPage_indicators.aspx?iso3=UGA#"/>
    <s v="C"/>
    <s v="Development partners"/>
    <s v="UN Agency"/>
    <s v="VAM Food Security analysis"/>
    <s v="04.8.2"/>
    <s v="R&amp;D Agriculture, forestry, fishing and hunting  (CS)"/>
    <s v="Food prices, etc"/>
    <s v="Markets"/>
  </r>
  <r>
    <x v="0"/>
    <x v="1"/>
    <s v="0. National"/>
    <x v="1"/>
    <s v="Food consumption score, coping startegies index and nutrition dataset"/>
    <s v="VAM Food Security analysis"/>
    <s v="World Food Programme (WFP)"/>
    <x v="0"/>
    <s v="Admin"/>
    <s v="Yes"/>
    <s v="Yes"/>
    <s v="Yes"/>
    <x v="4"/>
    <m/>
    <m/>
    <m/>
    <s v="http://vam.wfp.org/CountryPage_indicators.aspx?iso3=UGA#"/>
    <s v="C"/>
    <s v="Development partners"/>
    <s v="UN Agency"/>
    <s v="VAM Food Security analysis"/>
    <s v="04.8.2"/>
    <s v="R&amp;D Agriculture, forestry, fishing and hunting  (CS)"/>
    <s v="Food prices, etc"/>
    <s v="Markets"/>
  </r>
  <r>
    <x v="0"/>
    <x v="1"/>
    <s v="0. National"/>
    <x v="1"/>
    <s v="Food security dataset"/>
    <s v="FAO STAT"/>
    <s v="Food and Agriculture Organization (FAO)"/>
    <x v="0"/>
    <s v="Survey"/>
    <s v="Yes"/>
    <s v="Yes"/>
    <s v="Yes"/>
    <x v="9"/>
    <m/>
    <m/>
    <m/>
    <s v="http://faostat3.fao.org/download/D/*/E"/>
    <s v="C"/>
    <s v="Development partners"/>
    <s v="UN Agency"/>
    <s v="FAOStat"/>
    <s v="04.8.2"/>
    <s v="R&amp;D Agriculture, forestry, fishing and hunting  (CS)"/>
    <s v="food security, trade, prices etc"/>
    <s v="Households"/>
  </r>
  <r>
    <x v="0"/>
    <x v="1"/>
    <s v="0. National"/>
    <x v="1"/>
    <s v="Crops, livestock and value of production"/>
    <s v="FAO STAT"/>
    <s v="Food and Agriculture Organization (FAO)"/>
    <x v="0"/>
    <s v="Survey"/>
    <s v="Yes"/>
    <s v="Yes"/>
    <s v="Yes"/>
    <x v="4"/>
    <m/>
    <m/>
    <m/>
    <s v="http://faostat3.fao.org/download/D/*/E"/>
    <s v="C"/>
    <s v="Development partners"/>
    <s v="UN Agency"/>
    <s v="FAOStat"/>
    <s v="04.8.2"/>
    <s v="R&amp;D Agriculture, forestry, fishing and hunting  (CS)"/>
    <s v="food security, trade, prices etc"/>
    <s v="Households"/>
  </r>
  <r>
    <x v="0"/>
    <x v="1"/>
    <s v="0. National"/>
    <x v="1"/>
    <s v="Trade (Imports and exports of agriculture products)"/>
    <s v="FAO STAT"/>
    <s v="Food and Agriculture Organization (FAO)"/>
    <x v="0"/>
    <s v="Survey"/>
    <s v="Yes"/>
    <s v="Yes"/>
    <s v="Yes"/>
    <x v="4"/>
    <m/>
    <m/>
    <m/>
    <s v="http://faostat3.fao.org/download/D/*/E"/>
    <s v="C"/>
    <s v="Development partners"/>
    <s v="UN Agency"/>
    <s v="FAOStat"/>
    <s v="04.8.2"/>
    <s v="R&amp;D Agriculture, forestry, fishing and hunting  (CS)"/>
    <s v="food security, trade, prices etc"/>
    <s v="Households"/>
  </r>
  <r>
    <x v="0"/>
    <x v="1"/>
    <s v="0. National"/>
    <x v="1"/>
    <s v="Food balance dataset"/>
    <s v="FAO STAT"/>
    <s v="Food and Agriculture Organization (FAO)"/>
    <x v="0"/>
    <s v="Survey"/>
    <s v="Yes"/>
    <s v="Yes"/>
    <s v="Yes"/>
    <x v="10"/>
    <m/>
    <m/>
    <m/>
    <s v="http://faostat3.fao.org/download/D/*/E"/>
    <s v="C"/>
    <s v="Development partners"/>
    <s v="UN Agency"/>
    <s v="FAOStat"/>
    <s v="04.8.2"/>
    <s v="R&amp;D Agriculture, forestry, fishing and hunting  (CS)"/>
    <s v="food security, trade, prices etc"/>
    <s v="Households"/>
  </r>
  <r>
    <x v="0"/>
    <x v="1"/>
    <s v="0. National"/>
    <x v="1"/>
    <s v="Prices dataset (Producer, consumer, and deflators)"/>
    <s v="FAO STAT"/>
    <s v="Food and Agriculture Organization (FAO)"/>
    <x v="0"/>
    <s v="Survey"/>
    <s v="Yes"/>
    <s v="Yes"/>
    <s v="Yes"/>
    <x v="5"/>
    <m/>
    <m/>
    <m/>
    <s v="http://faostat3.fao.org/download/D/*/E"/>
    <s v="C"/>
    <s v="Development partners"/>
    <s v="UN Agency"/>
    <s v="FAOStat"/>
    <s v="04.8.2"/>
    <s v="R&amp;D Agriculture, forestry, fishing and hunting  (CS)"/>
    <s v="food security, trade, prices etc"/>
    <s v="Households"/>
  </r>
  <r>
    <x v="0"/>
    <x v="1"/>
    <s v="0. National"/>
    <x v="1"/>
    <s v="Investment dataset (Capital, credit, machinery etc)"/>
    <s v="FAO STAT"/>
    <s v="Food and Agriculture Organization (FAO)"/>
    <x v="0"/>
    <s v="Survey"/>
    <s v="Yes"/>
    <s v="Yes"/>
    <s v="Yes"/>
    <x v="5"/>
    <m/>
    <m/>
    <m/>
    <s v="http://faostat3.fao.org/download/D/*/E"/>
    <s v="C"/>
    <s v="Development partners"/>
    <s v="UN Agency"/>
    <s v="FAOStat"/>
    <s v="04.8.2"/>
    <s v="R&amp;D Agriculture, forestry, fishing and hunting  (CS)"/>
    <s v="food security, trade, prices etc"/>
    <s v="Households"/>
  </r>
  <r>
    <x v="0"/>
    <x v="1"/>
    <s v="0. National"/>
    <x v="1"/>
    <s v="Macro-economics datset"/>
    <s v="FAO STAT"/>
    <s v="Food and Agriculture Organization (FAO)"/>
    <x v="0"/>
    <s v="Survey"/>
    <s v="Yes"/>
    <s v="Yes"/>
    <s v="Yes"/>
    <x v="4"/>
    <m/>
    <m/>
    <m/>
    <s v="http://faostat3.fao.org/download/D/*/E"/>
    <s v="C"/>
    <s v="Development partners"/>
    <s v="UN Agency"/>
    <s v="FAOStat"/>
    <s v="04.8.2"/>
    <s v="R&amp;D Agriculture, forestry, fishing and hunting  (CS)"/>
    <s v="food security, trade, prices etc"/>
    <s v="Households"/>
  </r>
  <r>
    <x v="0"/>
    <x v="1"/>
    <s v="0. National"/>
    <x v="1"/>
    <s v="Agri-environmental dataset"/>
    <s v="FAO STAT"/>
    <s v="Food and Agriculture Organization (FAO)"/>
    <x v="0"/>
    <s v="Survey"/>
    <s v="Yes"/>
    <s v="Yes"/>
    <s v="Yes"/>
    <x v="1"/>
    <m/>
    <m/>
    <m/>
    <s v="http://faostat3.fao.org/download/D/*/E"/>
    <s v="C"/>
    <s v="Development partners"/>
    <s v="UN Agency"/>
    <s v="FAOStat"/>
    <s v="04.8.2"/>
    <s v="R&amp;D Agriculture, forestry, fishing and hunting  (CS)"/>
    <s v="food security, trade, prices etc"/>
    <s v="Households"/>
  </r>
  <r>
    <x v="0"/>
    <x v="1"/>
    <s v="0. National"/>
    <x v="1"/>
    <s v="Emissions - agriculture dataset"/>
    <s v="FAO STAT"/>
    <s v="Food and Agriculture Organization (FAO)"/>
    <x v="0"/>
    <s v="Survey"/>
    <s v="Yes"/>
    <s v="Yes"/>
    <s v="Yes"/>
    <x v="6"/>
    <m/>
    <m/>
    <m/>
    <s v="http://faostat3.fao.org/download/D/*/E"/>
    <s v="C"/>
    <s v="Development partners"/>
    <s v="UN Agency"/>
    <s v="FAOStat"/>
    <s v="04.8.2"/>
    <s v="R&amp;D Agriculture, forestry, fishing and hunting  (CS)"/>
    <s v="food security, trade, prices etc"/>
    <s v="Households"/>
  </r>
  <r>
    <x v="0"/>
    <x v="1"/>
    <s v="0. National"/>
    <x v="1"/>
    <s v="Emissions - land use dataset"/>
    <s v="FAO STAT"/>
    <s v="Food and Agriculture Organization (FAO)"/>
    <x v="0"/>
    <s v="Survey"/>
    <s v="Yes"/>
    <s v="Yes"/>
    <s v="Yes"/>
    <x v="5"/>
    <m/>
    <m/>
    <m/>
    <s v="http://faostat3.fao.org/download/D/*/E"/>
    <s v="C"/>
    <s v="Development partners"/>
    <s v="UN Agency"/>
    <s v="FAOStat"/>
    <s v="04.8.2"/>
    <s v="R&amp;D Agriculture, forestry, fishing and hunting  (CS)"/>
    <s v="food security, trade, prices etc"/>
    <s v="Households"/>
  </r>
  <r>
    <x v="0"/>
    <x v="1"/>
    <s v="0. National"/>
    <x v="1"/>
    <s v="Forestry dataset (trade and production)"/>
    <s v="FAO STAT"/>
    <s v="Food and Agriculture Organization (FAO)"/>
    <x v="0"/>
    <s v="Survey"/>
    <s v="Yes"/>
    <s v="Yes"/>
    <s v="Yes"/>
    <x v="5"/>
    <m/>
    <m/>
    <m/>
    <s v="http://faostat3.fao.org/download/D/*/E"/>
    <s v="C"/>
    <s v="Development partners"/>
    <s v="UN Agency"/>
    <s v="FAOStat"/>
    <s v="04.8.2"/>
    <s v="R&amp;D Agriculture, forestry, fishing and hunting  (CS)"/>
    <s v="food security, trade, prices etc"/>
    <s v="Households"/>
  </r>
  <r>
    <x v="0"/>
    <x v="1"/>
    <s v="0. National"/>
    <x v="1"/>
    <s v="Agricultural science and technology indicators (asti) R&amp;D dataset"/>
    <s v="FAO STAT"/>
    <s v="Food and Agriculture Organization (FAO)"/>
    <x v="0"/>
    <s v="Survey"/>
    <s v="Yes"/>
    <s v="Yes"/>
    <s v="Yes"/>
    <x v="6"/>
    <m/>
    <m/>
    <m/>
    <s v="http://faostat3.fao.org/download/D/*/E"/>
    <s v="C"/>
    <s v="Development partners"/>
    <s v="UN Agency"/>
    <s v="FAOStat"/>
    <s v="04.8.2"/>
    <s v="R&amp;D Agriculture, forestry, fishing and hunting  (CS)"/>
    <s v="food security, trade, prices etc"/>
    <s v="Households"/>
  </r>
  <r>
    <x v="0"/>
    <x v="1"/>
    <s v="0. National"/>
    <x v="1"/>
    <s v="Emergency response dataset"/>
    <s v="FAO STAT"/>
    <s v="Food and Agriculture Organization (FAO)"/>
    <x v="0"/>
    <s v="Survey"/>
    <s v="Yes"/>
    <s v="Yes"/>
    <s v="Yes"/>
    <x v="0"/>
    <m/>
    <m/>
    <m/>
    <s v="http://faostat3.fao.org/download/D/*/E"/>
    <s v="C"/>
    <s v="Development partners"/>
    <s v="UN Agency"/>
    <s v="FAOStat"/>
    <s v="04.8.2"/>
    <s v="R&amp;D Agriculture, forestry, fishing and hunting  (CS)"/>
    <s v="food security, trade, prices etc"/>
    <s v="Households"/>
  </r>
  <r>
    <x v="0"/>
    <x v="1"/>
    <s v="0. National"/>
    <x v="0"/>
    <s v="Economic activities per district"/>
    <s v="District profiles - Ministry of Agriculture"/>
    <s v="Ministry of Agriculture, Animal Industry, and Fisheries"/>
    <x v="1"/>
    <s v="Admin"/>
    <s v="Yes"/>
    <s v="Yes"/>
    <s v="No"/>
    <x v="11"/>
    <m/>
    <m/>
    <m/>
    <s v="http://www.agriculture.go.ug/index.php?page=districts&amp;sph=227&amp;subpage=K&amp;economicactivities2=true"/>
    <s v="A"/>
    <s v="Government"/>
    <s v="Ministries"/>
    <m/>
    <s v="04.8.2"/>
    <s v="R&amp;D Agriculture, forestry, fishing and hunting  (CS)"/>
    <s v="Economic activies, Production, etc"/>
    <s v="households, institutions and communities"/>
  </r>
  <r>
    <x v="0"/>
    <x v="1"/>
    <s v="0. National"/>
    <x v="1"/>
    <s v="National core dataset (See sheet: National core-CountryStat)"/>
    <s v="CountryStat Uganda"/>
    <s v="Uganda Bureau of Statistics"/>
    <x v="1"/>
    <s v="Survey"/>
    <s v="Yes"/>
    <s v="Yes"/>
    <s v="Yes"/>
    <x v="5"/>
    <m/>
    <m/>
    <m/>
    <s v="http://countrystat.org/home.aspx?c=UGA&amp;tr=7"/>
    <s v="A"/>
    <s v="Government"/>
    <s v="Statistical Agency"/>
    <s v="FAO CountryStat"/>
    <s v="04.8.2"/>
    <s v="R&amp;D Agriculture, forestry, fishing and hunting  (CS)"/>
    <s v="Food and agricultural statistics"/>
    <s v="households and communities"/>
  </r>
  <r>
    <x v="0"/>
    <x v="1"/>
    <s v="0. National"/>
    <x v="0"/>
    <s v="Sub-national dataset (Population)"/>
    <s v="CountryStat Uganda"/>
    <s v="Uganda Bureau of Statistics"/>
    <x v="1"/>
    <s v="Survey"/>
    <s v="Yes"/>
    <s v="Yes"/>
    <s v="Yes"/>
    <x v="5"/>
    <m/>
    <m/>
    <m/>
    <s v="http://countrystat.org/home.aspx?c=UGA&amp;tr=26"/>
    <s v="A"/>
    <s v="Government"/>
    <s v="Statistical Agency"/>
    <s v="FAO CountryStat"/>
    <s v="04.8.2"/>
    <s v="R&amp;D Agriculture, forestry, fishing and hunting  (CS)"/>
    <s v="Food and agricultural statistics"/>
    <s v="households and communities"/>
  </r>
  <r>
    <x v="0"/>
    <x v="1"/>
    <s v="0. National"/>
    <x v="2"/>
    <s v="Global stategy minimum standard dataset (production, prices and trade)"/>
    <s v="CountryStat Uganda"/>
    <s v="Uganda Bureau of Statistics"/>
    <x v="1"/>
    <s v="Survey"/>
    <s v="Yes"/>
    <s v="Yes"/>
    <s v="Yes"/>
    <x v="5"/>
    <m/>
    <m/>
    <m/>
    <s v="http://countrystat.org/home.aspx?c=UGA&amp;tr=36"/>
    <s v="A"/>
    <s v="Government"/>
    <s v="Statistical Agency"/>
    <s v="FAO CountryStat"/>
    <s v="04.8.2"/>
    <s v="R&amp;D Agriculture, forestry, fishing and hunting  (CS)"/>
    <s v="Food and agricultural statistics"/>
    <s v="households and communities"/>
  </r>
  <r>
    <x v="0"/>
    <x v="1"/>
    <s v="0. National"/>
    <x v="2"/>
    <s v="Other modules (WASH, and goats, sheep and cattle numbers)"/>
    <s v="CountryStat Uganda"/>
    <s v="Uganda Bureau of Statistics"/>
    <x v="1"/>
    <s v="Survey"/>
    <s v="Yes"/>
    <s v="Yes"/>
    <s v="Yes"/>
    <x v="11"/>
    <m/>
    <m/>
    <m/>
    <s v="http://countrystat.org/home.aspx?c=UGA&amp;tr=927"/>
    <s v="A"/>
    <s v="Government"/>
    <s v="Statistical Agency"/>
    <s v="FAO CountryStat"/>
    <s v="04.8.2"/>
    <s v="R&amp;D Agriculture, forestry, fishing and hunting  (CS)"/>
    <s v="Food and agricultural statistics"/>
    <s v="households and communities"/>
  </r>
  <r>
    <x v="0"/>
    <x v="1"/>
    <s v="0. National"/>
    <x v="2"/>
    <s v="Cotton consumption"/>
    <s v="CountryStat Uganda"/>
    <s v="Uganda Bureau of Statistics"/>
    <x v="1"/>
    <s v="Admin"/>
    <s v="Yes"/>
    <s v="Yes"/>
    <s v="Yes"/>
    <x v="5"/>
    <m/>
    <m/>
    <m/>
    <s v="http://countrystat.org/home.aspx?c=UGA&amp;tr=68"/>
    <s v="A"/>
    <s v="Government"/>
    <s v="Statistical Agency"/>
    <s v="FAO CountryStat"/>
    <s v="04.8.2"/>
    <s v="R&amp;D Agriculture, forestry, fishing and hunting  (CS)"/>
    <s v="Food and agricultural statistics"/>
    <s v="households and communities"/>
  </r>
  <r>
    <x v="0"/>
    <x v="1"/>
    <s v="0. National"/>
    <x v="2"/>
    <s v="Cotton production"/>
    <s v="CountryStat Uganda"/>
    <s v="Uganda Bureau of Statistics"/>
    <x v="1"/>
    <s v="Admin"/>
    <s v="Yes"/>
    <s v="Yes"/>
    <s v="Yes"/>
    <x v="5"/>
    <m/>
    <m/>
    <m/>
    <s v="http://countrystat.org/home.aspx?c=UGA&amp;tr=61"/>
    <s v="A"/>
    <s v="Government"/>
    <s v="Statistical Agency"/>
    <s v="FAO CountryStat"/>
    <s v="04.8.2"/>
    <s v="R&amp;D Agriculture, forestry, fishing and hunting  (CS)"/>
    <s v="Food and agricultural statistics"/>
    <s v="households and communities"/>
  </r>
  <r>
    <x v="0"/>
    <x v="1"/>
    <s v="0. National"/>
    <x v="2"/>
    <s v="Cotton exports"/>
    <s v="CountryStat Uganda"/>
    <s v="Uganda Bureau of Statistics"/>
    <x v="1"/>
    <s v="Admin"/>
    <s v="Yes"/>
    <s v="Yes"/>
    <s v="Yes"/>
    <x v="5"/>
    <m/>
    <m/>
    <m/>
    <s v="http://countrystat.org/home.aspx?c=UGA&amp;tr=65"/>
    <s v="A"/>
    <s v="Government"/>
    <s v="Statistical Agency"/>
    <s v="FAO CountryStat"/>
    <s v="04.8.2"/>
    <s v="R&amp;D Agriculture, forestry, fishing and hunting  (CS)"/>
    <s v="Food and agricultural statistics"/>
    <s v="households and communities"/>
  </r>
  <r>
    <x v="0"/>
    <x v="1"/>
    <s v="0. National"/>
    <x v="2"/>
    <s v="beehives, cattle and sheep (2008 livestock census)"/>
    <s v="CountryStat Uganda"/>
    <s v="Uganda Bureau of Statistics"/>
    <x v="1"/>
    <s v="Census"/>
    <s v="Yes"/>
    <s v="Yes"/>
    <s v="Yes"/>
    <x v="2"/>
    <m/>
    <m/>
    <m/>
    <s v="http://countrystat.org/home.aspx?c=UGA&amp;tr=57"/>
    <s v="A"/>
    <s v="Government"/>
    <s v="Statistical Agency"/>
    <s v="FAO CountryStat"/>
    <s v="04.8.2"/>
    <s v="R&amp;D Agriculture, forestry, fishing and hunting  (CS)"/>
    <s v="Food and agricultural statistics"/>
    <s v="households and communities"/>
  </r>
  <r>
    <x v="0"/>
    <x v="1"/>
    <s v="0. National"/>
    <x v="0"/>
    <s v="Crop area and production (Census of Agriculture 2008/9)"/>
    <s v="CountryStat Uganda"/>
    <s v="Uganda Bureau of Statistics"/>
    <x v="1"/>
    <s v="Census"/>
    <s v="Yes"/>
    <s v="Yes"/>
    <s v="Yes"/>
    <x v="2"/>
    <m/>
    <m/>
    <m/>
    <s v="http://countrystat.org/home.aspx?c=UGA&amp;tr=360"/>
    <s v="A"/>
    <s v="Government"/>
    <s v="Statistical Agency"/>
    <s v="FAO CountryStat"/>
    <s v="04.8.2"/>
    <s v="R&amp;D Agriculture, forestry, fishing and hunting  (CS)"/>
    <s v="Food and agricultural statistics"/>
    <s v="households and communities"/>
  </r>
  <r>
    <x v="0"/>
    <x v="1"/>
    <s v="0. National"/>
    <x v="0"/>
    <s v="Access to Extension Services (Census of Agriculture 2008/9)"/>
    <s v="CountryStat Uganda"/>
    <s v="Uganda Bureau of Statistics"/>
    <x v="1"/>
    <s v="Census"/>
    <s v="Yes"/>
    <s v="Yes"/>
    <s v="Yes"/>
    <x v="2"/>
    <m/>
    <m/>
    <m/>
    <s v="http://countrystat.org/home.aspx?c=UGA&amp;tr=362"/>
    <s v="A"/>
    <s v="Government"/>
    <s v="Statistical Agency"/>
    <s v="FAO CountryStat"/>
    <s v="04.8.2"/>
    <s v="R&amp;D Agriculture, forestry, fishing and hunting  (CS)"/>
    <s v="Food and agricultural statistics"/>
    <s v="households and communities"/>
  </r>
  <r>
    <x v="0"/>
    <x v="1"/>
    <s v="0. National"/>
    <x v="0"/>
    <s v="Access to credit (Census of Agriculture 2008/9)"/>
    <s v="CountryStat Uganda"/>
    <s v="Uganda Bureau of Statistics"/>
    <x v="1"/>
    <s v="Census"/>
    <s v="Yes"/>
    <s v="Yes"/>
    <s v="Yes"/>
    <x v="2"/>
    <m/>
    <m/>
    <m/>
    <s v="http://countrystat.org/home.aspx?c=UGA&amp;tr=363"/>
    <s v="A"/>
    <s v="Government"/>
    <s v="Statistical Agency"/>
    <s v="FAO CountryStat"/>
    <s v="04.8.2"/>
    <s v="R&amp;D Agriculture, forestry, fishing and hunting  (CS)"/>
    <s v="Food and agricultural statistics"/>
    <s v="households and communities"/>
  </r>
  <r>
    <x v="0"/>
    <x v="1"/>
    <s v="0. National"/>
    <x v="0"/>
    <s v="Economic activities and Sources of Income (Census of Agriculture 2008/9)"/>
    <s v="CountryStat Uganda"/>
    <s v="Uganda Bureau of Statistics"/>
    <x v="1"/>
    <s v="Census"/>
    <s v="Yes"/>
    <s v="Yes"/>
    <s v="Yes"/>
    <x v="2"/>
    <m/>
    <m/>
    <m/>
    <s v="http://countrystat.org/home.aspx?c=UGA&amp;tr=369"/>
    <s v="A"/>
    <s v="Government"/>
    <s v="Statistical Agency"/>
    <s v="FAO CountryStat"/>
    <s v="04.8.2"/>
    <s v="R&amp;D Agriculture, forestry, fishing and hunting  (CS)"/>
    <s v="Food and agricultural statistics"/>
    <s v="households and communities"/>
  </r>
  <r>
    <x v="0"/>
    <x v="1"/>
    <s v="0. National"/>
    <x v="0"/>
    <s v="Access to facilities (Census of Agriculture 2008/9)"/>
    <s v="CountryStat Uganda"/>
    <s v="Uganda Bureau of Statistics"/>
    <x v="1"/>
    <s v="Census"/>
    <s v="Yes"/>
    <s v="Yes"/>
    <s v="Yes"/>
    <x v="2"/>
    <m/>
    <m/>
    <m/>
    <s v="http://countrystat.org/home.aspx?c=UGA&amp;tr=364"/>
    <s v="A"/>
    <s v="Government"/>
    <s v="Statistical Agency"/>
    <s v="FAO CountryStat"/>
    <s v="04.8.2"/>
    <s v="R&amp;D Agriculture, forestry, fishing and hunting  (CS)"/>
    <s v="Food and agricultural statistics"/>
    <s v="households and communities"/>
  </r>
  <r>
    <x v="1"/>
    <x v="0"/>
    <s v="0. National"/>
    <x v="0"/>
    <s v="Register of providers"/>
    <s v="National Register Providers"/>
    <s v="Public Procurement Disposal of Public Assets Authority"/>
    <x v="1"/>
    <s v="Admin"/>
    <s v="Yes"/>
    <s v="Yes"/>
    <s v="No"/>
    <x v="8"/>
    <m/>
    <m/>
    <m/>
    <s v="http://www.ppdaproviders.ug/ "/>
    <s v="A"/>
    <s v="Government"/>
    <s v="Other State agencies"/>
    <m/>
    <s v="01.3.1"/>
    <s v="General personnel services  (CS)"/>
    <m/>
    <s v="Institution"/>
  </r>
  <r>
    <x v="1"/>
    <x v="0"/>
    <s v="0. National"/>
    <x v="0"/>
    <s v="Registered companies"/>
    <s v="Company register"/>
    <s v="Uganda Registration Services Bureau (URSB)"/>
    <x v="1"/>
    <s v="Admin"/>
    <s v="No"/>
    <s v="No"/>
    <s v="No"/>
    <x v="11"/>
    <m/>
    <m/>
    <m/>
    <s v="None"/>
    <s v="A"/>
    <s v="Government"/>
    <s v="Other State agencies"/>
    <m/>
    <s v="01.3.3"/>
    <s v="Other general services  (CS)"/>
    <s v="Company name, principals, location, and type of business"/>
    <s v="Institution"/>
  </r>
  <r>
    <x v="1"/>
    <x v="0"/>
    <s v="0. National"/>
    <x v="0"/>
    <s v="Industrial Property Automation dataset"/>
    <s v="Industrial Property Automation System (IPAS JAVA System)"/>
    <s v="Uganda Registration Services Bureau (URSB)"/>
    <x v="1"/>
    <s v="Admin"/>
    <s v="No"/>
    <s v="No"/>
    <s v="No"/>
    <x v="11"/>
    <m/>
    <m/>
    <m/>
    <s v="None"/>
    <s v="A"/>
    <s v="Government"/>
    <s v="Other State agencies"/>
    <m/>
    <s v="01.3.3"/>
    <s v="Other general services  (CS)"/>
    <m/>
    <s v="Institution"/>
  </r>
  <r>
    <x v="1"/>
    <x v="0"/>
    <s v="0. National"/>
    <x v="0"/>
    <s v="Terrain Resource Information Management (TRIM) dataset"/>
    <s v="TRIM"/>
    <s v="Uganda Registration Services Bureau (URSB)"/>
    <x v="1"/>
    <s v="Admin"/>
    <s v="No"/>
    <s v="No"/>
    <s v="No"/>
    <x v="11"/>
    <m/>
    <m/>
    <m/>
    <s v="None"/>
    <s v="A"/>
    <s v="Government"/>
    <s v="Other State agencies"/>
    <m/>
    <s v="01.3.3"/>
    <s v="Other general services  (CS)"/>
    <s v="Records management system"/>
    <s v="Institution"/>
  </r>
  <r>
    <x v="1"/>
    <x v="0"/>
    <s v="0. National"/>
    <x v="0"/>
    <s v="Intellectual property dataset"/>
    <s v="Intellectual property System"/>
    <s v="Uganda Registration Services Bureau (URSB)"/>
    <x v="1"/>
    <s v="Admin"/>
    <s v="No"/>
    <s v="No"/>
    <s v="No"/>
    <x v="11"/>
    <m/>
    <m/>
    <m/>
    <s v="http://ursb.go.ug/services/intellectual-property/"/>
    <s v="A"/>
    <s v="Government"/>
    <s v="Other State agencies"/>
    <m/>
    <s v="01.3.3"/>
    <s v="Other general services  (CS)"/>
    <m/>
    <s v="Institution"/>
  </r>
  <r>
    <x v="1"/>
    <x v="0"/>
    <s v="0. National"/>
    <x v="0"/>
    <s v="Liquidation dataset"/>
    <s v="Liquidation register system"/>
    <s v="Uganda Registration Services Bureau (URSB)"/>
    <x v="1"/>
    <s v="Admin"/>
    <s v="No"/>
    <s v="No"/>
    <s v="No"/>
    <x v="11"/>
    <m/>
    <m/>
    <m/>
    <s v="http://ursb.go.ug/liquidation-official-receiver/winding-up-of-companies/"/>
    <s v="A"/>
    <s v="Government"/>
    <s v="Other State agencies"/>
    <m/>
    <s v="01.3.3"/>
    <s v="Other general services  (CS)"/>
    <m/>
    <s v="Institution"/>
  </r>
  <r>
    <x v="1"/>
    <x v="0"/>
    <s v="0. National"/>
    <x v="1"/>
    <s v="Main Economic Indicators by Industry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Main Economic Indicators by Industry - Formal Sector"/>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Main Economic Indicators by Industry - Informal Sector"/>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2"/>
    <s v="Regional Distribution of Main Economic Indicators, Formal &amp; Informal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Value Added by Employment Size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Components of Value Added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2"/>
    <s v="Components of Value Added by Region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Components of Cost of Staff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Components of Other Cash Allowances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Components of Benefits in Kind"/>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Expenses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Non-Current assets by Industry Sector"/>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Total Assets, Current and Non-Current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Total Equity and Liabilities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Formal Employment &amp; Average Earnings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1"/>
    <s v="Performance Indicators by Industry Sector "/>
    <s v="Uganda - Annual Business Inguiry, 2009/2010"/>
    <s v="Uganda Bureau of Statistics"/>
    <x v="1"/>
    <s v="Survey"/>
    <s v="Yes"/>
    <s v="Yes"/>
    <s v="No"/>
    <x v="1"/>
    <s v="Annual"/>
    <n v="2007"/>
    <m/>
    <s v="http://www.ubos.org/onlinefiles/uploads/ubos/pdf%20documents/UBI%202009_10%20Report%20final_.pdf"/>
    <s v="A"/>
    <s v="Government"/>
    <s v="Statistical Agency"/>
    <s v="National  Survey"/>
    <s v="04.8.1"/>
    <s v="R&amp;D General economic, commercial and labour affairs  (CS)"/>
    <s v="Business establishments and annual business enquiry"/>
    <s v="individuals, households and communities"/>
  </r>
  <r>
    <x v="1"/>
    <x v="0"/>
    <s v="0. National"/>
    <x v="2"/>
    <s v="Regional Distribution of Businesses by Industry Sector"/>
    <s v="Uganda - Business Register Update 2006-2007"/>
    <s v="Uganda Bureau of Statistics"/>
    <x v="1"/>
    <s v="Survey"/>
    <s v="Yes"/>
    <s v="Yes"/>
    <s v="No"/>
    <x v="7"/>
    <m/>
    <m/>
    <m/>
    <s v="http://www.ubos.org/onlinefiles/uploads/ubos/pdf%20documents/20067UBR%20report.pdf"/>
    <s v="A"/>
    <s v="Government"/>
    <s v="Statistical Agency"/>
    <s v="National  Survey"/>
    <s v="04.8.3"/>
    <s v="R&amp;D General economic, commercial and labour affairs  (CS)"/>
    <s v="business establishments register"/>
    <s v="Business establishments, firm, individuals"/>
  </r>
  <r>
    <x v="1"/>
    <x v="0"/>
    <s v="0. National"/>
    <x v="1"/>
    <s v="Distribution of Businesses by Employment Size Band by Industry Sector"/>
    <s v="Uganda - Business Register Update 2006-2007"/>
    <s v="Uganda Bureau of Statistics"/>
    <x v="1"/>
    <s v="Survey"/>
    <s v="Yes"/>
    <s v="Yes"/>
    <s v="No"/>
    <x v="7"/>
    <m/>
    <m/>
    <m/>
    <s v="http://www.ubos.org/onlinefiles/uploads/ubos/pdf%20documents/20067UBR%20report.pdf"/>
    <s v="A"/>
    <s v="Government"/>
    <s v="Statistical Agency"/>
    <s v="National  Survey"/>
    <s v="04.8.3"/>
    <s v="R&amp;D General economic, commercial and labour affairs  (CS)"/>
    <s v="business establishments register"/>
    <s v="Business establishments, firm, individuals"/>
  </r>
  <r>
    <x v="1"/>
    <x v="0"/>
    <s v="0. National"/>
    <x v="1"/>
    <s v="Employment by Sex by Industry Sector"/>
    <s v="Uganda - Business Register Update 2006-2007"/>
    <s v="Uganda Bureau of Statistics"/>
    <x v="1"/>
    <s v="Survey"/>
    <s v="Yes"/>
    <s v="Yes"/>
    <s v="No"/>
    <x v="7"/>
    <m/>
    <m/>
    <m/>
    <s v="http://www.ubos.org/onlinefiles/uploads/ubos/pdf%20documents/20067UBR%20report.pdf"/>
    <s v="A"/>
    <s v="Government"/>
    <s v="Statistical Agency"/>
    <s v="National  Survey"/>
    <s v="04.8.3"/>
    <s v="R&amp;D General economic, commercial and labour affairs  (CS)"/>
    <s v="business establishments register"/>
    <s v="Business establishments, firm, individuals"/>
  </r>
  <r>
    <x v="1"/>
    <x v="0"/>
    <s v="0. National"/>
    <x v="1"/>
    <s v="Main ownership Types by Industry Sector"/>
    <s v="Uganda - Business Register Update 2006-2007"/>
    <s v="Uganda Bureau of Statistics"/>
    <x v="1"/>
    <s v="Survey"/>
    <s v="Yes"/>
    <s v="Yes"/>
    <s v="No"/>
    <x v="7"/>
    <m/>
    <m/>
    <m/>
    <s v="http://www.ubos.org/onlinefiles/uploads/ubos/pdf%20documents/20067UBR%20report.pdf"/>
    <s v="A"/>
    <s v="Government"/>
    <s v="Statistical Agency"/>
    <s v="National  Survey"/>
    <s v="04.8.3"/>
    <s v="R&amp;D General economic, commercial and labour affairs  (CS)"/>
    <s v="business establishments register"/>
    <s v="Business establishments, firm, individuals"/>
  </r>
  <r>
    <x v="1"/>
    <x v="0"/>
    <s v="0. National"/>
    <x v="1"/>
    <s v="Other datasets in 2006-7 BR (see sheet: Other datasets in Business)"/>
    <s v="Uganda - Business Register Update 2006-2007"/>
    <s v="Uganda Bureau of Statistics"/>
    <x v="1"/>
    <s v="Survey"/>
    <s v="Yes"/>
    <s v="Yes"/>
    <s v="No"/>
    <x v="7"/>
    <m/>
    <m/>
    <m/>
    <s v="http://www.ubos.org/onlinefiles/uploads/ubos/pdf%20documents/20067UBR%20report.pdf"/>
    <s v="A"/>
    <s v="Government"/>
    <s v="Statistical Agency"/>
    <s v="National  Survey"/>
    <s v="04.8.3"/>
    <s v="R&amp;D General economic, commercial and labour affairs  (CS)"/>
    <s v="business establishments register"/>
    <s v="Business establishments, firm, individuals"/>
  </r>
  <r>
    <x v="1"/>
    <x v="0"/>
    <s v="0. National"/>
    <x v="3"/>
    <s v="Businesses And Employment By Division In Kampala District"/>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0"/>
    <s v="Businesses And Employment By District Per Region"/>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Distribution Of Businesses By Industry By Employment Size"/>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2"/>
    <s v="Distribution Of Businesses By Region"/>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Employment In Businesses By Sex"/>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Employment In Businesses By Employment Size"/>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2"/>
    <s v="Regional Distribution Of Employees By Industry Sector"/>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Informal &amp; Formal Businesses By Industry Sector"/>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Turnover By Industry Sector"/>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Ownership Of Business By Sex"/>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Ownership Of Computers By Industry"/>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Age Of Businesses By Industry"/>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0"/>
    <s v="Businesses &amp; Employment In Primary &amp; Secondary Schools By District"/>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0"/>
    <s v="Other datasets in CBS (see sheet: Other datasets in Business)"/>
    <s v="Uganda - Census of Business Establishment 2010"/>
    <s v="Uganda Bureau of Statistics"/>
    <x v="1"/>
    <s v="Census"/>
    <s v="Yes"/>
    <s v="Yes"/>
    <s v="No"/>
    <x v="1"/>
    <m/>
    <m/>
    <m/>
    <s v="http://www.ubos.org/onlinefiles/uploads/ubos/pdf%20documents/2010%20COBE%20Report.pdf"/>
    <s v="A"/>
    <s v="Government"/>
    <s v="Statistical Agency"/>
    <s v="National Census"/>
    <s v="04.8.1"/>
    <s v="R&amp;D General economic, commercial and labour affairs  (CS)"/>
    <s v="business establishments register"/>
    <s v="Business establishments, firm, individuals"/>
  </r>
  <r>
    <x v="1"/>
    <x v="0"/>
    <s v="0. National"/>
    <x v="1"/>
    <s v="Exports, imports, taxes, prices and companies dataset"/>
    <s v="Automated System for Customs Data"/>
    <s v="Uganda Revenue Authority (URA)"/>
    <x v="1"/>
    <s v="Admin"/>
    <s v="No"/>
    <s v="No"/>
    <s v="No"/>
    <x v="11"/>
    <m/>
    <m/>
    <m/>
    <s v="None"/>
    <s v="A"/>
    <s v="Government"/>
    <s v="Other State agencies"/>
    <m/>
    <s v="01.1.2"/>
    <s v="Financial and fiscal affairs  (CS)"/>
    <s v="Import data: container #, agent"/>
    <s v="Institution"/>
  </r>
  <r>
    <x v="1"/>
    <x v="0"/>
    <s v="0. National"/>
    <x v="1"/>
    <s v="Awarded Contracts"/>
    <s v="Awarded Contracts system"/>
    <s v="Public Procurement Disposal of Public Assets Authority"/>
    <x v="1"/>
    <s v="Admin"/>
    <s v="Yes"/>
    <s v="Yes"/>
    <s v="No"/>
    <x v="8"/>
    <m/>
    <m/>
    <m/>
    <s v="http://gpp.ppda.go.ug/page/awarded_contracts "/>
    <s v="A"/>
    <s v="Government"/>
    <s v="Other State agencies"/>
    <m/>
    <s v="01.3.1"/>
    <s v="General personnel services  (CS)"/>
    <m/>
    <s v="Institution"/>
  </r>
  <r>
    <x v="1"/>
    <x v="0"/>
    <s v="0. National"/>
    <x v="1"/>
    <s v="Best Evaluated bidders"/>
    <s v="Best Evaluated bidders system"/>
    <s v="Public Procurement Disposal of Public Assets Authority"/>
    <x v="1"/>
    <s v="Admin"/>
    <s v="Yes"/>
    <s v="Yes"/>
    <s v="No"/>
    <x v="8"/>
    <m/>
    <m/>
    <m/>
    <s v="http://gpp.ppda.go.ug/page/best_evaluated_bidder "/>
    <s v="A"/>
    <s v="Government"/>
    <s v="Other State agencies"/>
    <m/>
    <s v="01.3.1"/>
    <s v="General personnel services  (CS)"/>
    <m/>
    <s v="Institution"/>
  </r>
  <r>
    <x v="1"/>
    <x v="1"/>
    <s v="0. National"/>
    <x v="1"/>
    <s v="Services dataset (Exports, imports, re-imports and re-exports)"/>
    <s v="Commodity Trade Statistics Database "/>
    <s v="United Nations Statistics Division (UNSD)"/>
    <x v="0"/>
    <s v="Admin"/>
    <s v="Yes"/>
    <s v="Yes"/>
    <s v="Yes"/>
    <x v="8"/>
    <m/>
    <m/>
    <m/>
    <s v="http://comtrade.un.org/data/"/>
    <s v="C"/>
    <s v="Development partners"/>
    <s v="UN Agency"/>
    <s v="Commodity Trade Statistics Database "/>
    <s v="04.8.1"/>
    <s v="R&amp;D General economic, commercial and labour affairs  (CS)"/>
    <s v="Trade statistics and visuals"/>
    <s v="National"/>
  </r>
  <r>
    <x v="1"/>
    <x v="1"/>
    <s v="0. National"/>
    <x v="1"/>
    <s v="Goods dataset (Exports, imports, re-imports and re-exports)"/>
    <s v="Commodity Trade Statistics Database "/>
    <s v="United Nations Statistics Division (UNSD)"/>
    <x v="0"/>
    <s v="Admin"/>
    <s v="Yes"/>
    <s v="Yes"/>
    <s v="Yes"/>
    <x v="8"/>
    <m/>
    <m/>
    <m/>
    <s v="http://comtrade.un.org/data/"/>
    <s v="C"/>
    <s v="Development partners"/>
    <s v="UN Agency"/>
    <s v="Commodity Trade Statistics Database "/>
    <s v="04.8.1"/>
    <s v="R&amp;D General economic, commercial and labour affairs  (CS)"/>
    <s v="Trade statistics and visuals"/>
    <s v="National"/>
  </r>
  <r>
    <x v="1"/>
    <x v="0"/>
    <s v="0. National"/>
    <x v="1"/>
    <s v="Company register per sector"/>
    <s v="Company Directory"/>
    <s v="UMA (Uganda Manufacturers' Association)"/>
    <x v="0"/>
    <s v="Admin"/>
    <s v="Yes"/>
    <s v="Yes"/>
    <s v="No"/>
    <x v="8"/>
    <m/>
    <m/>
    <m/>
    <s v="http://www.uma.or.ug/directory"/>
    <s v="D"/>
    <s v="Private sector"/>
    <s v="Sector groups"/>
    <m/>
    <s v="04.8.4"/>
    <s v="R&amp;D Mining, manufacturing and construction  (CS)"/>
    <s v="Companies"/>
    <s v="Institutions"/>
  </r>
  <r>
    <x v="1"/>
    <x v="0"/>
    <s v="0. National"/>
    <x v="1"/>
    <s v="Exports and imports dataset"/>
    <s v="Electronic cargo tracking"/>
    <s v="Uganda Revenue Authority (URA)"/>
    <x v="1"/>
    <s v="Admin"/>
    <s v="No"/>
    <s v="No"/>
    <s v="No"/>
    <x v="11"/>
    <m/>
    <m/>
    <m/>
    <s v="None"/>
    <s v="A"/>
    <s v="Government"/>
    <s v="Other State agencies"/>
    <m/>
    <s v="01.1.2"/>
    <s v="Financial and fiscal affairs  (CS)"/>
    <m/>
    <s v="Institution"/>
  </r>
  <r>
    <x v="1"/>
    <x v="0"/>
    <s v="0. National"/>
    <x v="1"/>
    <s v="Register of taxpayers"/>
    <s v="eServices system"/>
    <s v="Uganda Revenue Authority (URA)"/>
    <x v="1"/>
    <s v="Admin"/>
    <s v="No"/>
    <s v="Yes"/>
    <s v="No"/>
    <x v="11"/>
    <m/>
    <m/>
    <m/>
    <s v="https://ura.go.ug/leftMenu.do "/>
    <s v="A"/>
    <s v="Government"/>
    <s v="Other State agencies"/>
    <m/>
    <s v="01.1.2"/>
    <s v="Financial and fiscal affairs  (CS)"/>
    <m/>
    <s v="Institution"/>
  </r>
  <r>
    <x v="1"/>
    <x v="0"/>
    <s v="0. National"/>
    <x v="1"/>
    <s v="Taxes and turnover dataset"/>
    <s v="eTax system"/>
    <s v="Uganda Revenue Authority (URA)"/>
    <x v="1"/>
    <s v="Admin"/>
    <s v="No"/>
    <s v="No"/>
    <s v="No"/>
    <x v="11"/>
    <m/>
    <m/>
    <m/>
    <s v="https://ura.go.ug/csvFile.do?dispatch=load"/>
    <s v="A"/>
    <s v="Government"/>
    <s v="Other State agencies"/>
    <m/>
    <s v="01.1.2"/>
    <s v="Financial and fiscal affairs  (CS)"/>
    <s v="International trade: tax payer, payment, return; "/>
    <s v="Institution"/>
  </r>
  <r>
    <x v="1"/>
    <x v="1"/>
    <s v="0. National"/>
    <x v="1"/>
    <s v="Commodity Production Statistics"/>
    <s v="Industrial Commodity Statistics Database "/>
    <s v="United Nations Statistics Division (UNSD)"/>
    <x v="0"/>
    <s v="Survey"/>
    <s v="Yes"/>
    <s v="Yes"/>
    <s v="No"/>
    <x v="4"/>
    <m/>
    <m/>
    <m/>
    <s v="http://unstats.un.org/unsd/industry/default.asp "/>
    <s v="C"/>
    <s v="Development partners"/>
    <s v="UN Agency"/>
    <s v="Industrial Commodity Statistics Database "/>
    <s v="04.8.4"/>
    <s v="R&amp;D Mining, manufacturing and construction  (CS)"/>
    <s v="Industrial statistics"/>
    <s v="National"/>
  </r>
  <r>
    <x v="1"/>
    <x v="1"/>
    <s v="0. National"/>
    <x v="1"/>
    <s v="Index of Industrial Production (IIP)"/>
    <s v="Industrial Commodity Statistics Database "/>
    <s v="United Nations Statistics Division (UNSD)"/>
    <x v="0"/>
    <s v="Survey"/>
    <s v="Yes"/>
    <s v="Yes"/>
    <s v="No"/>
    <x v="5"/>
    <m/>
    <m/>
    <m/>
    <s v="http://unstats.un.org/unsd/industry/default.asp "/>
    <s v="C"/>
    <s v="Development partners"/>
    <s v="UN Agency"/>
    <s v="Industrial Commodity Statistics Database "/>
    <s v="04.8.4"/>
    <s v="R&amp;D Mining, manufacturing and construction  (CS)"/>
    <s v="Industrial statistics"/>
    <s v="National"/>
  </r>
  <r>
    <x v="1"/>
    <x v="1"/>
    <s v="0. National"/>
    <x v="1"/>
    <s v="General Industrial Statistics (number of enterprises, output, value added, inputs, assets etc)"/>
    <s v="Industrial Commodity Statistics Database "/>
    <s v="United Nations Statistics Division (UNSD)"/>
    <x v="0"/>
    <s v="Survey"/>
    <s v="Yes"/>
    <s v="Yes"/>
    <s v="No"/>
    <x v="12"/>
    <m/>
    <m/>
    <m/>
    <s v="http://unstats.un.org/unsd/industry/default.asp "/>
    <s v="C"/>
    <s v="Development partners"/>
    <s v="UN Agency"/>
    <s v="Industrial Commodity Statistics Database "/>
    <s v="04.8.4"/>
    <s v="R&amp;D Mining, manufacturing and construction  (CS)"/>
    <s v="Industrial statistics"/>
    <s v="National"/>
  </r>
  <r>
    <x v="1"/>
    <x v="0"/>
    <s v="0. National"/>
    <x v="0"/>
    <s v="Environmental and Waste Management enterprises by district"/>
    <s v="National Industrial Database"/>
    <s v="Ministry of  Trade, Industry, and Cooperatives"/>
    <x v="1"/>
    <s v="Admin"/>
    <s v="Yes"/>
    <s v="Yes"/>
    <s v="No"/>
    <x v="13"/>
    <m/>
    <m/>
    <m/>
    <s v="http://www.mtic.go.ug/nids/index.php?option=com_wrapper&amp;view=wrapper&amp;Itemid=77"/>
    <s v="A"/>
    <s v="Government"/>
    <s v="Ministries"/>
    <m/>
    <s v="04.8.1"/>
    <s v="R&amp;D General economic, commercial and labour affairs  (CS)"/>
    <s v="several sectoral indicators"/>
    <s v="institutions and communities"/>
  </r>
  <r>
    <x v="1"/>
    <x v="0"/>
    <s v="0. National"/>
    <x v="0"/>
    <s v="Legal Enterprise Ownership by district"/>
    <s v="National Industrial Database"/>
    <s v="Ministry of  Trade, Industry, and Cooperatives"/>
    <x v="1"/>
    <s v="Admin"/>
    <s v="Yes"/>
    <s v="Yes"/>
    <s v="No"/>
    <x v="13"/>
    <m/>
    <m/>
    <m/>
    <s v="http://www.mtic.go.ug/nids/index.php?option=com_wrapper&amp;view=wrapper&amp;Itemid=101"/>
    <s v="A"/>
    <s v="Government"/>
    <s v="Ministries"/>
    <m/>
    <s v="04.8.1"/>
    <s v="R&amp;D General economic, commercial and labour affairs  (CS)"/>
    <s v="several sectoral indicators"/>
    <s v="institutions and communities"/>
  </r>
  <r>
    <x v="1"/>
    <x v="0"/>
    <s v="0. National"/>
    <x v="0"/>
    <s v="Business ownership (local, foreign or both) by district"/>
    <s v="National Industrial Database"/>
    <s v="Ministry of  Trade, Industry, and Cooperatives"/>
    <x v="1"/>
    <s v="Admin"/>
    <s v="Yes"/>
    <s v="Yes"/>
    <s v="No"/>
    <x v="13"/>
    <m/>
    <m/>
    <m/>
    <s v="http://www.mtic.go.ug/nids/index.php?option=com_wrapper&amp;view=wrapper&amp;Itemid=80"/>
    <s v="A"/>
    <s v="Government"/>
    <s v="Ministries"/>
    <m/>
    <s v="04.8.1"/>
    <s v="R&amp;D General economic, commercial and labour affairs  (CS)"/>
    <s v="several sectoral indicators"/>
    <s v="institutions and communities"/>
  </r>
  <r>
    <x v="1"/>
    <x v="0"/>
    <s v="0. National"/>
    <x v="0"/>
    <s v="Standards and Quality Infrastructure by district"/>
    <s v="National Industrial Database"/>
    <s v="Ministry of  Trade, Industry, and Cooperatives"/>
    <x v="1"/>
    <s v="Admin"/>
    <s v="Yes"/>
    <s v="Yes"/>
    <s v="No"/>
    <x v="13"/>
    <m/>
    <m/>
    <m/>
    <s v="http://www.mtic.go.ug/nids/index.php?option=com_wrapper&amp;view=wrapper&amp;Itemid=76"/>
    <s v="A"/>
    <s v="Government"/>
    <s v="Ministries"/>
    <m/>
    <s v="04.8.1"/>
    <s v="R&amp;D General economic, commercial and labour affairs  (CS)"/>
    <s v="several sectoral indicators"/>
    <s v="institutions and communities"/>
  </r>
  <r>
    <x v="1"/>
    <x v="0"/>
    <s v="0. National"/>
    <x v="0"/>
    <s v="Business association by district"/>
    <s v="National Industrial Database"/>
    <s v="Ministry of  Trade, Industry, and Cooperatives"/>
    <x v="1"/>
    <s v="Admin"/>
    <s v="Yes"/>
    <s v="Yes"/>
    <s v="No"/>
    <x v="13"/>
    <m/>
    <m/>
    <m/>
    <s v="http://www.mtic.go.ug/nids/index.php?option=com_wrapper&amp;view=wrapper&amp;Itemid=100"/>
    <s v="A"/>
    <s v="Government"/>
    <s v="Ministries"/>
    <m/>
    <s v="04.8.1"/>
    <s v="R&amp;D General economic, commercial and labour affairs  (CS)"/>
    <s v="several sectoral indicators"/>
    <s v="institutions and communities"/>
  </r>
  <r>
    <x v="1"/>
    <x v="0"/>
    <s v="0. National"/>
    <x v="0"/>
    <s v="Market access (local, foreign or both) by district"/>
    <s v="National Industrial Database"/>
    <s v="Ministry of  Trade, Industry, and Cooperatives"/>
    <x v="1"/>
    <s v="Admin"/>
    <s v="Yes"/>
    <s v="Yes"/>
    <s v="No"/>
    <x v="13"/>
    <m/>
    <m/>
    <m/>
    <s v="http://www.mtic.go.ug/nids/index.php?option=com_wrapper&amp;view=wrapper&amp;Itemid=103"/>
    <s v="A"/>
    <s v="Government"/>
    <s v="Ministries"/>
    <m/>
    <s v="04.8.1"/>
    <s v="R&amp;D General economic, commercial and labour affairs  (CS)"/>
    <s v="several sectoral indicators"/>
    <s v="institutions and communities"/>
  </r>
  <r>
    <x v="1"/>
    <x v="0"/>
    <s v="0. National"/>
    <x v="0"/>
    <s v="Form of Energy Consumption per enterprise by district"/>
    <s v="National Industrial Database"/>
    <s v="Ministry of  Trade, Industry, and Cooperatives"/>
    <x v="1"/>
    <s v="Admin"/>
    <s v="Yes"/>
    <s v="Yes"/>
    <s v="No"/>
    <x v="13"/>
    <m/>
    <m/>
    <m/>
    <s v="http://www.mtic.go.ug/nids/index.php?option=com_wrapper&amp;view=wrapper&amp;Itemid=104"/>
    <s v="A"/>
    <s v="Government"/>
    <s v="Ministries"/>
    <m/>
    <s v="04.8.1"/>
    <s v="R&amp;D General economic, commercial and labour affairs  (CS)"/>
    <s v="several sectoral indicators"/>
    <s v="institutions and communities"/>
  </r>
  <r>
    <x v="1"/>
    <x v="0"/>
    <s v="0. National"/>
    <x v="0"/>
    <s v="Training and capacity by district"/>
    <s v="National Industrial Database"/>
    <s v="Ministry of  Trade, Industry, and Cooperatives"/>
    <x v="1"/>
    <s v="Admin"/>
    <s v="Yes"/>
    <s v="Yes"/>
    <s v="No"/>
    <x v="13"/>
    <m/>
    <m/>
    <m/>
    <s v="http://www.mtic.go.ug/nids/index.php?option=com_wrapper&amp;view=wrapper&amp;Itemid=106"/>
    <s v="A"/>
    <s v="Government"/>
    <s v="Ministries"/>
    <m/>
    <s v="04.8.1"/>
    <s v="R&amp;D General economic, commercial and labour affairs  (CS)"/>
    <s v="several sectoral indicators"/>
    <s v="institutions and communities"/>
  </r>
  <r>
    <x v="1"/>
    <x v="0"/>
    <s v="0. National"/>
    <x v="1"/>
    <s v="Stock prices"/>
    <s v="Stock market statistics"/>
    <s v="Uganda Securities Exchange (USE)"/>
    <x v="1"/>
    <s v="Admin"/>
    <s v="Yes"/>
    <s v="Yes"/>
    <s v="No"/>
    <x v="0"/>
    <s v="Daily"/>
    <m/>
    <m/>
    <s v="https://www.use.or.ug/content/daily-reports"/>
    <s v="A"/>
    <s v="Government"/>
    <s v="Other State agencies"/>
    <m/>
    <s v="04.1.1"/>
    <s v="General economic and commercial affairs  (CS)"/>
    <s v="stock prices "/>
    <s v="Institution"/>
  </r>
  <r>
    <x v="1"/>
    <x v="0"/>
    <s v="0. National"/>
    <x v="1"/>
    <s v="Suspended Providers dataset"/>
    <s v="Suspended Providers"/>
    <s v="Public Procurement Disposal of Public Assets Authority"/>
    <x v="1"/>
    <s v="Admin"/>
    <s v="Yes"/>
    <s v="Yes"/>
    <s v="No"/>
    <x v="8"/>
    <m/>
    <m/>
    <m/>
    <s v="https://ppda.go.ug/download/downloads/corporate_reports/SUSPENDED%20PROVIDERS%20Nov%202011.pdf"/>
    <s v="A"/>
    <s v="Government"/>
    <s v="Other State agencies"/>
    <m/>
    <s v="01.3.1"/>
    <s v="General personnel services  (CS)"/>
    <m/>
    <s v="Institution"/>
  </r>
  <r>
    <x v="1"/>
    <x v="1"/>
    <s v="0. National"/>
    <x v="1"/>
    <s v="Formal Exports by quantity, 2009 – 2013"/>
    <s v="External trade statistics (Exports and imports data)"/>
    <s v="Uganda Bureau of Statistics"/>
    <x v="1"/>
    <s v="Admin"/>
    <s v="Yes"/>
    <s v="Yes"/>
    <s v="Yes"/>
    <x v="4"/>
    <m/>
    <m/>
    <m/>
    <s v="http://www.ubos.org/onlinefiles/uploads/ubos/trade/external_trade/T1.xlsx"/>
    <s v="A"/>
    <s v="Government"/>
    <s v="Statistical Agency"/>
    <m/>
    <s v="04.1.1"/>
    <s v="General economic and commercial affairs  (CS)"/>
    <s v="Exports, Imports etc"/>
    <s v="Institutions"/>
  </r>
  <r>
    <x v="1"/>
    <x v="1"/>
    <s v="0. National"/>
    <x v="1"/>
    <s v="Formal Exports by value (‘000 US $), 2009 – 2013"/>
    <s v="External trade statistics (Exports and imports data)"/>
    <s v="Uganda Bureau of Statistics"/>
    <x v="1"/>
    <s v="Admin"/>
    <s v="Yes"/>
    <s v="Yes"/>
    <s v="Yes"/>
    <x v="4"/>
    <m/>
    <m/>
    <m/>
    <s v="http://www.ubos.org/onlinefiles/uploads/ubos/trade/external_trade/T2.xlsx"/>
    <s v="A"/>
    <s v="Government"/>
    <s v="Statistical Agency"/>
    <m/>
    <s v="04.1.1"/>
    <s v="General economic and commercial affairs  (CS)"/>
    <s v="Exports, Imports etc"/>
    <s v="Institutions"/>
  </r>
  <r>
    <x v="1"/>
    <x v="1"/>
    <s v="0. National"/>
    <x v="1"/>
    <s v="Formal Exports by percentage value, 2009 – 2013"/>
    <s v="External trade statistics (Exports and imports data)"/>
    <s v="Uganda Bureau of Statistics"/>
    <x v="1"/>
    <s v="Admin"/>
    <s v="Yes"/>
    <s v="Yes"/>
    <s v="Yes"/>
    <x v="4"/>
    <m/>
    <m/>
    <m/>
    <s v="http://www.ubos.org/onlinefiles/uploads/ubos/trade/external_trade/T3.xlsx"/>
    <s v="A"/>
    <s v="Government"/>
    <s v="Statistical Agency"/>
    <m/>
    <s v="04.1.1"/>
    <s v="General economic and commercial affairs  (CS)"/>
    <s v="Exports, Imports etc"/>
    <s v="Institutions"/>
  </r>
  <r>
    <x v="1"/>
    <x v="1"/>
    <s v="0. National"/>
    <x v="1"/>
    <s v="Imports by region and country of origin (‘000 US $), 2009 – 2013"/>
    <s v="External trade statistics (Exports and imports data)"/>
    <s v="Uganda Bureau of Statistics"/>
    <x v="1"/>
    <s v="Admin"/>
    <s v="Yes"/>
    <s v="Yes"/>
    <s v="Yes"/>
    <x v="4"/>
    <m/>
    <m/>
    <m/>
    <s v="http://www.ubos.org/onlinefiles/uploads/ubos/trade/external_trade/T4.xlsx"/>
    <s v="A"/>
    <s v="Government"/>
    <s v="Statistical Agency"/>
    <m/>
    <s v="04.1.1"/>
    <s v="General economic and commercial affairs  (CS)"/>
    <s v="Exports, Imports etc"/>
    <s v="Institutions"/>
  </r>
  <r>
    <x v="1"/>
    <x v="1"/>
    <s v="0. National"/>
    <x v="1"/>
    <s v="Formal Exports by value (‘000 US $), SITC-REV4 grouping, 2009 – 2013"/>
    <s v="External trade statistics (Exports and imports data)"/>
    <s v="Uganda Bureau of Statistics"/>
    <x v="1"/>
    <s v="Admin"/>
    <s v="Yes"/>
    <s v="Yes"/>
    <s v="Yes"/>
    <x v="4"/>
    <m/>
    <m/>
    <m/>
    <s v="http://www.ubos.org/onlinefiles/uploads/ubos/trade/external_trade/T5.xlsx"/>
    <s v="A"/>
    <s v="Government"/>
    <s v="Statistical Agency"/>
    <m/>
    <s v="04.1.1"/>
    <s v="General economic and commercial affairs  (CS)"/>
    <s v="Exports, Imports etc"/>
    <s v="Institutions"/>
  </r>
  <r>
    <x v="1"/>
    <x v="1"/>
    <s v="0. National"/>
    <x v="1"/>
    <s v="Exports by region and country of origin (‘000 US $), 2009 – 2013"/>
    <s v="External trade statistics (Exports and imports data)"/>
    <s v="Uganda Bureau of Statistics"/>
    <x v="1"/>
    <s v="Admin"/>
    <s v="Yes"/>
    <s v="Yes"/>
    <s v="Yes"/>
    <x v="4"/>
    <m/>
    <m/>
    <m/>
    <s v="http://www.ubos.org/onlinefiles/uploads/ubos/trade/external_trade/T6.xlsx"/>
    <s v="A"/>
    <s v="Government"/>
    <s v="Statistical Agency"/>
    <m/>
    <s v="04.1.1"/>
    <s v="General economic and commercial affairs  (CS)"/>
    <s v="Exports, Imports etc"/>
    <s v="Institutions"/>
  </r>
  <r>
    <x v="1"/>
    <x v="1"/>
    <s v="0. National"/>
    <x v="1"/>
    <s v="Summary of external trade statistics: 2009 – 2013 (million US $)"/>
    <s v="External trade statistics (Exports and imports data)"/>
    <s v="Uganda Bureau of Statistics"/>
    <x v="1"/>
    <s v="Admin"/>
    <s v="Yes"/>
    <s v="Yes"/>
    <s v="Yes"/>
    <x v="4"/>
    <m/>
    <m/>
    <m/>
    <s v="http://www.ubos.org/onlinefiles/uploads/ubos/trade/external_trade/T7.xlsx"/>
    <s v="A"/>
    <s v="Government"/>
    <s v="Statistical Agency"/>
    <m/>
    <s v="04.1.1"/>
    <s v="General economic and commercial affairs  (CS)"/>
    <s v="Exports, Imports etc"/>
    <s v="Institutions"/>
  </r>
  <r>
    <x v="1"/>
    <x v="1"/>
    <s v="0. National"/>
    <x v="1"/>
    <s v="Basic industrial information"/>
    <s v="UNIDO dataset"/>
    <s v="United Nations Industrial Development Organization (UNIDO)"/>
    <x v="0"/>
    <s v="Admin"/>
    <s v="Yes"/>
    <s v="Yes"/>
    <s v="No"/>
    <x v="5"/>
    <m/>
    <m/>
    <m/>
    <s v="http://www.unido.org/Data1/IndStatBrief/Basic_Information.cfm?print=no&amp;ttype=C1&amp;Country=UGA&amp;sortBy=&amp;sortDir=&amp;Group="/>
    <s v="C"/>
    <s v="Development partners"/>
    <s v="UN Agency"/>
    <s v="UNIDO dataset"/>
    <s v="04.8.4"/>
    <s v="R&amp;D Mining, manufacturing and construction  (CS)"/>
    <s v="Industrial statistics"/>
    <s v="National"/>
  </r>
  <r>
    <x v="1"/>
    <x v="1"/>
    <s v="0. National"/>
    <x v="1"/>
    <s v="International Comparisons of Industrial Performance"/>
    <s v="UNIDO dataset"/>
    <s v="United Nations Industrial Development Organization (UNIDO)"/>
    <x v="0"/>
    <s v="Admin"/>
    <s v="Yes"/>
    <s v="Yes"/>
    <s v="No"/>
    <x v="5"/>
    <m/>
    <m/>
    <m/>
    <s v="http://www.unido.org/Data1/IndStatBrief/A_Industrial_Performance_MVA_GDP.cfm?print=no&amp;ttype=A&amp;Country=UGA&amp;Group="/>
    <s v="C"/>
    <s v="Development partners"/>
    <s v="UN Agency"/>
    <s v="UNIDO dataset"/>
    <s v="04.8.4"/>
    <s v="R&amp;D Mining, manufacturing and construction  (CS)"/>
    <s v="Industrial statistics"/>
    <s v="National"/>
  </r>
  <r>
    <x v="1"/>
    <x v="1"/>
    <s v="0. National"/>
    <x v="1"/>
    <s v="inbound tourism (&quot;total arrivals and overnight stays&quot;), broken down by country of origin"/>
    <s v="Yearbook of Tourism Statistics"/>
    <s v="World Tourism Organization (UNWTO)"/>
    <x v="0"/>
    <s v="Admin"/>
    <s v="No"/>
    <s v="Yes"/>
    <s v="No"/>
    <x v="5"/>
    <m/>
    <m/>
    <m/>
    <s v="http://www.e-unwto.org/doi/pdf/10.18111/9789284417612"/>
    <s v="C"/>
    <s v="Development partners"/>
    <s v="UN Agency"/>
    <s v="Yearbook of Tourism Statistics"/>
    <s v="04.7.3"/>
    <s v="Tourism  (CS)"/>
    <s v="Tourism statistics"/>
    <s v="National"/>
  </r>
  <r>
    <x v="1"/>
    <x v="1"/>
    <s v="0. National"/>
    <x v="1"/>
    <s v="Uganda: Country-specific: Basic indicators (Compendium) 2009 - 2013 (04.2015)"/>
    <s v="Yearbook of Tourism Statistics"/>
    <s v="World Tourism Organization (UNWTO)"/>
    <x v="0"/>
    <s v="Admin"/>
    <s v="No"/>
    <s v="Yes"/>
    <s v="No"/>
    <x v="4"/>
    <m/>
    <m/>
    <m/>
    <s v="http://www.e-unwto.org/doi/abs/10.5555/unwtotfb0800010020092013201504"/>
    <s v="C"/>
    <s v="Development partners"/>
    <s v="UN Agency"/>
    <s v="Yearbook of Tourism Statistics"/>
    <s v="04.7.3"/>
    <s v="Tourism  (CS)"/>
    <s v="Tourism statistics"/>
    <s v="National"/>
  </r>
  <r>
    <x v="1"/>
    <x v="1"/>
    <s v="0. National"/>
    <x v="1"/>
    <s v="Uganda: Country-specific: Arrivals of non-resident tourists at national borders, by country of residence 2009 - 2013 (04.2015)"/>
    <s v="Yearbook of Tourism Statistics"/>
    <s v="World Tourism Organization (UNWTO)"/>
    <x v="0"/>
    <s v="Admin"/>
    <s v="No"/>
    <s v="Yes"/>
    <s v="No"/>
    <x v="4"/>
    <m/>
    <m/>
    <m/>
    <s v="http://www.e-unwto.org/doi/pdf/10.5555/unwtotfb0800011220092013201504"/>
    <s v="C"/>
    <s v="Development partners"/>
    <s v="UN Agency"/>
    <s v="Yearbook of Tourism Statistics"/>
    <s v="04.7.3"/>
    <s v="Tourism  (CS)"/>
    <s v="Tourism statistics"/>
    <s v="National"/>
  </r>
  <r>
    <x v="1"/>
    <x v="1"/>
    <s v="0. National"/>
    <x v="1"/>
    <s v="Uganda: Country-specific: Outbound tourism 1995 - 2014 (01.2016)"/>
    <s v="Yearbook of Tourism Statistics"/>
    <s v="World Tourism Organization (UNWTO)"/>
    <x v="0"/>
    <s v="Admin"/>
    <s v="No"/>
    <s v="Yes"/>
    <s v="No"/>
    <x v="4"/>
    <m/>
    <m/>
    <m/>
    <s v="http://www.e-unwto.org/doi/suppl/10.5555/unwtotfb0800250119952014201601"/>
    <s v="C"/>
    <s v="Development partners"/>
    <s v="UN Agency"/>
    <s v="Yearbook of Tourism Statistics"/>
    <s v="04.7.3"/>
    <s v="Tourism  (CS)"/>
    <s v="Tourism statistics"/>
    <s v="National"/>
  </r>
  <r>
    <x v="1"/>
    <x v="1"/>
    <s v="0. National"/>
    <x v="1"/>
    <s v="Uganda: Country-specific: Outbound tourism 2010 - 2014 (01.2016)"/>
    <s v="Yearbook of Tourism Statistics"/>
    <s v="World Tourism Organization (UNWTO)"/>
    <x v="0"/>
    <s v="Admin"/>
    <s v="No"/>
    <s v="Yes"/>
    <s v="No"/>
    <x v="4"/>
    <m/>
    <m/>
    <m/>
    <s v="http://www.e-unwto.org/doi/suppl/10.5555/unwtotfb0800250120102014201601"/>
    <s v="C"/>
    <s v="Development partners"/>
    <s v="UN Agency"/>
    <s v="Yearbook of Tourism Statistics"/>
    <s v="04.7.3"/>
    <s v="Tourism  (CS)"/>
    <s v="Tourism statistics"/>
    <s v="National"/>
  </r>
  <r>
    <x v="1"/>
    <x v="0"/>
    <s v="0. National"/>
    <x v="2"/>
    <s v="characteristics of establishment;"/>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infrastructure and services;"/>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sales and supplies;"/>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degree of competition;"/>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capacity;"/>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land and permits;"/>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innovation;"/>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crime;"/>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finance;"/>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business-government relations;"/>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labor;"/>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business environment;"/>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performance."/>
    <s v="Uganda - Enterprise Survey 2013"/>
    <s v="World Bank"/>
    <x v="0"/>
    <s v="Survey"/>
    <s v="Yes"/>
    <s v="Yes"/>
    <s v="Yes"/>
    <x v="4"/>
    <m/>
    <n v="2006"/>
    <m/>
    <s v="http://microdata.worldbank.org/index.php/catalog/1965"/>
    <s v="C"/>
    <s v="Development partners"/>
    <s v="Other Multilateral Agencies"/>
    <s v="Microdata"/>
    <s v="04.8.1"/>
    <s v="R&amp;D General economic, commercial and labour affairs  (CS)"/>
    <s v="Several"/>
    <s v="Institutions"/>
  </r>
  <r>
    <x v="1"/>
    <x v="0"/>
    <s v="0. National"/>
    <x v="2"/>
    <s v="Corruption"/>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Crime"/>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Finance"/>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Firm Characteristics"/>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Gender"/>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Informality"/>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Infrastructure"/>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Innovation and Technology"/>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Performance"/>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Regulations and Taxes"/>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Trade"/>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0"/>
    <s v="0. National"/>
    <x v="2"/>
    <s v="Workforce"/>
    <s v="Uganda - Enterprise Survey 2013, Innovation Follow-up Survey"/>
    <s v="World Bank"/>
    <x v="0"/>
    <s v="Survey"/>
    <s v="Yes"/>
    <s v="Yes"/>
    <s v="Yes"/>
    <x v="4"/>
    <m/>
    <n v="2006"/>
    <m/>
    <s v="https://www.enterprisesurveys.org/data/exploreeconomies/2013/uganda"/>
    <s v="C"/>
    <s v="Development partners"/>
    <s v="Other Multilateral Agencies"/>
    <s v="Microdata"/>
    <s v="04.8.1"/>
    <s v="R&amp;D General economic, commercial and labour affairs  (CS)"/>
    <s v="Several"/>
    <s v="An establishment"/>
  </r>
  <r>
    <x v="1"/>
    <x v="1"/>
    <s v="0. National"/>
    <x v="1"/>
    <s v="UNCTAD - Trade Analysis Information System (TRAINS)"/>
    <s v="World Bank data"/>
    <s v="World Bank"/>
    <x v="0"/>
    <s v="Survey"/>
    <s v="Yes"/>
    <s v="Yes"/>
    <s v="Yes"/>
    <x v="5"/>
    <s v="Annual"/>
    <m/>
    <m/>
    <s v="http://databank.worldbank.org/data/reports.aspx?source=unctad-~-trade-analysis-information-system-(trains)&amp;Type=TABLE&amp;preview=on"/>
    <s v="C"/>
    <s v="Development partners"/>
    <s v="Other Multilateral Agencies"/>
    <s v="WB data"/>
    <s v="01.3.2"/>
    <s v="Overall planning and statistical services  (CS)"/>
    <s v="Development indicators"/>
    <s v="Several"/>
  </r>
  <r>
    <x v="1"/>
    <x v="1"/>
    <s v="0. National"/>
    <x v="1"/>
    <s v="Doing Business"/>
    <s v="World Bank data"/>
    <s v="World Bank"/>
    <x v="0"/>
    <s v="Survey"/>
    <s v="Yes"/>
    <s v="Yes"/>
    <s v="Yes"/>
    <x v="8"/>
    <s v="Annual"/>
    <m/>
    <m/>
    <s v="http://databank.worldbank.org/data/reports.aspx?source=doing-business&amp;Type=TABLE&amp;preview=on"/>
    <s v="C"/>
    <s v="Development partners"/>
    <s v="Other Multilateral Agencies"/>
    <s v="WB data"/>
    <s v="01.3.2"/>
    <s v="Overall planning and statistical services  (CS)"/>
    <s v="Development indicators"/>
    <s v="Several"/>
  </r>
  <r>
    <x v="1"/>
    <x v="1"/>
    <s v="0. National"/>
    <x v="1"/>
    <s v="Enterprise Surveys"/>
    <s v="World Bank data"/>
    <s v="World Bank"/>
    <x v="0"/>
    <s v="Survey"/>
    <s v="Yes"/>
    <s v="Yes"/>
    <s v="Yes"/>
    <x v="4"/>
    <s v="Annual"/>
    <m/>
    <m/>
    <s v="http://databank.worldbank.org/data/reports.aspx?source=enterprise-surveys&amp;Type=TABLE&amp;preview=on"/>
    <s v="C"/>
    <s v="Development partners"/>
    <s v="Other Multilateral Agencies"/>
    <s v="WB data"/>
    <s v="01.3.2"/>
    <s v="Overall planning and statistical services  (CS)"/>
    <s v="Development indicators"/>
    <s v="Several"/>
  </r>
  <r>
    <x v="1"/>
    <x v="0"/>
    <s v="0. National"/>
    <x v="3"/>
    <s v="Uganda Population and Household Census 2002 - Hotel Module (micro-data)"/>
    <s v="Integrated Management Information System"/>
    <s v="Uganda Bureau of Statistics"/>
    <x v="1"/>
    <s v="Survey"/>
    <s v="Yes"/>
    <s v="Yes"/>
    <s v="Yes"/>
    <x v="14"/>
    <m/>
    <m/>
    <m/>
    <s v="http://ugandadata.org/redbin/RpWebEngine.exe/Portal?&amp;BASE=HOT2002"/>
    <s v="A"/>
    <s v="Government"/>
    <s v="Statistical Agency"/>
    <s v="IMIS"/>
    <s v="01.3.2"/>
    <s v="Overall planning and statistical services"/>
    <s v="Census and survey data"/>
    <s v="households and communities"/>
  </r>
  <r>
    <x v="1"/>
    <x v="1"/>
    <s v="0. National"/>
    <x v="2"/>
    <s v="Merchandise trade (Foreign)"/>
    <s v="UBOS- GDDS/SDDS economic and financial data for Uganda - External Sector     "/>
    <s v="Uganda Bureau of Statistics"/>
    <x v="1"/>
    <s v="Admin"/>
    <s v="Yes"/>
    <s v="Yes"/>
    <s v="No"/>
    <x v="8"/>
    <s v="Monthly"/>
    <n v="2014"/>
    <n v="2016"/>
    <s v="http://www.ubos.org/sdds/info.php"/>
    <s v="A"/>
    <s v="Government"/>
    <s v="Statistical Agency"/>
    <m/>
    <s v="01.3.2"/>
    <s v="Overall planning and statistical services"/>
    <s v="Several"/>
    <s v="households and communities"/>
  </r>
  <r>
    <x v="1"/>
    <x v="1"/>
    <s v="0. National"/>
    <x v="2"/>
    <s v="Balance of payments"/>
    <s v="UBOS- GDDS/SDDS economic and financial data for Uganda - External Sector     "/>
    <s v="Uganda Bureau of Statistics"/>
    <x v="1"/>
    <s v="Admin"/>
    <s v="Yes"/>
    <s v="Yes"/>
    <s v="No"/>
    <x v="8"/>
    <s v="Quartely"/>
    <n v="2014"/>
    <n v="2016"/>
    <s v="http://www.ubos.org/sdds/info.php"/>
    <s v="A"/>
    <s v="Government"/>
    <s v="Statistical Agency"/>
    <m/>
    <s v="01.3.2"/>
    <s v="Overall planning and statistical services"/>
    <s v="Several"/>
    <s v="households and communities"/>
  </r>
  <r>
    <x v="1"/>
    <x v="1"/>
    <s v="0. National"/>
    <x v="1"/>
    <s v="Trade"/>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1"/>
    <x v="1"/>
    <s v="0. National"/>
    <x v="1"/>
    <s v="Foreign Direct Investment"/>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1"/>
    <x v="1"/>
    <s v="0. National"/>
    <x v="1"/>
    <s v="Industry and Services"/>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
    <x v="1"/>
    <s v="0. National"/>
    <x v="1"/>
    <s v="International Trade and Balance of Payments"/>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
    <x v="1"/>
    <s v="0. National"/>
    <x v="1"/>
    <s v="Industry (62)"/>
    <s v="UN data"/>
    <s v="UN data"/>
    <x v="0"/>
    <s v="Admin"/>
    <s v="Yes"/>
    <s v="Yes"/>
    <s v="Yes"/>
    <x v="6"/>
    <s v="Annual"/>
    <n v="2011"/>
    <m/>
    <s v="http://data.un.org/Search.aspx?q=uganda "/>
    <s v="C"/>
    <s v="Development partners"/>
    <s v="UN Agency"/>
    <s v="UN data"/>
    <s v="01.3.2"/>
    <s v="Overall planning and statistical services  (CS)"/>
    <s v="Several"/>
    <s v="Households"/>
  </r>
  <r>
    <x v="1"/>
    <x v="1"/>
    <s v="0. National"/>
    <x v="1"/>
    <s v="Comtrade (98)"/>
    <s v="UN data"/>
    <s v="UN data"/>
    <x v="0"/>
    <s v="Admin"/>
    <s v="Yes"/>
    <s v="Yes"/>
    <s v="Yes"/>
    <x v="6"/>
    <s v="Annual"/>
    <n v="2011"/>
    <m/>
    <s v="http://data.un.org/Search.aspx?q=uganda "/>
    <s v="C"/>
    <s v="Development partners"/>
    <s v="UN Agency"/>
    <s v="UN data"/>
    <s v="01.3.2"/>
    <s v="Overall planning and statistical services  (CS)"/>
    <s v="Several"/>
    <s v="Households"/>
  </r>
  <r>
    <x v="2"/>
    <x v="1"/>
    <s v="0. National"/>
    <x v="3"/>
    <s v="Uganda: ACLED Version 6 (1997 – 2015)"/>
    <s v="ACLED Africa database"/>
    <s v="ACLED (Armed Conflict Location and Event Data Project)"/>
    <x v="0"/>
    <s v="Survey"/>
    <s v="Yes"/>
    <s v="Yes"/>
    <s v="Yes"/>
    <x v="8"/>
    <m/>
    <m/>
    <m/>
    <s v="http://www.acleddata.com/data/version-6-data-1997-2015/"/>
    <s v="B"/>
    <s v="NGOs"/>
    <s v="International NGO"/>
    <s v="ACLED"/>
    <s v="03.6.0"/>
    <s v="Public order and safety n.e.c.  (CS)"/>
    <s v="Conflicts, riots and violence"/>
    <s v="conflicts areas"/>
  </r>
  <r>
    <x v="2"/>
    <x v="1"/>
    <s v="0. National"/>
    <x v="3"/>
    <s v="Battles "/>
    <s v="ACLED Africa database"/>
    <s v="ACLED (Armed Conflict Location and Event Data Project)"/>
    <x v="0"/>
    <s v="Survey"/>
    <s v="Yes"/>
    <s v="Yes"/>
    <s v="Yes"/>
    <x v="8"/>
    <m/>
    <m/>
    <m/>
    <s v="http://www.acleddata.com/data/conflict-by-type-and-actor/"/>
    <s v="B"/>
    <s v="NGOs"/>
    <s v="International NGO"/>
    <s v="ACLED"/>
    <s v="03.6.0"/>
    <s v="Public order and safety n.e.c.  (CS)"/>
    <s v="Conflicts, riots and violence"/>
    <s v="conflicts areas"/>
  </r>
  <r>
    <x v="2"/>
    <x v="1"/>
    <s v="0. National"/>
    <x v="3"/>
    <s v="Violence against Civilians "/>
    <s v="ACLED Africa database"/>
    <s v="ACLED (Armed Conflict Location and Event Data Project)"/>
    <x v="0"/>
    <s v="Survey"/>
    <s v="Yes"/>
    <s v="Yes"/>
    <s v="Yes"/>
    <x v="8"/>
    <m/>
    <m/>
    <m/>
    <s v="http://www.acleddata.com/data/conflict-by-type-and-actor/"/>
    <s v="B"/>
    <s v="NGOs"/>
    <s v="International NGO"/>
    <s v="ACLED"/>
    <s v="03.6.0"/>
    <s v="Public order and safety n.e.c.  (CS)"/>
    <s v="Conflicts, riots and violence"/>
    <s v="conflicts areas"/>
  </r>
  <r>
    <x v="2"/>
    <x v="1"/>
    <s v="0. National"/>
    <x v="3"/>
    <s v="Remote Violence "/>
    <s v="ACLED Africa database"/>
    <s v="ACLED (Armed Conflict Location and Event Data Project)"/>
    <x v="0"/>
    <s v="Survey"/>
    <s v="Yes"/>
    <s v="Yes"/>
    <s v="Yes"/>
    <x v="8"/>
    <m/>
    <m/>
    <m/>
    <s v="http://www.acleddata.com/data/conflict-by-type-and-actor/"/>
    <s v="B"/>
    <s v="NGOs"/>
    <s v="International NGO"/>
    <s v="ACLED"/>
    <s v="03.6.0"/>
    <s v="Public order and safety n.e.c.  (CS)"/>
    <s v="Conflicts, riots and violence"/>
    <s v="conflicts areas"/>
  </r>
  <r>
    <x v="2"/>
    <x v="1"/>
    <s v="0. National"/>
    <x v="3"/>
    <s v="Riots and Protests "/>
    <s v="ACLED Africa database"/>
    <s v="ACLED (Armed Conflict Location and Event Data Project)"/>
    <x v="0"/>
    <s v="Survey"/>
    <s v="Yes"/>
    <s v="Yes"/>
    <s v="Yes"/>
    <x v="8"/>
    <m/>
    <m/>
    <m/>
    <s v="http://www.acleddata.com/data/conflict-by-type-and-actor/"/>
    <s v="B"/>
    <s v="NGOs"/>
    <s v="International NGO"/>
    <s v="ACLED"/>
    <s v="03.6.0"/>
    <s v="Public order and safety n.e.c.  (CS)"/>
    <s v="Conflicts, riots and violence"/>
    <s v="conflicts areas"/>
  </r>
  <r>
    <x v="2"/>
    <x v="1"/>
    <s v="0. National"/>
    <x v="3"/>
    <s v="State and Intergovernmental Forces "/>
    <s v="ACLED Africa database"/>
    <s v="ACLED (Armed Conflict Location and Event Data Project)"/>
    <x v="0"/>
    <s v="Survey"/>
    <s v="Yes"/>
    <s v="Yes"/>
    <s v="Yes"/>
    <x v="8"/>
    <m/>
    <m/>
    <m/>
    <s v="http://www.acleddata.com/data/conflict-by-type-and-actor/"/>
    <s v="B"/>
    <s v="NGOs"/>
    <s v="International NGO"/>
    <s v="ACLED"/>
    <s v="03.6.0"/>
    <s v="Public order and safety n.e.c.  (CS)"/>
    <s v="Conflicts, riots and violence"/>
    <s v="conflicts areas"/>
  </r>
  <r>
    <x v="2"/>
    <x v="1"/>
    <s v="0. National"/>
    <x v="3"/>
    <s v="Rebel Forces "/>
    <s v="ACLED Africa database"/>
    <s v="ACLED (Armed Conflict Location and Event Data Project)"/>
    <x v="0"/>
    <s v="Survey"/>
    <s v="Yes"/>
    <s v="Yes"/>
    <s v="Yes"/>
    <x v="8"/>
    <m/>
    <m/>
    <m/>
    <s v="http://www.acleddata.com/data/conflict-by-type-and-actor/"/>
    <s v="B"/>
    <s v="NGOs"/>
    <s v="International NGO"/>
    <s v="ACLED"/>
    <s v="03.6.0"/>
    <s v="Public order and safety n.e.c.  (CS)"/>
    <s v="Conflicts, riots and violence"/>
    <s v="conflicts areas"/>
  </r>
  <r>
    <x v="2"/>
    <x v="1"/>
    <s v="0. National"/>
    <x v="3"/>
    <s v="Political Militias "/>
    <s v="ACLED Africa database"/>
    <s v="ACLED (Armed Conflict Location and Event Data Project)"/>
    <x v="0"/>
    <s v="Survey"/>
    <s v="Yes"/>
    <s v="Yes"/>
    <s v="Yes"/>
    <x v="8"/>
    <m/>
    <m/>
    <m/>
    <s v="http://www.acleddata.com/data/conflict-by-type-and-actor/"/>
    <s v="B"/>
    <s v="NGOs"/>
    <s v="International NGO"/>
    <s v="ACLED"/>
    <s v="03.6.0"/>
    <s v="Public order and safety n.e.c.  (CS)"/>
    <s v="Conflicts, riots and violence"/>
    <s v="conflicts areas"/>
  </r>
  <r>
    <x v="2"/>
    <x v="1"/>
    <s v="0. National"/>
    <x v="3"/>
    <s v="2016 Realtime Complete All Africa File"/>
    <s v="ACLED Africa database"/>
    <s v="ACLED (Armed Conflict Location and Event Data Project)"/>
    <x v="0"/>
    <s v="Survey"/>
    <s v="Yes"/>
    <s v="Yes"/>
    <s v="Yes"/>
    <x v="0"/>
    <s v="Daily"/>
    <n v="2015"/>
    <n v="2016"/>
    <s v="http://www.acleddata.com/data/realtime-data-2016/"/>
    <s v="B"/>
    <s v="NGOs"/>
    <s v="International NGO"/>
    <s v="ACLED"/>
    <s v="03.6.0"/>
    <s v="Public order and safety n.e.c.  (CS)"/>
    <s v="Conflicts, riots and violence"/>
    <s v="conflicts areas"/>
  </r>
  <r>
    <x v="2"/>
    <x v="1"/>
    <s v="0. National"/>
    <x v="3"/>
    <s v="ACLED PRIO Grid"/>
    <s v="ACLED Africa database"/>
    <s v="ACLED (Armed Conflict Location and Event Data Project)"/>
    <x v="0"/>
    <s v="Survey"/>
    <s v="Yes"/>
    <s v="Yes"/>
    <s v="Yes"/>
    <x v="8"/>
    <m/>
    <m/>
    <m/>
    <s v="http://www.acleddata.com/wp-content/uploads/2014/acled_with_prio.zip"/>
    <s v="B"/>
    <s v="NGOs"/>
    <s v="International NGO"/>
    <s v="ACLED"/>
    <s v="03.6.0"/>
    <s v="Public order and safety n.e.c.  (CS)"/>
    <s v="Conflicts, riots and violence"/>
    <s v="conflicts areas"/>
  </r>
  <r>
    <x v="3"/>
    <x v="0"/>
    <s v="0. National"/>
    <x v="1"/>
    <s v="Household Roster"/>
    <s v="Uganda - Migration Household Survey 2010"/>
    <s v="Makerere Statistical Consult Limited"/>
    <x v="0"/>
    <s v="Survey"/>
    <s v="Yes"/>
    <s v="Yes"/>
    <s v="Yes"/>
    <x v="1"/>
    <m/>
    <m/>
    <m/>
    <s v="http://microdata.worldbank.org/index.php/catalog/97"/>
    <s v="E"/>
    <s v="Others"/>
    <s v="Others"/>
    <s v="Microdata"/>
    <s v="01.3.2"/>
    <s v="Overall planning and statistical services"/>
    <s v="Migration"/>
    <s v="Households"/>
  </r>
  <r>
    <x v="3"/>
    <x v="0"/>
    <s v="0. National"/>
    <x v="1"/>
    <s v="Housing Conditions"/>
    <s v="Uganda - Migration Household Survey 2010"/>
    <s v="Makerere Statistical Consult Limited"/>
    <x v="0"/>
    <s v="Survey"/>
    <s v="Yes"/>
    <s v="Yes"/>
    <s v="Yes"/>
    <x v="1"/>
    <m/>
    <m/>
    <m/>
    <s v="http://microdata.worldbank.org/index.php/catalog/97"/>
    <s v="E"/>
    <s v="Others"/>
    <s v="Others"/>
    <s v="Microdata"/>
    <s v="01.3.2"/>
    <s v="Overall planning and statistical services"/>
    <s v="Migration"/>
    <s v="Households"/>
  </r>
  <r>
    <x v="3"/>
    <x v="0"/>
    <s v="0. National"/>
    <x v="1"/>
    <s v="Household Assets and Expenditure"/>
    <s v="Uganda - Migration Household Survey 2010"/>
    <s v="Makerere Statistical Consult Limited"/>
    <x v="0"/>
    <s v="Survey"/>
    <s v="Yes"/>
    <s v="Yes"/>
    <s v="Yes"/>
    <x v="1"/>
    <m/>
    <m/>
    <m/>
    <s v="http://microdata.worldbank.org/index.php/catalog/97"/>
    <s v="E"/>
    <s v="Others"/>
    <s v="Others"/>
    <s v="Microdata"/>
    <s v="01.3.2"/>
    <s v="Overall planning and statistical services"/>
    <s v="Migration"/>
    <s v="Households"/>
  </r>
  <r>
    <x v="3"/>
    <x v="0"/>
    <s v="0. National"/>
    <x v="1"/>
    <s v="Household Use of Financial Services"/>
    <s v="Uganda - Migration Household Survey 2010"/>
    <s v="Makerere Statistical Consult Limited"/>
    <x v="0"/>
    <s v="Survey"/>
    <s v="Yes"/>
    <s v="Yes"/>
    <s v="Yes"/>
    <x v="1"/>
    <m/>
    <m/>
    <m/>
    <s v="http://microdata.worldbank.org/index.php/catalog/97"/>
    <s v="E"/>
    <s v="Others"/>
    <s v="Others"/>
    <s v="Microdata"/>
    <s v="01.3.2"/>
    <s v="Overall planning and statistical services"/>
    <s v="Migration"/>
    <s v="Households"/>
  </r>
  <r>
    <x v="3"/>
    <x v="0"/>
    <s v="0. National"/>
    <x v="1"/>
    <s v="Internal and International Migration and Remittances from Former Household Members"/>
    <s v="Uganda - Migration Household Survey 2010"/>
    <s v="Makerere Statistical Consult Limited"/>
    <x v="0"/>
    <s v="Survey"/>
    <s v="Yes"/>
    <s v="Yes"/>
    <s v="Yes"/>
    <x v="1"/>
    <m/>
    <m/>
    <m/>
    <s v="http://microdata.worldbank.org/index.php/catalog/97"/>
    <s v="E"/>
    <s v="Others"/>
    <s v="Others"/>
    <s v="Microdata"/>
    <s v="01.3.2"/>
    <s v="Overall planning and statistical services"/>
    <s v="Migration"/>
    <s v="Households"/>
  </r>
  <r>
    <x v="3"/>
    <x v="0"/>
    <s v="0. National"/>
    <x v="1"/>
    <s v="Internal and International Migration and Remittances from Non-Household Members"/>
    <s v="Uganda - Migration Household Survey 2010"/>
    <s v="Makerere Statistical Consult Limited"/>
    <x v="0"/>
    <s v="Survey"/>
    <s v="Yes"/>
    <s v="Yes"/>
    <s v="Yes"/>
    <x v="1"/>
    <m/>
    <m/>
    <m/>
    <s v="http://microdata.worldbank.org/index.php/catalog/97"/>
    <s v="E"/>
    <s v="Others"/>
    <s v="Others"/>
    <s v="Microdata"/>
    <s v="01.3.2"/>
    <s v="Overall planning and statistical services"/>
    <s v="Migration"/>
    <s v="Households"/>
  </r>
  <r>
    <x v="3"/>
    <x v="0"/>
    <s v="0. National"/>
    <x v="1"/>
    <s v="Return Migrants"/>
    <s v="Uganda - Migration Household Survey 2010"/>
    <s v="Makerere Statistical Consult Limited"/>
    <x v="0"/>
    <s v="Survey"/>
    <s v="Yes"/>
    <s v="Yes"/>
    <s v="Yes"/>
    <x v="1"/>
    <m/>
    <m/>
    <m/>
    <s v="http://microdata.worldbank.org/index.php/catalog/97"/>
    <s v="E"/>
    <s v="Others"/>
    <s v="Others"/>
    <s v="Microdata"/>
    <s v="01.3.2"/>
    <s v="Overall planning and statistical services"/>
    <s v="Migration"/>
    <s v="Households"/>
  </r>
  <r>
    <x v="3"/>
    <x v="1"/>
    <s v="0. National"/>
    <x v="1"/>
    <s v="Population datasets 1991 and 2002"/>
    <s v="Terra Populus"/>
    <s v="Terra Populus"/>
    <x v="0"/>
    <s v="Census"/>
    <s v="Yes"/>
    <s v="Yes"/>
    <s v="No"/>
    <x v="14"/>
    <m/>
    <m/>
    <m/>
    <s v="https://data.terrapop.org/"/>
    <s v="E"/>
    <s v="Others"/>
    <s v="Others"/>
    <s v="Terra Populus"/>
    <s v="01.3.2"/>
    <s v="Overall planning and statistical services  (CS)"/>
    <s v="Population data"/>
    <s v="Households"/>
  </r>
  <r>
    <x v="3"/>
    <x v="0"/>
    <s v="0. National"/>
    <x v="0"/>
    <s v="Population Distribution By District Sex, Residence and Population Type"/>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Average Household Size and Population Growth Rates by District Uganda"/>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Population Distribution by District , Sex, Residence and Census Year, 1991 – 2014"/>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1"/>
    <s v="Population Distribution by Single Years, Sex and Residence"/>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3"/>
    <s v="Population of Kampala Capital City and Municipalities"/>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Distribution of Households by source of Energy for Lighting, Sex and District"/>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Distribution of Households by source of Energy for Cooking , Sex and District"/>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Population by Ethnicity/Citizenship by Sex and Residence"/>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1"/>
    <s v="Population by Religion, Sex and Residence"/>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Percentage Distribution of Households which received Remittances by Sex of the household head, Residence and by District"/>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Distribution of Children Below 18 years By Survival Status of Parents By District"/>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0"/>
    <s v="Population Distribution by Disability Status and District"/>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1"/>
    <s v="Population Distribution of Children aged (12-17 years) by Marital status and Gender"/>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1"/>
    <s v="Other datasets (See sheet: Census 2014 tables)"/>
    <s v="National Housing and Population Census 2014"/>
    <s v="Uganda Bureau of Statistics"/>
    <x v="1"/>
    <s v="Census"/>
    <s v="Yes"/>
    <s v="Yes"/>
    <s v="No"/>
    <x v="5"/>
    <m/>
    <n v="2002"/>
    <m/>
    <s v="http://www.ubos.org/onlinefiles/uploads/ubos/NPHC/NPHC%202014%20FINAL%20RESULTS%20REPORT.pdf"/>
    <s v="A"/>
    <s v="Government"/>
    <s v="Statistical Agency"/>
    <s v="National Census"/>
    <s v="01.3.2"/>
    <s v="Overall planning and statistical services"/>
    <s v="population, age and sex composition,  location, and related"/>
    <s v="individuals, households and communities"/>
  </r>
  <r>
    <x v="3"/>
    <x v="0"/>
    <s v="0. National"/>
    <x v="2"/>
    <s v="CHARACTERISTICS OF HOUSEHOLDS AND HOUSEHOLD POPULATION ( Distribution of Population by Residence and Region (%) ;  Population Size (in Millions) by Sex and Years ;  Population Characteristics by Region and Residence ;  Population Characteristics by Sub-region (%);  Number of Households by Residence (Millions);  Characteristics of Household Head by Region and Residence (%);  Household Head Characteristics by Sub-region (%) ;  Average Household Size, Sex Ratio and Dependency Ratio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EDUCATION ( Literacy for Persons aged 10 years and above ;  Adult Literacy by Residence and Regions (%) ;  Highest Level Completed for Persons 15 Years and Above (%) ;  Availability of Schools in Communities by Residence and Region (%);  Quality of Services Offered by Government Schools by Residence (%) 26;  Schooling Status of Persons Aged 6 to 24 years (%);  Total Secondary School Enrolment („000);  Gross and Net Enrollment Rates in Primary Schools (%);  Gross and Net Enrollment Rates in Secondary Schools (%);  Reasons for Not Attending School (6-12 years) by Sex (%);  Reasons for Leaving School by Sex (%) ;  Average Distance to Day Primary Schools;  Share of Pupils That Passed in Division One (%);  Share of Pupils That Passed in Division Four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LABOURFORCE CHARACTERISTICS ( Working-Age Population by Selected Characteristics (%);  Working Population by Selected Characteristics ;  Employed Population by Selected Characteristics (%);  Employment Status by Sex (%);  Type of Occupation by Sex (%);  Industry by Sex of Employed Population (%) ;  Median Monthly Nominal Wages for Paid Employees (Ug;  Median Monthly Nominal Wages by Education (UgShs)-2012/13 ;  Employed Persons by Poverty Status-2012/13 ;  Distribution of the Working Population in Subsistence Production ;  Unemployment Rates by Selected Characteristics (%) ;  Time-Related Under-Employment ;  Skill-Related Under-Employment (%)-2012/13;  Wage Related Under-Employment (%) ;  Labour Under-Utilisation by Selected Characteristics (%)-2012/13)"/>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Health ( Population that Suffered from Illness/Injury 30 Days Prior to the Survey;  Major Symptoms Reported by Selected Characteristics;  Population aged 10 years and above with Non-Communicable ;  Median Number of Days Suffered and Days Lost Due to Illness ;  Persons who Fell Sick by Where Health Care was Sought (%);  Average Distance to Type of Health Facility where Treatment ;  Distribution of Sick Persons by Mode of Transport to Receive (%) ;  Average Time Spent Travelling and Waiting Time at the Health Facility 71;  Average Monthly Household Expenditure on Health Care Services;  Population aged 10 Years and Above Currently Using/ Used Tobacco in the Past by Selected Characteristics (%);  Availability of Equipment in the Most Commonly Used Health Facilitiy 74;  Health Facilities with &quot;No Stock-Out&quot; Of the Six-Tracer Drugs (%);  Health Worker Absenteeism by Level of Health Center (%)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CONSUMPTION EXPENDITURE AND WELFARE LEVELS IN UGANDA ( Consumption Expenditure per Household (2005/06 Prices);  Mean per Capita Consumption Expenditure (2005/06 Prices);  Share of Monthly Expenditure by Item Group (%) ;  Share of Monthly Expenditure by Item Group and Region (%);  Poor Persons in Millions 2005-2013;  Poverty Estimates in the UNHS IV, 2009/10 ;  Poverty Estimates in the UNHS III, 2005/06;  T-test Statistics for Hypothesis of Equality of Poverty Statistics ;  Gini Coefficients for Uganda Based on UNHS 2012/13;  Gini Coefficient by Sub-region, 2002-2013;  Decomposition of Income Inequality;  Objective and Subjective Poverty in Uganda 2012/13;  Objective and Subjective Poverty by Selected Characteristics (%)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HOUSEHOLD INCOME, LOANS AND ASSETS ( Average Nominal and Real Monthly Household Income (UgShs) ;  Average Income of Household Head (UgShs);  Household Income Classes by Residence and Region (%) ;  Distribution of Households by Main Source of Earning (%) ;  Loan Applicants by Selected Characteristics (%) ;  Purpose of Loan (%);  Asset Ownership (%);  Household Asset Ownership by Sub-region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FOOD CONSUMPTION AND FOOD SECURITY ( Distribution of the Food Poor and Food Energy Deficient Population;  Average Food Consumption Patterns in the Last 7 days by Food ;  Distribution of Households by Type of Breakfast given to Children ;  Share of DEC from Food Source by Selected Characteristics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HOUSING CONDITIONS AND ENERGY USE ( Households Tenure Status of Dwelling Units by Location (%);  Distribution of Households by Tenure Status and Year (%) ;  Distribution of Households by Number of Sleeping Rooms ;  Distribution of Households by Number of Sleeping Rooms (%) ;  Distribution of Households by Main Type of Construction Materials;  Distribution of Households by Main Type of Construction Materials(%);  Distribution of Households by Lighting Fuel and Location (%) ;  Distribution of Households by Type of Lighting Fuel and Year (%);  Distribution of Households by Cooking Fuel and Location (%);  Distribution of Households by Cooking Fuel and Year (%);  Distribution of Households by Source of Firewood (%) ;  Distribution of Households by Type of Kitchen and Location (%) ;  Distribution of Households by Type of Toilet Facilities (%);  Distribution of Households by Type of Toilet Facilities by Residence;  Distribution of Households by Availability of Hand Washing Facilities;  Distribution of Households with Hand Washing Facilities by Residence (%);  Distribution of Households by Most Common Method of Solid Waste;  Household Access to Water Sources by Location (%) ;  Distance to Main Water Source of Drinking Water by Location (%);  Distance to Main Water Source of Drinking Water by Year (%)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GENDER AND SELECTED HOUSEHOLD CHARACTERISTICS ( Distribution of Household Heads by Location and Sex (%) ;  Distribution of Household Heads by Educational Level (%);  Distribution of Household Heads by Marital Status and Sex (%);  Distribution of Household Heads by Type of Medical Service Access;  Distribution of Primary Care Takers by Sex of Individuals;  Poverty Status by Household Headship (%);  Share of Wage Employment by Selected Characteristics (%);  Ownership of Owner-Occupied House and Other Buildings (%) ;  Ownership of Land and Mobile Phones by Headship (%)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CHARACTERISTICS OF VULNERABLE GROUPS ( Distribution of Children by Parental Survival (%);  Distribution of Households with Orphans (%) ;  Distribution of Working Children by Sex and Region (%) ;  Selected Characteristics of Older Persons Aged 60 years and above155;  Selected Characteristics of Widows Aged 15 years and above (%)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SERVICE DELIVERY, GOVERNANCE AND INFORMATION AND COMMUNICATION TECHNOLOGY ( Availability of Schools in Communities (%);  Availability of Health Facilities in Communities (%) ;  Availability of Agricultural Services in Communities (%);  Availability of Markets in Communities (%);  Availability of Bank/Financial Institution, Post Office and Police Station/Post in Communities (%);  Status of Access to Safe Water by Communities (%);  Availability of Roads within Sub-Counties (%);  Client Satisfaction with Services Offered (%) ;  Membership in LC Committees (%);  Voter Registration and Voting by Registered Voters (%);  Distribution of Households by Ownership of ICT Equipment (%);  ICT Equipment in Most Common Primary Schools (%) ;  ICT Equipment in Most Common Public Secondary Schools (%);  ICT Equipment in Private Secondary Schools )"/>
    <s v="Uganda - National Household Survey 2012-2013"/>
    <s v="Uganda Bureau of Statistics"/>
    <x v="1"/>
    <s v="Survey"/>
    <s v="Yes"/>
    <s v="Yes"/>
    <s v="No"/>
    <x v="4"/>
    <m/>
    <n v="2010"/>
    <m/>
    <s v="http://www.ubos.org/onlinefiles/uploads/ubos/UNHS_12_13/2012_13%20UNHS%20Final%20Report.pdf"/>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DEMOGRAPHIC DYNAMICS OF HOUSEHOLDS  (1: Distribution of Households by Sex of Head (%): 2: Average Household Size by Residence and Region : 3: Transitions in Household Size between 2005/06 and 2011/12 (%) : 4: Selected Characteristics of Movers by Region-2011/12 (%): )"/>
    <s v="Uganda - National Panel Survey 2011-2012, Wave III"/>
    <s v="Uganda Bureau of Statistics"/>
    <x v="1"/>
    <s v="Survey"/>
    <s v="Yes"/>
    <s v="Yes"/>
    <s v="Yes"/>
    <x v="6"/>
    <m/>
    <n v="2011"/>
    <m/>
    <s v="http://econ.worldbank.org/WBSITE/EXTERNAL/EXTDEC/EXTRESEARCH/EXTLSMS/0,,contentMDK:23511127~menuPK:4196952~pagePK:64168445~piPK:64168309~theSitePK:3358997~isCURL:Y~isCURL:Y,00.html"/>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EDUCATION (1: Availability, Adequacy and Condition of Primary School Facilities (%) : 2: Reasons for Absenteeism among Primary School Teachers in 2011/12 (%) : 3: Reasons for Leaving Primary School Prematurely in 2011/12 (%) : )"/>
    <s v="Uganda - National Panel Survey 2011-2012, Wave III"/>
    <s v="Uganda Bureau of Statistics"/>
    <x v="1"/>
    <s v="Survey"/>
    <s v="Yes"/>
    <s v="Yes"/>
    <s v="Yes"/>
    <x v="6"/>
    <m/>
    <n v="2011"/>
    <m/>
    <s v="http://econ.worldbank.org/WBSITE/EXTERNAL/EXTDEC/EXTRESEARCH/EXTLSMS/0,,contentMDK:23511127~menuPK:4196952~pagePK:64168445~piPK:64168309~theSitePK:3358997~isCURL:Y~isCURL:Y,00.html"/>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LABOUR AND LABOUR MARKET DYNAMICS (1 Distribution of the Labour Force (persons 14 years and above) by Sex (%): 2: Transitions in Activity Status for Persons Aged 14 -64 Years (%) : 3 Distribution of Persons 14-64 Years by the Sector of Employment and Sex (%): 4: Transitions in Sector of Employment for Persons Aged 14-64 Years (%): 5: Transitions in Main Economic Activity by Educational Attainment for Persons Aged 14-64 Years (%): 6: Changes in Form of Contract for Persons in Paid Employment (%) : 7: Average Hours Worked a Week by Persons Employed and Year : 8: Changes in Hours Worked by Persons Employed in 2005/06 and 2011/12 (%): 9: Median Earnings for Persons in Paid Employment by Sex and Survey Year (Ug Shs) : 10: Median Earnings for Persons in Paid Employment for All Survey Years (Ug Shs): 11: Income Classes of Monthly Earnings for Persons in Paid Employment by Year : )"/>
    <s v="Uganda - National Panel Survey 2011-2012, Wave III"/>
    <s v="Uganda Bureau of Statistics"/>
    <x v="1"/>
    <s v="Survey"/>
    <s v="Yes"/>
    <s v="Yes"/>
    <s v="Yes"/>
    <x v="6"/>
    <m/>
    <n v="2011"/>
    <m/>
    <s v="http://econ.worldbank.org/WBSITE/EXTERNAL/EXTDEC/EXTRESEARCH/EXTLSMS/0,,contentMDK:23511127~menuPK:4196952~pagePK:64168445~piPK:64168309~theSitePK:3358997~isCURL:Y~isCURL:Y,00.html"/>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HEALTH (1: Clients‘ Satisfaction with Services Offered at the Health Facility (%) : 2: Major Concerns Clients have Regarding Accessing Services at Health Facility (%) : 3: Distribution of Health Facilities that provide Maama Kits during Delivery (%): 4: Availability of Equipment and Services at the Health Facility (%): 5: Stock-Outs of the Six-Tracer Drugs, 2011/12 (%): 6: Absenteeism of Health Staff faced by the Health Facility in Last 12 Months (%): 7: Government Health worker Absenteeism Rates by Level of Health Center, Sex and Region (%): 8: Reasons for Absenteeism among Health Providers by Type of Health Facility-2011/12 (%): 9: Transition in Factors Limiting Provision of Health Services at the Health Facility (%) : )"/>
    <s v="Uganda - National Panel Survey 2011-2012, Wave III"/>
    <s v="Uganda Bureau of Statistics"/>
    <x v="1"/>
    <s v="Survey"/>
    <s v="Yes"/>
    <s v="Yes"/>
    <s v="Yes"/>
    <x v="6"/>
    <m/>
    <n v="2011"/>
    <m/>
    <s v="http://econ.worldbank.org/WBSITE/EXTERNAL/EXTDEC/EXTRESEARCH/EXTLSMS/0,,contentMDK:23511127~menuPK:4196952~pagePK:64168445~piPK:64168309~theSitePK:3358997~isCURL:Y~isCURL:Y,00.html"/>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POVERTY AND WELFARE DYNAMICS (1: Poverty Dynamics between the Survey Periods 2009/10 to 2011/12 : 2: Possession of at Least Two Sets of Clothes by Background Characteristics (%): 3: Possession of a Blanket by Background Characteristics (%) : 4: Possession of at Least One Pair of shoes by Household Members (%): 5: Action Taken by Household When They Last Run Out of Salt (%): 6: Feeding Practices of Households in regards to a number of Meals taken per Day by Residence (%) : )"/>
    <s v="Uganda - National Panel Survey 2011-2012, Wave III"/>
    <s v="Uganda Bureau of Statistics"/>
    <x v="1"/>
    <s v="Survey"/>
    <s v="Yes"/>
    <s v="Yes"/>
    <s v="Yes"/>
    <x v="6"/>
    <m/>
    <n v="2011"/>
    <m/>
    <s v="http://econ.worldbank.org/WBSITE/EXTERNAL/EXTDEC/EXTRESEARCH/EXTLSMS/0,,contentMDK:23511127~menuPK:4196952~pagePK:64168445~piPK:64168309~theSitePK:3358997~isCURL:Y~isCURL:Y,00.html"/>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AGRICULTURAL SECTOR  (1: Number of Agricultural Households : 2: Distribution of Ag hhs by the Mode of Land Acquisition (%) : 3: Distribution of Ag HHs by type of Agricultural Extension Services received (%): 4: Distribution of Ag hhs that received Extension Visits from NAADS for Training (%): 5: Production of Major Crops by Region (Metric Tons): 6: Distribution of Households by Type of Seeds used and Cropping System (%) : 7: Use of Farming inputs by crop and year (%) : 8: Changes in Average Number of Animals and Birds Owned : 9: Changes in Animal Rearing (%) : )"/>
    <s v="Uganda - National Panel Survey 2011-2012, Wave III"/>
    <s v="Uganda Bureau of Statistics"/>
    <x v="1"/>
    <s v="Survey"/>
    <s v="Yes"/>
    <s v="Yes"/>
    <s v="Yes"/>
    <x v="6"/>
    <m/>
    <n v="2011"/>
    <m/>
    <s v="http://econ.worldbank.org/WBSITE/EXTERNAL/EXTDEC/EXTRESEARCH/EXTLSMS/0,,contentMDK:23511127~menuPK:4196952~pagePK:64168445~piPK:64168309~theSitePK:3358997~isCURL:Y~isCURL:Y,00.html"/>
    <s v="A"/>
    <s v="Government"/>
    <s v="Statistical Agency"/>
    <s v="National Household Survey"/>
    <s v="01.3.2"/>
    <s v="Overall planning and statistical services"/>
    <s v="population, age and sex composition, economic activity, location, agriculture and related"/>
    <s v="individuals, households and communities"/>
  </r>
  <r>
    <x v="3"/>
    <x v="0"/>
    <s v="0. National"/>
    <x v="2"/>
    <s v="FAMILY PLANNING (1: Knowledge of Contraceptive Methods (%): 2: Knowledge of Contraceptive Methods by Region (%) : 3: Distribution of All Women Currently Using Contraceptives by Residence (%): 4 Current Use of Contraception by Region (%) : 5: Current Use of Contraception among Married Women by Residence (%): )"/>
    <s v="Uganda - National Panel Survey 2011-2012, Wave III"/>
    <s v="Uganda Bureau of Statistics"/>
    <x v="1"/>
    <s v="Survey"/>
    <s v="Yes"/>
    <s v="Yes"/>
    <s v="Yes"/>
    <x v="6"/>
    <m/>
    <n v="2011"/>
    <m/>
    <s v="http://econ.worldbank.org/WBSITE/EXTERNAL/EXTDEC/EXTRESEARCH/EXTLSMS/0,,contentMDK:23511127~menuPK:4196952~pagePK:64168445~piPK:64168309~theSitePK:3358997~isCURL:Y~isCURL:Y,00.html"/>
    <s v="A"/>
    <s v="Government"/>
    <s v="Statistical Agency"/>
    <s v="National Household Survey"/>
    <s v="01.3.2"/>
    <s v="Overall planning and statistical services"/>
    <s v="population, age and sex composition, economic activity, location, agriculture and related"/>
    <s v="individuals, households and communities"/>
  </r>
  <r>
    <x v="3"/>
    <x v="1"/>
    <s v="0. National"/>
    <x v="1"/>
    <s v="Gender statistics dataset"/>
    <s v="Gender database"/>
    <s v="United Nations Statistics Division (UNSD)"/>
    <x v="0"/>
    <s v="Survey"/>
    <s v="Yes"/>
    <s v="Yes"/>
    <s v="No"/>
    <x v="4"/>
    <s v="Annual"/>
    <m/>
    <m/>
    <s v="http://genderstats.un.org/Browse-by-Countries/Country-Dashboard?ctry=800"/>
    <s v="C"/>
    <s v="Development partners"/>
    <s v="UN Agency"/>
    <s v="Gender database"/>
    <s v="10.8.0"/>
    <s v="R&amp;D Social protection  (CS)"/>
    <s v="Gender statistics"/>
    <s v="National"/>
  </r>
  <r>
    <x v="3"/>
    <x v="1"/>
    <s v="0. National"/>
    <x v="1"/>
    <s v="Persons of concern"/>
    <s v="UNHCR population database"/>
    <s v="United Nations High Commissioner for Refugees (UNHCR)"/>
    <x v="0"/>
    <s v="Admin"/>
    <s v="Yes"/>
    <s v="Yes"/>
    <s v="Yes"/>
    <x v="5"/>
    <s v="Annual"/>
    <m/>
    <m/>
    <s v="http://popstats.unhcr.org/en/persons_of_concern"/>
    <s v="C"/>
    <s v="Development partners"/>
    <s v="UN Agency"/>
    <s v="UNHCR population database"/>
    <s v="10.8.0"/>
    <s v="R&amp;D Social protection  (CS)"/>
    <s v="refugees, population, migration statistics, "/>
    <s v="National"/>
  </r>
  <r>
    <x v="3"/>
    <x v="1"/>
    <s v="0. National"/>
    <x v="1"/>
    <s v="Demographics"/>
    <s v="UNHCR population database"/>
    <s v="United Nations High Commissioner for Refugees (UNHCR)"/>
    <x v="0"/>
    <s v="Admin"/>
    <s v="Yes"/>
    <s v="Yes"/>
    <s v="Yes"/>
    <x v="5"/>
    <s v="Annual"/>
    <m/>
    <m/>
    <s v="http://popstats.unhcr.org/en/demographics"/>
    <s v="C"/>
    <s v="Development partners"/>
    <s v="UN Agency"/>
    <s v="UNHCR population database"/>
    <s v="10.8.0"/>
    <s v="R&amp;D Social protection  (CS)"/>
    <s v="refugees, population, migration statistics, "/>
    <s v="National"/>
  </r>
  <r>
    <x v="3"/>
    <x v="1"/>
    <s v="0. National"/>
    <x v="1"/>
    <s v="Asylum seekers (Refugee status determination)"/>
    <s v="UNHCR population database"/>
    <s v="United Nations High Commissioner for Refugees (UNHCR)"/>
    <x v="0"/>
    <s v="Admin"/>
    <s v="Yes"/>
    <s v="Yes"/>
    <s v="Yes"/>
    <x v="5"/>
    <s v="Annual"/>
    <m/>
    <m/>
    <s v="http://popstats.unhcr.org/en/asylum_seekers"/>
    <s v="C"/>
    <s v="Development partners"/>
    <s v="UN Agency"/>
    <s v="UNHCR population database"/>
    <s v="10.8.0"/>
    <s v="R&amp;D Social protection  (CS)"/>
    <s v="refugees, population, migration statistics, "/>
    <s v="National"/>
  </r>
  <r>
    <x v="3"/>
    <x v="1"/>
    <s v="0. National"/>
    <x v="1"/>
    <s v="Asylum seekers (Monthly data)"/>
    <s v="UNHCR population database"/>
    <s v="United Nations High Commissioner for Refugees (UNHCR)"/>
    <x v="0"/>
    <s v="Admin"/>
    <s v="Yes"/>
    <s v="Yes"/>
    <s v="Yes"/>
    <x v="5"/>
    <s v="Monthly"/>
    <m/>
    <m/>
    <s v="http://popstats.unhcr.org/en/asylum_seekers_monthly"/>
    <s v="C"/>
    <s v="Development partners"/>
    <s v="UN Agency"/>
    <s v="UNHCR population database"/>
    <s v="10.8.0"/>
    <s v="R&amp;D Social protection  (CS)"/>
    <s v="refugees, population, migration statistics, "/>
    <s v="National"/>
  </r>
  <r>
    <x v="3"/>
    <x v="1"/>
    <s v="0. National"/>
    <x v="1"/>
    <s v="Resettlement"/>
    <s v="UNHCR population database"/>
    <s v="United Nations High Commissioner for Refugees (UNHCR)"/>
    <x v="0"/>
    <s v="Admin"/>
    <s v="Yes"/>
    <s v="Yes"/>
    <s v="Yes"/>
    <x v="5"/>
    <s v="Annual"/>
    <m/>
    <m/>
    <s v="http://popstats.unhcr.org/en/resettlement"/>
    <s v="C"/>
    <s v="Development partners"/>
    <s v="UN Agency"/>
    <s v="UNHCR population database"/>
    <s v="10.8.0"/>
    <s v="R&amp;D Social protection  (CS)"/>
    <s v="refugees, population, migration statistics, "/>
    <s v="National"/>
  </r>
  <r>
    <x v="3"/>
    <x v="1"/>
    <s v="0. National"/>
    <x v="1"/>
    <s v="Contraceptive use"/>
    <s v="World Contraceptive Use data"/>
    <s v="United Nations Population Division (UNPD)"/>
    <x v="0"/>
    <s v="Survey"/>
    <s v="Yes"/>
    <s v="Yes"/>
    <s v="No"/>
    <x v="10"/>
    <m/>
    <m/>
    <m/>
    <s v="http://www.un.org/en/development/desa/population/publications/dataset/contraception/wcu2014.shtml"/>
    <s v="C"/>
    <s v="Development partners"/>
    <s v="UN Agency"/>
    <s v="World Contraceptive Use data"/>
    <s v="07.5.0"/>
    <s v="R&amp;D Health  (CS)"/>
    <s v="Contarceptive use"/>
    <s v="National"/>
  </r>
  <r>
    <x v="3"/>
    <x v="1"/>
    <s v="0. National"/>
    <x v="1"/>
    <s v="Unmet need for family planning"/>
    <s v="World Contraceptive Use data"/>
    <s v="United Nations Population Division (UNPD)"/>
    <x v="0"/>
    <s v="Survey"/>
    <s v="Yes"/>
    <s v="Yes"/>
    <s v="No"/>
    <x v="10"/>
    <m/>
    <m/>
    <m/>
    <s v="http://www.un.org/en/development/desa/population/publications/dataset/contraception/wcu2014.shtml"/>
    <s v="C"/>
    <s v="Development partners"/>
    <s v="UN Agency"/>
    <s v="World Contraceptive Use data"/>
    <s v="07.5.0"/>
    <s v="R&amp;D Health  (CS)"/>
    <s v="Contarceptive use"/>
    <s v="National"/>
  </r>
  <r>
    <x v="3"/>
    <x v="1"/>
    <s v="0. National"/>
    <x v="1"/>
    <s v="Annual number of live births and Crude birth rate"/>
    <s v="World Fertility Data"/>
    <s v="United Nations Population Division (UNPD)"/>
    <x v="0"/>
    <s v="Survey"/>
    <s v="Yes"/>
    <s v="Yes"/>
    <s v="No"/>
    <x v="6"/>
    <m/>
    <m/>
    <m/>
    <s v="http://www.un.org/esa/population/publications/WFD2012/MainFrame.html"/>
    <s v="C"/>
    <s v="Development partners"/>
    <s v="UN Agency"/>
    <s v="World Fertility Data"/>
    <s v="07.5.0"/>
    <s v="R&amp;D Health  (CS)"/>
    <s v="Fertility statistics"/>
    <s v="National"/>
  </r>
  <r>
    <x v="3"/>
    <x v="1"/>
    <s v="0. National"/>
    <x v="1"/>
    <s v="Age-specific fertility rates, Total fertility and Mean age at childbearing"/>
    <s v="World Fertility Data"/>
    <s v="United Nations Population Division (UNPD)"/>
    <x v="0"/>
    <s v="Survey"/>
    <s v="Yes"/>
    <s v="Yes"/>
    <s v="No"/>
    <x v="6"/>
    <m/>
    <m/>
    <m/>
    <s v="http://www.un.org/esa/population/publications/WFD2012/MainFrame.html"/>
    <s v="C"/>
    <s v="Development partners"/>
    <s v="UN Agency"/>
    <s v="World Fertility Data"/>
    <s v="07.5.0"/>
    <s v="R&amp;D Health  (CS)"/>
    <s v="Fertility statistics"/>
    <s v="National"/>
  </r>
  <r>
    <x v="3"/>
    <x v="1"/>
    <s v="0. National"/>
    <x v="1"/>
    <s v="Children ever born"/>
    <s v="World Fertility Data"/>
    <s v="United Nations Population Division (UNPD)"/>
    <x v="0"/>
    <s v="Survey"/>
    <s v="Yes"/>
    <s v="Yes"/>
    <s v="No"/>
    <x v="6"/>
    <m/>
    <m/>
    <m/>
    <s v="http://www.un.org/esa/population/publications/WFD2012/MainFrame.html"/>
    <s v="C"/>
    <s v="Development partners"/>
    <s v="UN Agency"/>
    <s v="World Fertility Data"/>
    <s v="07.5.0"/>
    <s v="R&amp;D Health  (CS)"/>
    <s v="Fertility statistics"/>
    <s v="National"/>
  </r>
  <r>
    <x v="3"/>
    <x v="1"/>
    <s v="0. National"/>
    <x v="1"/>
    <s v="Marriages (Marital status of men and women, Currently married men and women, Ever married men and women and Singulate mean age at marriage (SMAM))"/>
    <s v="World Marriage Data "/>
    <s v="United Nations Population Division (UNPD)"/>
    <x v="0"/>
    <s v="Survey"/>
    <s v="Yes"/>
    <s v="Yes"/>
    <s v="No"/>
    <x v="6"/>
    <m/>
    <m/>
    <m/>
    <s v="http://www.un.org/esa/population/publications/WMD2012/MainFrame.html "/>
    <s v="C"/>
    <s v="Development partners"/>
    <s v="UN Agency"/>
    <s v="World Marriage Data "/>
    <s v="01.3.3"/>
    <s v="Other general services  (CS)"/>
    <s v="Marriage"/>
    <s v="National"/>
  </r>
  <r>
    <x v="3"/>
    <x v="1"/>
    <s v="0. National"/>
    <x v="1"/>
    <s v="Demographic indicators"/>
    <s v="World Population Prospects data"/>
    <s v="United Nations Population Division (UNPD)"/>
    <x v="0"/>
    <s v="Survey"/>
    <s v="Yes"/>
    <s v="Yes"/>
    <s v="No"/>
    <x v="8"/>
    <m/>
    <m/>
    <m/>
    <s v="http://esa.un.org/unpd/wpp/ "/>
    <s v="C"/>
    <s v="Development partners"/>
    <s v="UN Agency"/>
    <s v="World Population Prospects data"/>
    <s v="01.3.3"/>
    <s v="Other general services  (CS)"/>
    <s v="Population data"/>
    <s v="National"/>
  </r>
  <r>
    <x v="3"/>
    <x v="1"/>
    <s v="0. National"/>
    <x v="0"/>
    <s v="Average Household Size and Population Growth Rates by Kampala District (Uganda 2014) "/>
    <s v="Uganda - National Household Survey 2012-2013"/>
    <s v="Development Research and Training (DRT) and Development Initiatives"/>
    <x v="0"/>
    <s v="Survey"/>
    <s v="Yes"/>
    <s v="Yes"/>
    <s v="Yes"/>
    <x v="4"/>
    <m/>
    <m/>
    <m/>
    <s v="http://opendevdata.ug/standalone-datasets/average-household-size-and-population-growth-rates-by-kampala-district-uganda-2014"/>
    <s v="B"/>
    <s v="NGOs"/>
    <s v="National NGO"/>
    <s v="Open Data Portal"/>
    <s v="01.3.2"/>
    <s v="Overall planning and statistical services  (CS)"/>
    <s v="several"/>
    <s v="Several"/>
  </r>
  <r>
    <x v="3"/>
    <x v="1"/>
    <s v="0. National"/>
    <x v="0"/>
    <s v="District projected population and estimated households"/>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3"/>
    <x v="1"/>
    <s v="2. District"/>
    <x v="0"/>
    <s v="Demographic characteristics per district"/>
    <s v="Higher Local Government Statistical Abstracts  (2012/13)"/>
    <s v="Uganda Bureau of Statistics"/>
    <x v="1"/>
    <s v="Admin"/>
    <s v="Yes"/>
    <s v="Yes"/>
    <s v="No"/>
    <x v="4"/>
    <s v="Annual"/>
    <n v="2012"/>
    <n v="2014"/>
    <s v="http://www.ubos.org/statistical-activities/community-systems/district-profiling/district-profilling-and-administrative-records/"/>
    <s v="A"/>
    <s v="Government"/>
    <s v="Statistical Agency"/>
    <m/>
    <s v="01.3.2"/>
    <s v="Overall planning and statistical services"/>
    <s v="District statistical abstrats"/>
    <s v="individuals, households and communities"/>
  </r>
  <r>
    <x v="3"/>
    <x v="1"/>
    <s v="0. National"/>
    <x v="1"/>
    <s v="Global Bilateral Migration"/>
    <s v="World Bank data"/>
    <s v="World Bank"/>
    <x v="0"/>
    <s v="Survey"/>
    <s v="Yes"/>
    <s v="Yes"/>
    <s v="Yes"/>
    <x v="15"/>
    <s v="Annual"/>
    <m/>
    <m/>
    <s v="http://databank.worldbank.org/data/reports.aspx?source=global-bilateral-migration&amp;Type=TABLE&amp;preview=on"/>
    <s v="C"/>
    <s v="Development partners"/>
    <s v="Other Multilateral Agencies"/>
    <s v="WB data"/>
    <s v="01.3.2"/>
    <s v="Overall planning and statistical services  (CS)"/>
    <s v="Development indicators"/>
    <s v="Several"/>
  </r>
  <r>
    <x v="3"/>
    <x v="0"/>
    <s v="0. National"/>
    <x v="3"/>
    <s v="Uganda National Population and Housing Census 2014 Provisional Results (micro-data)"/>
    <s v="Integrated Management Information System"/>
    <s v="Uganda Bureau of Statistics"/>
    <x v="1"/>
    <s v="Survey"/>
    <s v="Yes"/>
    <s v="Yes"/>
    <s v="Yes"/>
    <x v="5"/>
    <m/>
    <n v="2002"/>
    <m/>
    <s v="http://ugandadata.org/redbin/RpWebEngine.exe/Portal?&amp;BASE=cen2014 "/>
    <s v="A"/>
    <s v="Government"/>
    <s v="Statistical Agency"/>
    <s v="IMIS"/>
    <s v="01.3.2"/>
    <s v="Overall planning and statistical services"/>
    <s v="Census and survey data"/>
    <s v="households and communities"/>
  </r>
  <r>
    <x v="3"/>
    <x v="0"/>
    <s v="0. National"/>
    <x v="3"/>
    <s v="Uganda National Household Survey 2009/10 (micro-data)"/>
    <s v="Integrated Management Information System"/>
    <s v="Uganda Bureau of Statistics"/>
    <x v="1"/>
    <s v="Survey"/>
    <s v="Yes"/>
    <s v="Yes"/>
    <s v="Yes"/>
    <x v="1"/>
    <m/>
    <m/>
    <m/>
    <s v="http://ugandadata.org/redbin/RpWebEngine.exe/Portal?&amp;BASE=NMIRENG"/>
    <s v="A"/>
    <s v="Government"/>
    <s v="Statistical Agency"/>
    <s v="IMIS"/>
    <s v="01.3.2"/>
    <s v="Overall planning and statistical services"/>
    <s v="Census and survey data"/>
    <s v="households and communities"/>
  </r>
  <r>
    <x v="3"/>
    <x v="0"/>
    <s v="0. National"/>
    <x v="3"/>
    <s v="Uganda National Panel Survey for the periods of 2009-10, 2010-2011, 2011-12 (micro-data)"/>
    <s v="Integrated Management Information System"/>
    <s v="Uganda Bureau of Statistics"/>
    <x v="1"/>
    <s v="Survey"/>
    <s v="Yes"/>
    <s v="Yes"/>
    <s v="Yes"/>
    <x v="6"/>
    <m/>
    <m/>
    <m/>
    <s v="http://ugandadata.org/redbin/RpWebEngine.exe/Portal?&amp;MODE=BASE&amp;ITEM=NMIRsurveys"/>
    <s v="A"/>
    <s v="Government"/>
    <s v="Statistical Agency"/>
    <s v="IMIS"/>
    <s v="01.3.2"/>
    <s v="Overall planning and statistical services"/>
    <s v="Census and survey data"/>
    <s v="households and communities"/>
  </r>
  <r>
    <x v="3"/>
    <x v="0"/>
    <s v="0. National"/>
    <x v="2"/>
    <s v="Population"/>
    <s v="UBOS- GDDS/SDDS economic and financial data for Uganda - Social Demographic Data"/>
    <s v="Uganda Bureau of Statistics"/>
    <x v="1"/>
    <s v="Admin"/>
    <s v="Yes"/>
    <s v="Yes"/>
    <s v="No"/>
    <x v="5"/>
    <s v="Decennial"/>
    <m/>
    <m/>
    <s v="http://www.ubos.org/sdds/info.php"/>
    <s v="A"/>
    <s v="Government"/>
    <s v="Statistical Agency"/>
    <m/>
    <s v="01.3.2"/>
    <s v="Overall planning and statistical services"/>
    <s v="Several"/>
    <s v="households and communities"/>
  </r>
  <r>
    <x v="3"/>
    <x v="1"/>
    <s v="0. National"/>
    <x v="1"/>
    <s v="Demography"/>
    <s v="IPUMS International"/>
    <s v="Integrated Public Use Microdata Series (IPUMS) International"/>
    <x v="0"/>
    <s v="Survey"/>
    <s v="Yes"/>
    <s v="Yes"/>
    <s v="Yes"/>
    <x v="14"/>
    <s v="Decennial"/>
    <m/>
    <m/>
    <s v="https://international.ipums.org/international/about.shtml"/>
    <s v="E"/>
    <s v="Others"/>
    <s v="Others"/>
    <s v="IPUMS International"/>
    <s v="01.3.2"/>
    <s v="Overall planning and statistical services  (CS)"/>
    <s v="several"/>
    <s v="Several"/>
  </r>
  <r>
    <x v="3"/>
    <x v="1"/>
    <s v="0. National"/>
    <x v="1"/>
    <s v="Demography and Population"/>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3"/>
    <x v="1"/>
    <s v="0. National"/>
    <x v="1"/>
    <s v="Demographics"/>
    <s v="Knoema"/>
    <s v="Knoema"/>
    <x v="0"/>
    <s v="Admin"/>
    <s v="Yes"/>
    <s v="Yes"/>
    <s v="Yes"/>
    <x v="5"/>
    <s v="Annual"/>
    <m/>
    <m/>
    <s v="http://knoema.com/"/>
    <s v="D"/>
    <s v="Private sector"/>
    <s v="Other private sector"/>
    <s v="Knoema"/>
    <s v="01.3.2"/>
    <s v="Overall planning and statistical services  (CS)"/>
    <s v="Several"/>
    <s v="Several"/>
  </r>
  <r>
    <x v="3"/>
    <x v="1"/>
    <s v="0. National"/>
    <x v="1"/>
    <s v="Population"/>
    <s v="Development Data Hub"/>
    <s v="Development Initiatives"/>
    <x v="0"/>
    <s v="Admin"/>
    <s v="Yes"/>
    <s v="Yes"/>
    <s v="Yes"/>
    <x v="5"/>
    <s v="Annual"/>
    <m/>
    <m/>
    <s v="http://devinit.org/#!/country/uganda"/>
    <s v="B"/>
    <s v="NGOs"/>
    <s v="International NGO"/>
    <m/>
    <s v="01.3.2"/>
    <s v="Overall planning and statistical services  (CS)"/>
    <s v="poverty, resources, health, education"/>
    <s v="Several"/>
  </r>
  <r>
    <x v="3"/>
    <x v="1"/>
    <s v="0. National"/>
    <x v="0"/>
    <s v="Population"/>
    <s v="Spotlight on Uganda"/>
    <s v="Development Initiatives"/>
    <x v="0"/>
    <s v="Admin"/>
    <s v="Yes"/>
    <s v="Yes"/>
    <s v="Yes"/>
    <x v="5"/>
    <s v="Annual"/>
    <m/>
    <m/>
    <s v="http://devinit.org/#!/spotlight-on-uganda"/>
    <s v="B"/>
    <s v="NGOs"/>
    <s v="International NGO"/>
    <m/>
    <s v="01.3.2"/>
    <s v="Overall planning and statistical services  (CS)"/>
    <s v="poverty, resources, health, education"/>
    <s v="Several"/>
  </r>
  <r>
    <x v="3"/>
    <x v="1"/>
    <s v="0. National"/>
    <x v="1"/>
    <s v="UNSD Demographic (36)"/>
    <s v="UN data"/>
    <s v="UN data"/>
    <x v="0"/>
    <s v="Admin"/>
    <s v="Yes"/>
    <s v="Yes"/>
    <s v="Yes"/>
    <x v="6"/>
    <s v="Annual"/>
    <m/>
    <m/>
    <s v="http://data.un.org/Search.aspx?q=uganda "/>
    <s v="C"/>
    <s v="Development partners"/>
    <s v="UN Agency"/>
    <s v="UN data"/>
    <s v="01.3.2"/>
    <s v="Overall planning and statistical services  (CS)"/>
    <s v="Several"/>
    <s v="Households"/>
  </r>
  <r>
    <x v="3"/>
    <x v="1"/>
    <s v="0. National"/>
    <x v="1"/>
    <s v="UNHCR Statistical Database (2)"/>
    <s v="UN data"/>
    <s v="UN data"/>
    <x v="0"/>
    <s v="Admin"/>
    <s v="Yes"/>
    <s v="Yes"/>
    <s v="Yes"/>
    <x v="6"/>
    <s v="Annual"/>
    <m/>
    <m/>
    <s v="http://data.un.org/Search.aspx?q=uganda "/>
    <s v="C"/>
    <s v="Development partners"/>
    <s v="UN Agency"/>
    <s v="UN data"/>
    <s v="01.3.2"/>
    <s v="Overall planning and statistical services  (CS)"/>
    <s v="Several"/>
    <s v="Households"/>
  </r>
  <r>
    <x v="3"/>
    <x v="0"/>
    <s v="0. National"/>
    <x v="0"/>
    <s v="Migrations, births, and deaths"/>
    <s v="Indepth surveys"/>
    <s v="Indepth Network"/>
    <x v="0"/>
    <s v="Survey"/>
    <s v="Yes"/>
    <s v="Yes"/>
    <s v="No"/>
    <x v="8"/>
    <m/>
    <m/>
    <m/>
    <s v="http://www.indepth-ishare.org/index.php/catalog/79"/>
    <s v="B"/>
    <s v="NGOs"/>
    <s v="International NGO"/>
    <m/>
    <s v="01.3.2"/>
    <s v="Overall planning and statistical services  (CS)"/>
    <s v="Demographics, health, etc"/>
    <s v="Household"/>
  </r>
  <r>
    <x v="4"/>
    <x v="0"/>
    <s v="0. National"/>
    <x v="1"/>
    <s v="Formal and Informal Trade Flows, 2010-2014 (US$ Millions)."/>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Direction of Informal Trade, 2010-2014(US$ Millions)"/>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Informal Exports by Country and Commodity Category, 2010– 2014 - (US$ Million)"/>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Informal Imports by Country and Commodity Category, 2010– 2014 - (US$ Million)"/>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Main Informal Export Commodities, 2010-2014 (US$ Million)."/>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Main Informal Import Commodities, 2010 – 2014 (US$ Million)"/>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0"/>
    <s v="Informal Export Values by Country/Border Station, 2010-2014 (US$ Millions)"/>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0"/>
    <s v="Informal Import Values by Country/Border Station, 2010 - 2014 (US$ Millions)"/>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Leading Informal Exports by Commodity Category and Value, 2010–2014(US$ Million)."/>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Leading Informal Imports by Commodity Category and Value, 2010–2014(US$ Million)"/>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0"/>
    <s v="Informal Trade by Country/Border Station, 2010-2014 - (US$ Millions)"/>
    <s v="Informal Cross Border Trade (ICBT) Survey (continous - annual reports)"/>
    <s v="Bank of Uganda"/>
    <x v="1"/>
    <s v="Survey"/>
    <s v="Yes"/>
    <s v="Yes"/>
    <s v="No"/>
    <x v="5"/>
    <s v="Annual"/>
    <n v="2013"/>
    <n v="2015"/>
    <s v="https://www.bou.or.ug/bou/publications_research/icbt.html"/>
    <s v="A"/>
    <s v="Government"/>
    <s v="Central Bank"/>
    <s v="National Survey"/>
    <s v="04.8.0"/>
    <s v="R&amp;D Economic affairs"/>
    <s v="macroeconomic statistics that is external sector, monetary and financial sector, fiscal sector and real sector statistics"/>
    <s v="Individuals and institutions"/>
  </r>
  <r>
    <x v="4"/>
    <x v="0"/>
    <s v="0. National"/>
    <x v="1"/>
    <s v="Sector budget framework papers"/>
    <s v="National Budget Performance Report"/>
    <s v="Ministry of Finance, Planning and Economic Development "/>
    <x v="1"/>
    <s v="Admin"/>
    <s v="Yes"/>
    <s v="Yes"/>
    <s v="No"/>
    <x v="8"/>
    <s v="Annual"/>
    <n v="2014"/>
    <n v="2016"/>
    <s v="http://www.budget.go.ug/budget/national-budget-performance-reports"/>
    <s v="A"/>
    <s v="Government"/>
    <s v="Ministries"/>
    <s v="National Budget"/>
    <s v="01.1.2"/>
    <s v="Financial and fiscal affairs  (CS)"/>
    <s v="Expenditure data"/>
    <s v="Institutions"/>
  </r>
  <r>
    <x v="4"/>
    <x v="0"/>
    <s v="0. National"/>
    <x v="1"/>
    <s v=" Details of Overall Release and Expenditure Performance (1 Annual Approved Estimates by Vote Function; 2 Annual Releases and Expenditure on Service Delivery Outputs; )"/>
    <s v="National Budget Performance Report"/>
    <s v="Ministry of Finance, Planning and Economic Development "/>
    <x v="1"/>
    <s v="Admin"/>
    <s v="Yes"/>
    <s v="Yes"/>
    <s v="No"/>
    <x v="8"/>
    <s v="Annual"/>
    <n v="2014"/>
    <n v="2016"/>
    <s v="http://www.budget.go.ug/budget/national-budget-performance-reports"/>
    <s v="A"/>
    <s v="Government"/>
    <s v="Ministries"/>
    <s v="National Budget"/>
    <s v="01.1.2"/>
    <s v="Financial and fiscal affairs  (CS)"/>
    <s v="Expenditure data"/>
    <s v="Institutions"/>
  </r>
  <r>
    <x v="4"/>
    <x v="0"/>
    <s v="0. National"/>
    <x v="1"/>
    <s v=" Central Government Release and Expenditure Performance (1 Annual Central Government Releases and Expenditure by Class of Output; 2 Annual Central Government Expenditure by Economic Item in FY 2014/15; 3 Annual Central Government Economic Items with Highest Expenditure; 4 Annual Government Economic Items with Highest Unspent Balances; 5 Annual Central Government Vote Functions with Highest Unspent Balances; )"/>
    <s v="National Budget Performance Report"/>
    <s v="Ministry of Finance, Planning and Economic Development "/>
    <x v="1"/>
    <s v="Admin"/>
    <s v="Yes"/>
    <s v="Yes"/>
    <s v="No"/>
    <x v="8"/>
    <s v="Annual"/>
    <n v="2014"/>
    <n v="2016"/>
    <s v="http://www.budget.go.ug/budget/national-budget-performance-reports"/>
    <s v="A"/>
    <s v="Government"/>
    <s v="Ministries"/>
    <s v="National Budget"/>
    <s v="01.1.2"/>
    <s v="Financial and fiscal affairs  (CS)"/>
    <s v="Expenditure data"/>
    <s v="Institutions"/>
  </r>
  <r>
    <x v="4"/>
    <x v="0"/>
    <s v="0. National"/>
    <x v="0"/>
    <s v=" Local Government Release Performance (1 Annual Local Government Grant Releases in FY2014/15; 2 Annual Release Performance by District and Budget Classification FY 2014/15; 3 Annual PRDP Releases for FY 2014/15 ; )"/>
    <s v="National Budget Performance Report"/>
    <s v="Ministry of Finance, Planning and Economic Development "/>
    <x v="1"/>
    <s v="Admin"/>
    <s v="Yes"/>
    <s v="Yes"/>
    <s v="No"/>
    <x v="8"/>
    <s v="Annual"/>
    <n v="2014"/>
    <n v="2016"/>
    <s v="http://www.budget.go.ug/budget/national-budget-performance-reports"/>
    <s v="A"/>
    <s v="Government"/>
    <s v="Ministries"/>
    <s v="National Budget"/>
    <s v="01.1.2"/>
    <s v="Financial and fiscal affairs  (CS)"/>
    <s v="Expenditure data"/>
    <s v="Institutions"/>
  </r>
  <r>
    <x v="4"/>
    <x v="0"/>
    <s v="0. National"/>
    <x v="3"/>
    <s v="Local government budget by region, district and sub-county"/>
    <s v="Uganda Budget Information (Open Budget portal)"/>
    <s v="Ministry of Finance, Planning and Economic Development "/>
    <x v="1"/>
    <s v="Admin"/>
    <s v="Yes"/>
    <s v="Yes"/>
    <s v="No"/>
    <x v="0"/>
    <s v="Annual"/>
    <n v="2015"/>
    <n v="2017"/>
    <s v="http://www.budget.go.ug"/>
    <s v="A"/>
    <s v="Government"/>
    <s v="Ministries"/>
    <s v="Sub-national Budget"/>
    <s v="01.1.2"/>
    <s v="Financial and fiscal affairs  (CS)"/>
    <s v="Expenditure data"/>
    <s v="Institutions"/>
  </r>
  <r>
    <x v="4"/>
    <x v="0"/>
    <s v="0. National"/>
    <x v="1"/>
    <s v="Central government budget by sector, institution and policy area"/>
    <s v="Uganda Budget Information (Open Budget portal)"/>
    <s v="Ministry of Finance, Planning and Economic Development "/>
    <x v="1"/>
    <s v="Admin"/>
    <s v="Yes"/>
    <s v="Yes"/>
    <s v="No"/>
    <x v="0"/>
    <s v="Annual"/>
    <n v="2015"/>
    <n v="2017"/>
    <s v="http://www.budget.go.ug"/>
    <s v="A"/>
    <s v="Government"/>
    <s v="Ministries"/>
    <s v="National Budget"/>
    <s v="01.1.2"/>
    <s v="Financial and fiscal affairs  (CS)"/>
    <s v="Expenditure data"/>
    <s v="Institutions"/>
  </r>
  <r>
    <x v="4"/>
    <x v="0"/>
    <s v="0. National"/>
    <x v="0"/>
    <s v="Social accounting matrix (SAM)"/>
    <s v="Social accounting matrix (SAM)"/>
    <s v="Uganda Bureau of Statistics"/>
    <x v="1"/>
    <s v="Admin"/>
    <s v="No"/>
    <s v="No"/>
    <s v="No"/>
    <x v="1"/>
    <m/>
    <m/>
    <m/>
    <m/>
    <s v="A"/>
    <s v="Government"/>
    <s v="Statistical Agency"/>
    <s v="Social accounting matrix (SAM)"/>
    <s v="01.3.2"/>
    <s v="Overall planning and statistical services"/>
    <s v="sectoral analyses"/>
    <s v="Institutions"/>
  </r>
  <r>
    <x v="4"/>
    <x v="0"/>
    <s v="0. National"/>
    <x v="1"/>
    <s v="Credit Standards as applied to approval of loans to households by Banks"/>
    <s v="Bank Lending Survey"/>
    <s v="Bank of Uganda"/>
    <x v="1"/>
    <s v="Survey"/>
    <s v="Yes"/>
    <s v="Yes"/>
    <s v="No"/>
    <x v="8"/>
    <s v="Quarterly"/>
    <n v="2014"/>
    <n v="2016"/>
    <s v="https://www.bou.or.ug/bou/publications_research/Bank_Lending_Survey.html"/>
    <s v="A"/>
    <s v="Government"/>
    <s v="Central Bank"/>
    <m/>
    <s v="04.8.1"/>
    <s v="R&amp;D Economic affairs"/>
    <s v="loans/lending statistics"/>
    <s v="Institutions"/>
  </r>
  <r>
    <x v="4"/>
    <x v="0"/>
    <s v="0. National"/>
    <x v="1"/>
    <s v="Household and consumer credit standards-expectations by Banks"/>
    <s v="Bank Lending Survey"/>
    <s v="Bank of Uganda"/>
    <x v="1"/>
    <s v="Survey"/>
    <s v="Yes"/>
    <s v="Yes"/>
    <s v="No"/>
    <x v="8"/>
    <s v="Quarterly"/>
    <n v="2014"/>
    <n v="2016"/>
    <s v="https://www.bou.or.ug/bou/publications_research/Bank_Lending_Survey.html"/>
    <s v="A"/>
    <s v="Government"/>
    <s v="Central Bank"/>
    <m/>
    <s v="04.8.1"/>
    <s v="R&amp;D Economic affairs"/>
    <s v="loans/lending statistics"/>
    <s v="Institutions"/>
  </r>
  <r>
    <x v="4"/>
    <x v="0"/>
    <s v="0. National"/>
    <x v="1"/>
    <s v="Expected changes in terms &amp; conditions for approving loans to households by Banks"/>
    <s v="Bank Lending Survey"/>
    <s v="Bank of Uganda"/>
    <x v="1"/>
    <s v="Survey"/>
    <s v="Yes"/>
    <s v="Yes"/>
    <s v="No"/>
    <x v="8"/>
    <s v="Quarterly"/>
    <n v="2014"/>
    <n v="2016"/>
    <s v="https://www.bou.or.ug/bou/publications_research/Bank_Lending_Survey.html"/>
    <s v="A"/>
    <s v="Government"/>
    <s v="Central Bank"/>
    <m/>
    <s v="04.8.1"/>
    <s v="R&amp;D Economic affairs"/>
    <s v="loans/lending statistics"/>
    <s v="Institutions"/>
  </r>
  <r>
    <x v="4"/>
    <x v="0"/>
    <s v="0. National"/>
    <x v="1"/>
    <s v="Household and consumer credit demand expectations by Banks"/>
    <s v="Bank Lending Survey"/>
    <s v="Bank of Uganda"/>
    <x v="1"/>
    <s v="Survey"/>
    <s v="Yes"/>
    <s v="Yes"/>
    <s v="No"/>
    <x v="8"/>
    <s v="Quarterly"/>
    <n v="2014"/>
    <n v="2016"/>
    <s v="https://www.bou.or.ug/bou/publications_research/Bank_Lending_Survey.html"/>
    <s v="A"/>
    <s v="Government"/>
    <s v="Central Bank"/>
    <m/>
    <s v="04.8.1"/>
    <s v="R&amp;D Economic affairs"/>
    <s v="loans/lending statistics"/>
    <s v="Institutions"/>
  </r>
  <r>
    <x v="4"/>
    <x v="0"/>
    <s v="0. National"/>
    <x v="1"/>
    <s v="Household and consumer credit default rate expectations by Banks"/>
    <s v="Bank Lending Survey"/>
    <s v="Bank of Uganda"/>
    <x v="1"/>
    <s v="Survey"/>
    <s v="Yes"/>
    <s v="Yes"/>
    <s v="No"/>
    <x v="8"/>
    <s v="Quarterly"/>
    <n v="2014"/>
    <n v="2016"/>
    <s v="https://www.bou.or.ug/bou/publications_research/Bank_Lending_Survey.html"/>
    <s v="A"/>
    <s v="Government"/>
    <s v="Central Bank"/>
    <m/>
    <s v="04.8.1"/>
    <s v="R&amp;D Economic affairs"/>
    <s v="loans/lending statistics"/>
    <s v="Institutions"/>
  </r>
  <r>
    <x v="4"/>
    <x v="0"/>
    <s v="0. National"/>
    <x v="1"/>
    <s v="Summary of Bank Lending Survey results"/>
    <s v="Bank Lending Survey"/>
    <s v="Bank of Uganda"/>
    <x v="1"/>
    <s v="Survey"/>
    <s v="Yes"/>
    <s v="Yes"/>
    <s v="No"/>
    <x v="8"/>
    <s v="Quarterly"/>
    <n v="2014"/>
    <n v="2016"/>
    <s v="https://www.bou.or.ug/bou/publications_research/Bank_Lending_Survey.html"/>
    <s v="A"/>
    <s v="Government"/>
    <s v="Central Bank"/>
    <m/>
    <s v="04.8.1"/>
    <s v="R&amp;D Economic affairs"/>
    <s v="loans/lending statistics"/>
    <s v="Institutions"/>
  </r>
  <r>
    <x v="4"/>
    <x v="0"/>
    <s v="0. National"/>
    <x v="1"/>
    <s v=" Remittances and transfers - Sent, 2013 (%) 87"/>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mittances and transfers – receipts, 2013 (%) 88"/>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Use of funds received and recipient in 2013, % 89"/>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Adult population characteristics by location in 2013, % "/>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Distance to the nearest financial institution by location in 2013, % 8"/>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Use of financial services (mutually exclusive) by adult characteristics in 2013, % 13"/>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Product and services penetration by adult characteristics in 2013, % 17"/>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Nature of transactions by socio-economic characteristics and location in 2013, % 18"/>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asons for not having a formal bank account in 2013, % 20"/>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Savings and investments strand by adult characteristics in 2013, % 24"/>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Preference for savings and practice by adult characteristics in 2013, % 26"/>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Savings mechanisms by adult characteristics in 2013, % 28"/>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asons for currently saving/investing by adult characteristics in 2013, % 29"/>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Investment mechanisms in 2013, % 31"/>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asons for never saving or investing by adult characteristicsin 2013, % 32"/>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Credit and borrowing strand by socio-economic characteristics, % 36"/>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Forms of borrowing during the last 12 months in 2013, % 38"/>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Main reasons for utilizing credit services in 2013, % 39"/>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Form of collateral security required by institution in 2013, % 43"/>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asons for not taking loans by gender and location in 2013, % 43"/>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isk encountered in the last 12 months in 2013, % 46"/>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Overall usage of formal and informal insurance, % 48"/>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asons why the adults preferred informal insurance in 2013, % 49"/>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isk management mechanisms by adult characteristics in 2013, % 50"/>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Barriers to formal insurance products and services in 2013, % 52"/>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mittances and transfers, % 56"/>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Knowledge and use of mobile money services in 2013, % 64"/>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Transactions done with mobile money in 2013, % 65"/>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Utilisation of mobile money services by service provider in 2013, % 66"/>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Reasons for not using mobile money services in 2013, % 67"/>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The most important sources of financial information in 2013, % 70"/>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Areas where further financial information is required in 2013, % 71"/>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Testing knowledge of basic financial literacy in 2013, % 73"/>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Self-reported perceptions on implications of failure to pay back a loan in 2013"/>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 Preferred options for dispute settlement in 2013, % 76"/>
    <s v="Financial Inclusion data - FINSCOPE 2013 survey"/>
    <s v="Bank of Uganda"/>
    <x v="1"/>
    <s v="Survey"/>
    <s v="Yes"/>
    <s v="Yes"/>
    <s v="No"/>
    <x v="4"/>
    <s v="After 5 years"/>
    <n v="2009"/>
    <n v="2018"/>
    <s v="https://www.bou.or.ug/bou/bou-downloads/Financial_Inclusion/Uganda2013FinScopeMainReport.pdf"/>
    <s v="A"/>
    <s v="Government"/>
    <s v="Central Bank"/>
    <m/>
    <s v="04.8.0"/>
    <s v="R&amp;D Economic affairs"/>
    <s v="Financial Services Data Measurement"/>
    <s v="Institutions"/>
  </r>
  <r>
    <x v="4"/>
    <x v="0"/>
    <s v="0. National"/>
    <x v="1"/>
    <s v="Geo-Spatial Mapping of Financial Services Cash In/Cash Out Access Points, 2013"/>
    <s v="Financial Inclusion data"/>
    <s v="Bank of Uganda"/>
    <x v="1"/>
    <s v="Admin"/>
    <s v="Yes"/>
    <s v="Yes"/>
    <s v="No"/>
    <x v="4"/>
    <m/>
    <m/>
    <m/>
    <s v="http://www.fspmaps.com/#/map@1.644977,32.780457,8(dark,cicos_uganda),Uganda"/>
    <s v="A"/>
    <s v="Government"/>
    <s v="Central Bank"/>
    <m/>
    <s v="04.8.0"/>
    <s v="R&amp;D Economic affairs"/>
    <s v="Financial Services Data Measurement"/>
    <s v="Institutions"/>
  </r>
  <r>
    <x v="4"/>
    <x v="0"/>
    <s v="0. National"/>
    <x v="1"/>
    <s v="Weighted average inter-bank rates"/>
    <s v="Domestic financial markets indicators"/>
    <s v="Bank of Uganda"/>
    <x v="1"/>
    <s v="Admin"/>
    <s v="Yes"/>
    <s v="Yes"/>
    <s v="No"/>
    <x v="0"/>
    <s v="Daily"/>
    <n v="2015"/>
    <n v="2016"/>
    <s v="https://www.bou.or.ug/bou/collateral/domestic_financial_markets/domestic_financial_markets.html"/>
    <s v="A"/>
    <s v="Government"/>
    <s v="Central Bank"/>
    <m/>
    <s v="04.8.0"/>
    <s v="R&amp;D Economic affairs"/>
    <s v="Forex rates, financial instruments calendar, auction results and yield curve"/>
    <s v="Institutions"/>
  </r>
  <r>
    <x v="4"/>
    <x v="0"/>
    <s v="0. National"/>
    <x v="1"/>
    <s v="Daily inter-bank money market transactions"/>
    <s v="Domestic financial markets indicators"/>
    <s v="Bank of Uganda"/>
    <x v="1"/>
    <s v="Admin"/>
    <s v="Yes"/>
    <s v="Yes"/>
    <s v="No"/>
    <x v="0"/>
    <s v="Daily"/>
    <n v="2015"/>
    <n v="2016"/>
    <s v="https://www.bou.or.ug/bou/collateral/domestic_financial_markets/domestic_financial_markets.html"/>
    <s v="A"/>
    <s v="Government"/>
    <s v="Central Bank"/>
    <m/>
    <s v="04.8.0"/>
    <s v="R&amp;D Economic affairs"/>
    <s v="Forex rates, financial instruments calendar, auction results and yield curve"/>
    <s v="Institutions"/>
  </r>
  <r>
    <x v="4"/>
    <x v="0"/>
    <s v="0. National"/>
    <x v="1"/>
    <s v="Daily secondary market trades of government securities"/>
    <s v="Domestic financial markets indicators"/>
    <s v="Bank of Uganda"/>
    <x v="1"/>
    <s v="Admin"/>
    <s v="Yes"/>
    <s v="Yes"/>
    <s v="No"/>
    <x v="0"/>
    <s v="Daily"/>
    <n v="2015"/>
    <n v="2016"/>
    <s v="https://www.bou.or.ug/bou/collateral/domestic_financial_markets/domestic_financial_markets.html"/>
    <s v="A"/>
    <s v="Government"/>
    <s v="Central Bank"/>
    <m/>
    <s v="04.8.0"/>
    <s v="R&amp;D Economic affairs"/>
    <s v="Forex rates, financial instruments calendar, auction results and yield curve"/>
    <s v="Institutions"/>
  </r>
  <r>
    <x v="4"/>
    <x v="0"/>
    <s v="0. National"/>
    <x v="1"/>
    <s v="Repurchase Agreement (Repo) and treasury maturities profile"/>
    <s v="Domestic financial markets indicators"/>
    <s v="Bank of Uganda"/>
    <x v="1"/>
    <s v="Admin"/>
    <s v="Yes"/>
    <s v="Yes"/>
    <s v="No"/>
    <x v="0"/>
    <s v="Daily"/>
    <n v="2015"/>
    <n v="2016"/>
    <s v="https://www.bou.or.ug/bou/collateral/domestic_financial_markets/domestic_financial_markets.html"/>
    <s v="A"/>
    <s v="Government"/>
    <s v="Central Bank"/>
    <m/>
    <s v="04.8.0"/>
    <s v="R&amp;D Economic affairs"/>
    <s v="Forex rates, financial instruments calendar, auction results and yield curve"/>
    <s v="Institutions"/>
  </r>
  <r>
    <x v="4"/>
    <x v="0"/>
    <s v="0. National"/>
    <x v="1"/>
    <s v="Policy rates"/>
    <s v="Domestic financial markets indicators"/>
    <s v="Bank of Uganda"/>
    <x v="1"/>
    <s v="Admin"/>
    <s v="Yes"/>
    <s v="Yes"/>
    <s v="No"/>
    <x v="0"/>
    <s v="Weekly"/>
    <n v="2015"/>
    <n v="2016"/>
    <s v="https://www.bou.or.ug/bou/collateral/domestic_financial_markets/domestic_financial_markets.html"/>
    <s v="A"/>
    <s v="Government"/>
    <s v="Central Bank"/>
    <m/>
    <s v="04.8.0"/>
    <s v="R&amp;D Economic affairs"/>
    <s v="Forex rates, financial instruments calendar, auction results and yield curve"/>
    <s v="Institutions"/>
  </r>
  <r>
    <x v="4"/>
    <x v="0"/>
    <s v="0. National"/>
    <x v="1"/>
    <s v="Stock of treasury securities"/>
    <s v="Domestic financial markets indicators"/>
    <s v="Bank of Uganda"/>
    <x v="1"/>
    <s v="Admin"/>
    <s v="Yes"/>
    <s v="Yes"/>
    <s v="No"/>
    <x v="0"/>
    <s v="Daily"/>
    <n v="2015"/>
    <n v="2016"/>
    <s v="https://www.bou.or.ug/bou/collateral/domestic_financial_markets/domestic_financial_markets.html"/>
    <s v="A"/>
    <s v="Government"/>
    <s v="Central Bank"/>
    <m/>
    <s v="04.8.0"/>
    <s v="R&amp;D Economic affairs"/>
    <s v="Forex rates, financial instruments calendar, auction results and yield curve"/>
    <s v="Institutions"/>
  </r>
  <r>
    <x v="4"/>
    <x v="0"/>
    <s v="0. National"/>
    <x v="1"/>
    <s v="Open market operations"/>
    <s v="Domestic financial markets indicators"/>
    <s v="Bank of Uganda"/>
    <x v="1"/>
    <s v="Admin"/>
    <s v="Yes"/>
    <s v="Yes"/>
    <s v="No"/>
    <x v="0"/>
    <s v="Daily"/>
    <n v="2015"/>
    <n v="2016"/>
    <s v="https://www.bou.or.ug/bou/collateral/domestic_financial_markets/domestic_financial_markets.html"/>
    <s v="A"/>
    <s v="Government"/>
    <s v="Central Bank"/>
    <m/>
    <s v="04.8.0"/>
    <s v="R&amp;D Economic affairs"/>
    <s v="Forex rates, financial instruments calendar, auction results and yield curve"/>
    <s v="Institutions"/>
  </r>
  <r>
    <x v="4"/>
    <x v="0"/>
    <s v="0. National"/>
    <x v="1"/>
    <s v="Major Foreign Exchange Rates"/>
    <s v="Financial Markets statistics"/>
    <s v="Bank of Uganda"/>
    <x v="1"/>
    <s v="Admin"/>
    <s v="Yes"/>
    <s v="Yes"/>
    <s v="No"/>
    <x v="0"/>
    <s v="Daily"/>
    <n v="2015"/>
    <n v="2016"/>
    <s v="https://www.bou.or.ug/bou/collateral/interbank_forms/interbank_forms.html"/>
    <s v="A"/>
    <s v="Government"/>
    <s v="Central Bank"/>
    <m/>
    <s v="04.8.0"/>
    <s v="R&amp;D Economic affairs"/>
    <s v="Forex rates, financial instruments calendar, auction results and yield curve"/>
    <s v="Institutions"/>
  </r>
  <r>
    <x v="4"/>
    <x v="0"/>
    <s v="0. National"/>
    <x v="0"/>
    <s v="Regional Markets: Forex Bureaux Rates"/>
    <s v="Financial Markets statistics"/>
    <s v="Bank of Uganda"/>
    <x v="1"/>
    <s v="Admin"/>
    <s v="Yes"/>
    <s v="Yes"/>
    <s v="No"/>
    <x v="0"/>
    <s v="Daily"/>
    <n v="2015"/>
    <n v="2016"/>
    <s v="https://www.bou.or.ug/bou/collateral/forex_forms/forex_forms.html"/>
    <s v="A"/>
    <s v="Government"/>
    <s v="Central Bank"/>
    <m/>
    <s v="04.8.0"/>
    <s v="R&amp;D Economic affairs"/>
    <s v="Forex rates, financial instruments calendar, auction results and yield curve"/>
    <s v="Institutions"/>
  </r>
  <r>
    <x v="4"/>
    <x v="0"/>
    <s v="0. National"/>
    <x v="1"/>
    <s v="COMESA Countries Foreign Exchange Rates"/>
    <s v="Financial Markets statistics"/>
    <s v="Bank of Uganda"/>
    <x v="1"/>
    <s v="Admin"/>
    <s v="Yes"/>
    <s v="Yes"/>
    <s v="No"/>
    <x v="0"/>
    <s v="Daily"/>
    <n v="2015"/>
    <n v="2016"/>
    <s v="https://www.bou.or.ug/bou/collateral/comesa_forms/comesa_forms.html"/>
    <s v="A"/>
    <s v="Government"/>
    <s v="Central Bank"/>
    <m/>
    <s v="04.8.0"/>
    <s v="R&amp;D Economic affairs"/>
    <s v="Forex rates, financial instruments calendar, auction results and yield curve"/>
    <s v="Institutions"/>
  </r>
  <r>
    <x v="4"/>
    <x v="0"/>
    <s v="0. National"/>
    <x v="1"/>
    <s v="Uganda Closing T-Bond Prices &amp; Yield"/>
    <s v="Financial Markets statistics"/>
    <s v="Bank of Uganda"/>
    <x v="1"/>
    <s v="Admin"/>
    <s v="Yes"/>
    <s v="Yes"/>
    <s v="No"/>
    <x v="0"/>
    <s v="Monthly"/>
    <n v="2015"/>
    <n v="2016"/>
    <s v="https://www.bou.or.ug/bou/collateral/tbond_forms/CurveData_TBonds/TBondsTable.html"/>
    <s v="A"/>
    <s v="Government"/>
    <s v="Central Bank"/>
    <m/>
    <s v="04.8.0"/>
    <s v="R&amp;D Economic affairs"/>
    <s v="Forex rates, financial instruments calendar, auction results and yield curve"/>
    <s v="Institutions"/>
  </r>
  <r>
    <x v="4"/>
    <x v="0"/>
    <s v="0. National"/>
    <x v="1"/>
    <s v="Uganda Closing T-Bill Prices &amp; Yields"/>
    <s v="Financial Markets statistics"/>
    <s v="Bank of Uganda"/>
    <x v="1"/>
    <s v="Admin"/>
    <s v="Yes"/>
    <s v="Yes"/>
    <s v="No"/>
    <x v="0"/>
    <s v="Weekly"/>
    <n v="2015"/>
    <n v="2016"/>
    <s v="https://www.bou.or.ug/bou/collateral/tbills_forms/CurveData_TBills/TBillsTable.html"/>
    <s v="A"/>
    <s v="Government"/>
    <s v="Central Bank"/>
    <m/>
    <s v="04.8.0"/>
    <s v="R&amp;D Economic affairs"/>
    <s v="Forex rates, financial instruments calendar, auction results and yield curve"/>
    <s v="Institutions"/>
  </r>
  <r>
    <x v="4"/>
    <x v="0"/>
    <s v="0. National"/>
    <x v="1"/>
    <s v="Commercial banks' quarterly financial soundness indicators (percentage ratios)"/>
    <s v="Financial Stability data"/>
    <s v="Bank of Uganda"/>
    <x v="1"/>
    <s v="Admin"/>
    <s v="Yes"/>
    <s v="Yes"/>
    <s v="No"/>
    <x v="8"/>
    <s v="Annual"/>
    <n v="2014"/>
    <n v="2016"/>
    <s v="https://www.bou.or.ug/bou/supervision/Financial_Stabilty/Financial-Stability-Report.html"/>
    <s v="A"/>
    <s v="Government"/>
    <s v="Central Bank"/>
    <m/>
    <s v="04.8.0"/>
    <s v="R&amp;D Economic affairs"/>
    <s v="Financial soundness indicators"/>
    <s v="Institutions"/>
  </r>
  <r>
    <x v="4"/>
    <x v="0"/>
    <s v="0. National"/>
    <x v="1"/>
    <s v="Commercial banks' quarterly balance sheet"/>
    <s v="Financial Stability data"/>
    <s v="Bank of Uganda"/>
    <x v="1"/>
    <s v="Admin"/>
    <s v="Yes"/>
    <s v="Yes"/>
    <s v="No"/>
    <x v="8"/>
    <s v="Annual"/>
    <n v="2014"/>
    <n v="2016"/>
    <s v="https://www.bou.or.ug/bou/supervision/Financial_Stabilty/Financial-Stability-Report.html"/>
    <s v="A"/>
    <s v="Government"/>
    <s v="Central Bank"/>
    <m/>
    <s v="04.8.0"/>
    <s v="R&amp;D Economic affairs"/>
    <s v="Financial soundness indicators"/>
    <s v="Institutions"/>
  </r>
  <r>
    <x v="4"/>
    <x v="0"/>
    <s v="0. National"/>
    <x v="1"/>
    <s v="Commercial banks' quarterly income statement, year-on-year figures"/>
    <s v="Financial Stability data"/>
    <s v="Bank of Uganda"/>
    <x v="1"/>
    <s v="Admin"/>
    <s v="Yes"/>
    <s v="Yes"/>
    <s v="No"/>
    <x v="8"/>
    <s v="Annual"/>
    <n v="2014"/>
    <n v="2016"/>
    <s v="https://www.bou.or.ug/bou/supervision/Financial_Stabilty/Financial-Stability-Report.html"/>
    <s v="A"/>
    <s v="Government"/>
    <s v="Central Bank"/>
    <m/>
    <s v="04.8.0"/>
    <s v="R&amp;D Economic affairs"/>
    <s v="Financial soundness indicators"/>
    <s v="Institutions"/>
  </r>
  <r>
    <x v="4"/>
    <x v="0"/>
    <s v="0. National"/>
    <x v="0"/>
    <s v="Land Price Index Figures (Base period is 2009/2010)"/>
    <s v="Financial Stability data"/>
    <s v="Bank of Uganda"/>
    <x v="1"/>
    <s v="Admin"/>
    <s v="Yes"/>
    <s v="Yes"/>
    <s v="No"/>
    <x v="8"/>
    <s v="Annual"/>
    <n v="2014"/>
    <n v="2016"/>
    <s v="https://www.bou.or.ug/bou/supervision/Financial_Stabilty/Financial-Stability-Report.html"/>
    <s v="A"/>
    <s v="Government"/>
    <s v="Central Bank"/>
    <m/>
    <s v="04.8.0"/>
    <s v="R&amp;D Economic affairs"/>
    <s v="Financial soundness indicators"/>
    <s v="Institutions"/>
  </r>
  <r>
    <x v="4"/>
    <x v="0"/>
    <s v="0. National"/>
    <x v="0"/>
    <s v="Commercial Rent Index Figures (Base period is 2012/2013)"/>
    <s v="Financial Stability data"/>
    <s v="Bank of Uganda"/>
    <x v="1"/>
    <s v="Admin"/>
    <s v="Yes"/>
    <s v="Yes"/>
    <s v="No"/>
    <x v="8"/>
    <s v="Annual"/>
    <n v="2014"/>
    <n v="2016"/>
    <s v="https://www.bou.or.ug/bou/supervision/Financial_Stabilty/Financial-Stability-Report.html"/>
    <s v="A"/>
    <s v="Government"/>
    <s v="Central Bank"/>
    <m/>
    <s v="04.8.0"/>
    <s v="R&amp;D Economic affairs"/>
    <s v="Financial soundness indicators"/>
    <s v="Institutions"/>
  </r>
  <r>
    <x v="4"/>
    <x v="0"/>
    <s v="0. National"/>
    <x v="0"/>
    <s v="Residential Property Price Index Figures (Base period is 2009/2010)"/>
    <s v="Financial Stability data"/>
    <s v="Bank of Uganda"/>
    <x v="1"/>
    <s v="Admin"/>
    <s v="Yes"/>
    <s v="Yes"/>
    <s v="No"/>
    <x v="8"/>
    <s v="Annual"/>
    <n v="2014"/>
    <n v="2016"/>
    <s v="https://www.bou.or.ug/bou/supervision/Financial_Stabilty/Financial-Stability-Report.html"/>
    <s v="A"/>
    <s v="Government"/>
    <s v="Central Bank"/>
    <m/>
    <s v="04.8.0"/>
    <s v="R&amp;D Economic affairs"/>
    <s v="Financial soundness indicators"/>
    <s v="Institutions"/>
  </r>
  <r>
    <x v="4"/>
    <x v="0"/>
    <s v="0. National"/>
    <x v="1"/>
    <s v="Interest Rates"/>
    <s v="Monetary and Financial Sector Statistics"/>
    <s v="Bank of Uganda"/>
    <x v="1"/>
    <s v="Admin"/>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Depository Corporations Survey"/>
    <s v="Monetary and Financial Sector Statistics"/>
    <s v="Bank of Uganda"/>
    <x v="1"/>
    <s v="Survey"/>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Exchange Rates"/>
    <s v="Monetary and Financial Sector Statistics"/>
    <s v="Bank of Uganda"/>
    <x v="1"/>
    <s v="Admin"/>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Credit to the Private Sector"/>
    <s v="Monetary and Financial Sector Statistics"/>
    <s v="Bank of Uganda"/>
    <x v="1"/>
    <s v="Admin"/>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Financial Soundness Indicators"/>
    <s v="Monetary and Financial Sector Statistics"/>
    <s v="Bank of Uganda"/>
    <x v="1"/>
    <s v="Survey"/>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Balance of Payments according to 6th Edition of the Manual"/>
    <s v="External Sector Statistics"/>
    <s v="Bank of Uganda"/>
    <x v="1"/>
    <s v="Survey"/>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Terms of Trade"/>
    <s v="External Sector Statistics"/>
    <s v="Bank of Uganda"/>
    <x v="1"/>
    <s v="Admin"/>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Composition of Exports"/>
    <s v="External Sector Statistics"/>
    <s v="Bank of Uganda"/>
    <x v="1"/>
    <s v="Survey"/>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Composition of Imports"/>
    <s v="External Sector Statistics"/>
    <s v="Bank of Uganda"/>
    <x v="1"/>
    <s v="Survey"/>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Destination of Exports"/>
    <s v="External Sector Statistics"/>
    <s v="Bank of Uganda"/>
    <x v="1"/>
    <s v="Survey"/>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Origin of Imports"/>
    <s v="External Sector Statistics"/>
    <s v="Bank of Uganda"/>
    <x v="1"/>
    <s v="Survey"/>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International Investment Position (BPM6)"/>
    <s v="External Sector Statistics"/>
    <s v="Bank of Uganda"/>
    <x v="1"/>
    <s v="Survey"/>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Inflation Rates"/>
    <s v=" Real Sector Statistics"/>
    <s v="Bank of Uganda"/>
    <x v="1"/>
    <s v="Survey"/>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Gross Domestic Product Summary"/>
    <s v=" Real Sector Statistics"/>
    <s v="Bank of Uganda"/>
    <x v="1"/>
    <s v="Survey"/>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Leading Indicators"/>
    <s v=" Real Sector Statistics"/>
    <s v="Bank of Uganda"/>
    <x v="1"/>
    <s v="Survey"/>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Real Estate Indicators"/>
    <s v=" Real Sector Statistics"/>
    <s v="Bank of Uganda"/>
    <x v="1"/>
    <s v="Survey"/>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Fiscal Operations"/>
    <s v="Government Finance Statistics"/>
    <s v="Bank of Uganda"/>
    <x v="1"/>
    <s v="Survey"/>
    <s v="Yes"/>
    <s v="Yes"/>
    <s v="Yes"/>
    <x v="8"/>
    <s v="Quarter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Monthly Macroeconomic Indicators"/>
    <s v="Selected Macroeconomic Indicators"/>
    <s v="Bank of Uganda"/>
    <x v="1"/>
    <s v="Survey"/>
    <s v="Yes"/>
    <s v="Yes"/>
    <s v="Yes"/>
    <x v="8"/>
    <s v="Monthly"/>
    <n v="2014"/>
    <n v="2016"/>
    <s v="https://www.bou.or.ug/bou/rates_statistics/statistics.html"/>
    <s v="A"/>
    <s v="Government"/>
    <s v="Central Bank"/>
    <m/>
    <s v="04.8.0"/>
    <s v="R&amp;D Economic affairs"/>
    <s v="macroeconomic statistics that is external sector, monetary and financial sector, fiscal sector and real sector statistics"/>
    <s v="Institutions"/>
  </r>
  <r>
    <x v="4"/>
    <x v="0"/>
    <s v="0. National"/>
    <x v="1"/>
    <s v=" Number of Remitters by Household"/>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Percentage Distribution of Remitters by Age and Gender"/>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Regional Distribution of Cash Transfers (million USD)"/>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Source of Cash Transfers"/>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Use of Cash Transfer Channels by Value "/>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Reason for Use of Channel"/>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Rating of Transfer Channels"/>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Use of Cash Transfers (Value)"/>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In-kind Transfers by Category and Source Region (Value)"/>
    <s v="Personal Transfer Survey"/>
    <s v="Bank of Uganda"/>
    <x v="1"/>
    <s v="Survey"/>
    <s v="Yes"/>
    <s v="Yes"/>
    <s v="No"/>
    <x v="5"/>
    <s v="Annual"/>
    <n v="2013"/>
    <n v="2015"/>
    <s v="https://www.bou.or.ug/bou/download_archive.html?path=/bou/bou-downloads/publications/TradeStatistics/RemittanceMonitoring/&amp;title=Personal%20Transfer%20Survey&amp;subtitle=null&amp;restype=binary&amp;secname=&amp;year=Rpts&amp;month=All"/>
    <s v="A"/>
    <s v="Government"/>
    <s v="Central Bank"/>
    <s v="National Survey"/>
    <s v="04.8.0"/>
    <s v="R&amp;D Economic affairs"/>
    <s v="Remittances"/>
    <s v="Individuals and institutions"/>
  </r>
  <r>
    <x v="4"/>
    <x v="0"/>
    <s v="0. National"/>
    <x v="1"/>
    <s v=" Total Employment by Economic Sectors in 2012 and 2013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Compensation of employees by economic sectors (US$ millions) in 2012 and 2013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Grossed-up Foreign Direct Investment and Foreign Borrowing during 2011 and 2012 (US$ millions)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Grossed-up FDI flows by source countries 2006 - 2012 (US$ millions)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Global FDI flows, by region, 2009-2011 (US$ billions)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Returned questionnaires by Sector (number of entities)"/>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Distribution of Employment by Residency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Compensation of Employees by Residency"/>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Net profits, Dividends and Retained Earnings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Composition of Foreign Direct Investment (Shs"/>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Sector Distribution of Foreign Direct Investment (Shs"/>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Top 10 Foreign Direct Investment Source Countries (Shs"/>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Composition of Foreign Borrowing by Resident Enterprises (Shs"/>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0"/>
    <s v="0. National"/>
    <x v="1"/>
    <s v=" Survey Estimates and Respective Grossed-Up Estimates of Foreign Direct Investment and Foreign Borrowing "/>
    <s v="Private Sector Investment Survey"/>
    <s v="Bank of Uganda"/>
    <x v="1"/>
    <s v="Survey"/>
    <s v="Yes"/>
    <s v="Yes"/>
    <s v="No"/>
    <x v="5"/>
    <s v="Annual"/>
    <n v="2013"/>
    <n v="2015"/>
    <s v="https://www.bou.or.ug/bou/publications_research/private_sector_capital_psis.html"/>
    <s v="A"/>
    <s v="Government"/>
    <s v="Central Bank"/>
    <s v="National Survey"/>
    <s v="04.8.0"/>
    <s v="R&amp;D Economic affairs"/>
    <s v="private sector performance data"/>
    <s v="Individuals and institutions"/>
  </r>
  <r>
    <x v="4"/>
    <x v="1"/>
    <s v="0. National"/>
    <x v="1"/>
    <s v="Charges per financial institution"/>
    <s v="Supervision - Financial institutions charges"/>
    <s v="Bank of Uganda"/>
    <x v="1"/>
    <s v="Admin"/>
    <s v="Yes"/>
    <s v="Yes"/>
    <s v="No"/>
    <x v="8"/>
    <s v="Annual"/>
    <n v="2014"/>
    <n v="2016"/>
    <s v="https://www.bou.or.ug/bou/supervision/Financial_Institutions_Charges.html"/>
    <s v="A"/>
    <s v="Government"/>
    <s v="Central Bank"/>
    <m/>
    <s v="04.8.0"/>
    <s v="R&amp;D Economic affairs"/>
    <s v="Financial Institutions Charges"/>
    <s v="Institutions"/>
  </r>
  <r>
    <x v="4"/>
    <x v="0"/>
    <s v="0. National"/>
    <x v="1"/>
    <s v="Commercial Banks register"/>
    <s v="Supervision - institutions"/>
    <s v="Bank of Uganda"/>
    <x v="1"/>
    <s v="Admin"/>
    <s v="Yes"/>
    <s v="Yes"/>
    <s v="No"/>
    <x v="0"/>
    <s v="Annual"/>
    <n v="2015"/>
    <m/>
    <s v="https://www.bou.or.ug/bou/supervision/financial_institutions.html "/>
    <s v="A"/>
    <s v="Government"/>
    <s v="Central Bank"/>
    <m/>
    <s v="04.8.0"/>
    <s v="R&amp;D Economic affairs"/>
    <s v="supervised institutions"/>
    <s v="Institutions"/>
  </r>
  <r>
    <x v="4"/>
    <x v="0"/>
    <s v="0. National"/>
    <x v="1"/>
    <s v="Credit Institutions register"/>
    <s v="Supervision - institutions"/>
    <s v="Bank of Uganda"/>
    <x v="1"/>
    <s v="Admin"/>
    <s v="Yes"/>
    <s v="Yes"/>
    <s v="No"/>
    <x v="0"/>
    <s v="Annual"/>
    <n v="2015"/>
    <m/>
    <s v="https://www.bou.or.ug/bou/supervision/financial_institutions.html "/>
    <s v="A"/>
    <s v="Government"/>
    <s v="Central Bank"/>
    <m/>
    <s v="04.8.0"/>
    <s v="R&amp;D Economic affairs"/>
    <s v="supervised institutions"/>
    <s v="Institutions"/>
  </r>
  <r>
    <x v="4"/>
    <x v="0"/>
    <s v="0. National"/>
    <x v="1"/>
    <s v="Forex Bureaux register"/>
    <s v="Supervision - institutions"/>
    <s v="Bank of Uganda"/>
    <x v="1"/>
    <s v="Admin"/>
    <s v="Yes"/>
    <s v="Yes"/>
    <s v="No"/>
    <x v="0"/>
    <s v="Annual"/>
    <n v="2015"/>
    <m/>
    <s v="https://www.bou.or.ug/bou/supervision/financial_institutions.html "/>
    <s v="A"/>
    <s v="Government"/>
    <s v="Central Bank"/>
    <m/>
    <s v="04.8.0"/>
    <s v="R&amp;D Economic affairs"/>
    <s v="supervised institutions"/>
    <s v="Institutions"/>
  </r>
  <r>
    <x v="4"/>
    <x v="0"/>
    <s v="0. National"/>
    <x v="1"/>
    <s v="Money Remitters register"/>
    <s v="Supervision - institutions"/>
    <s v="Bank of Uganda"/>
    <x v="1"/>
    <s v="Admin"/>
    <s v="Yes"/>
    <s v="Yes"/>
    <s v="No"/>
    <x v="0"/>
    <s v="Annual"/>
    <n v="2015"/>
    <m/>
    <s v="https://www.bou.or.ug/bou/supervision/financial_institutions.html "/>
    <s v="A"/>
    <s v="Government"/>
    <s v="Central Bank"/>
    <m/>
    <s v="04.8.0"/>
    <s v="R&amp;D Economic affairs"/>
    <s v="supervised institutions"/>
    <s v="Institutions"/>
  </r>
  <r>
    <x v="4"/>
    <x v="0"/>
    <s v="0. National"/>
    <x v="1"/>
    <s v="Microfinance Deposit-taking Institutions register"/>
    <s v="Supervision - institutions"/>
    <s v="Bank of Uganda"/>
    <x v="1"/>
    <s v="Admin"/>
    <s v="Yes"/>
    <s v="Yes"/>
    <s v="No"/>
    <x v="0"/>
    <s v="Annual"/>
    <n v="2015"/>
    <m/>
    <s v="https://www.bou.or.ug/bou/supervision/financial_institutions.html "/>
    <s v="A"/>
    <s v="Government"/>
    <s v="Central Bank"/>
    <m/>
    <s v="04.8.0"/>
    <s v="R&amp;D Economic affairs"/>
    <s v="supervised institutions"/>
    <s v="Institutions"/>
  </r>
  <r>
    <x v="4"/>
    <x v="0"/>
    <s v="0. National"/>
    <x v="1"/>
    <s v="FINANCIAL SOUNDNESS INDICATORS FOR SUPERVISED FINANCIAL INSTITUTIONS"/>
    <s v="Supervision - institutions statistics"/>
    <s v="Bank of Uganda"/>
    <x v="1"/>
    <s v="Admin"/>
    <s v="Yes"/>
    <s v="Yes"/>
    <s v="No"/>
    <x v="5"/>
    <s v="Annual"/>
    <n v="2013"/>
    <n v="2015"/>
    <s v="https://www.bou.or.ug/bou/supervision/asr.html"/>
    <s v="A"/>
    <s v="Government"/>
    <s v="Central Bank"/>
    <m/>
    <s v="04.8.0"/>
    <s v="R&amp;D Economic affairs"/>
    <s v="institutional indicators"/>
    <s v="Institutions"/>
  </r>
  <r>
    <x v="4"/>
    <x v="0"/>
    <s v="0. National"/>
    <x v="1"/>
    <s v="AGGREGATED BALANCE SHEETS FOR SUPERVISED FINANCIAL INSTITUTIONS"/>
    <s v="Supervision - institutions statistics"/>
    <s v="Bank of Uganda"/>
    <x v="1"/>
    <s v="Admin"/>
    <s v="Yes"/>
    <s v="Yes"/>
    <s v="No"/>
    <x v="5"/>
    <s v="Annual"/>
    <n v="2013"/>
    <n v="2015"/>
    <s v="https://www.bou.or.ug/bou/supervision/asr.html"/>
    <s v="A"/>
    <s v="Government"/>
    <s v="Central Bank"/>
    <m/>
    <s v="04.8.0"/>
    <s v="R&amp;D Economic affairs"/>
    <s v="institutional indicators"/>
    <s v="Institutions"/>
  </r>
  <r>
    <x v="4"/>
    <x v="0"/>
    <s v="0. National"/>
    <x v="1"/>
    <s v="INCOME STATEMENTS FOR SUPERVISED FINANCIAL INSTITUTIONS "/>
    <s v="Supervision - institutions statistics"/>
    <s v="Bank of Uganda"/>
    <x v="1"/>
    <s v="Admin"/>
    <s v="Yes"/>
    <s v="Yes"/>
    <s v="No"/>
    <x v="5"/>
    <s v="Annual"/>
    <n v="2013"/>
    <n v="2015"/>
    <s v="https://www.bou.or.ug/bou/supervision/asr.html"/>
    <s v="A"/>
    <s v="Government"/>
    <s v="Central Bank"/>
    <m/>
    <s v="04.8.0"/>
    <s v="R&amp;D Economic affairs"/>
    <s v="institutional indicators"/>
    <s v="Institutions"/>
  </r>
  <r>
    <x v="4"/>
    <x v="0"/>
    <s v="0. National"/>
    <x v="1"/>
    <s v="CREDIT REFERENCE BUREAU ACTIVITIES (CUMULATIVE FIGURES)"/>
    <s v="Supervision - institutions statistics"/>
    <s v="Bank of Uganda"/>
    <x v="1"/>
    <s v="Admin"/>
    <s v="Yes"/>
    <s v="Yes"/>
    <s v="No"/>
    <x v="5"/>
    <s v="Annual"/>
    <n v="2013"/>
    <n v="2015"/>
    <s v="https://www.bou.or.ug/bou/supervision/asr.html"/>
    <s v="A"/>
    <s v="Government"/>
    <s v="Central Bank"/>
    <m/>
    <s v="04.8.0"/>
    <s v="R&amp;D Economic affairs"/>
    <s v="institutional indicators"/>
    <s v="Institutions"/>
  </r>
  <r>
    <x v="4"/>
    <x v="0"/>
    <s v="0. National"/>
    <x v="0"/>
    <s v="Food prices"/>
    <s v="Market information"/>
    <s v="Infotrade"/>
    <x v="0"/>
    <s v="Survey"/>
    <s v="Yes"/>
    <s v="Yes"/>
    <s v="No"/>
    <x v="0"/>
    <s v="Annual"/>
    <n v="2015"/>
    <m/>
    <s v="http://www.infotradeuganda.com/index.php/market-information/food-prices.html"/>
    <s v="B"/>
    <s v="NGOs"/>
    <s v="International NGO"/>
    <m/>
    <s v="04.8.1"/>
    <s v="R&amp;D General economic, commercial and labour affairs  (CS)"/>
    <s v="Market prices, commodities "/>
    <s v="Merkets"/>
  </r>
  <r>
    <x v="4"/>
    <x v="0"/>
    <s v="0. National"/>
    <x v="1"/>
    <s v="Input prices"/>
    <s v="Market information"/>
    <s v="Africa fertilizer"/>
    <x v="0"/>
    <s v="Survey"/>
    <s v="Yes"/>
    <s v="Yes"/>
    <s v="No"/>
    <x v="0"/>
    <s v="Annual"/>
    <n v="2015"/>
    <m/>
    <s v="http://africafertilizer.org/prices_national.html"/>
    <s v="B"/>
    <s v="NGOs"/>
    <s v="International NGO"/>
    <m/>
    <s v="04.8.1"/>
    <s v="R&amp;D General economic, commercial and labour affairs  (CS)"/>
    <s v="Market prices, commodities "/>
    <s v="Merkets"/>
  </r>
  <r>
    <x v="4"/>
    <x v="1"/>
    <s v="0. National"/>
    <x v="1"/>
    <s v="International tarde statistics (merchandise and non-merchandise)"/>
    <s v="UNCTADStat"/>
    <s v="UNCTAD"/>
    <x v="0"/>
    <s v="Admin"/>
    <s v="Yes"/>
    <s v="Yes"/>
    <s v="Yes"/>
    <x v="5"/>
    <s v="Annual"/>
    <n v="2013"/>
    <m/>
    <s v="http://unctadstat.unctad.org/CountryProfile/GeneralProfile/en-GB/800/index.html"/>
    <s v="C"/>
    <s v="Development partners"/>
    <s v="UN Agency"/>
    <s v="UNCTADStat"/>
    <s v="01.1.2"/>
    <s v="Financial and fiscal affairs  (CS)"/>
    <s v="Trade statistics and visuals"/>
    <s v="Institutions"/>
  </r>
  <r>
    <x v="4"/>
    <x v="1"/>
    <s v="0. National"/>
    <x v="1"/>
    <s v="Economic trends and indicators"/>
    <s v="UNCTADStat"/>
    <s v="UNCTAD"/>
    <x v="0"/>
    <s v="Admin"/>
    <s v="Yes"/>
    <s v="Yes"/>
    <s v="Yes"/>
    <x v="5"/>
    <s v="Annual"/>
    <n v="2013"/>
    <m/>
    <s v="http://unctadstat.unctad.org/CountryProfile/GeneralProfile/en-GB/800/index.html"/>
    <s v="C"/>
    <s v="Development partners"/>
    <s v="UN Agency"/>
    <s v="UNCTADStat"/>
    <s v="01.1.2"/>
    <s v="Financial and fiscal affairs  (CS)"/>
    <s v="Trade statistics and visuals"/>
    <s v="Institutions"/>
  </r>
  <r>
    <x v="4"/>
    <x v="1"/>
    <s v="0. National"/>
    <x v="1"/>
    <s v="FDI and other exertenal financial resources"/>
    <s v="UNCTADStat"/>
    <s v="UNCTAD"/>
    <x v="0"/>
    <s v="Admin"/>
    <s v="Yes"/>
    <s v="Yes"/>
    <s v="Yes"/>
    <x v="5"/>
    <s v="Annual"/>
    <n v="2013"/>
    <m/>
    <s v="http://unctadstat.unctad.org/CountryProfile/GeneralProfile/en-GB/800/index.html"/>
    <s v="C"/>
    <s v="Development partners"/>
    <s v="UN Agency"/>
    <s v="UNCTADStat"/>
    <s v="01.1.2"/>
    <s v="Financial and fiscal affairs  (CS)"/>
    <s v="Trade statistics and visuals"/>
    <s v="Institutions"/>
  </r>
  <r>
    <x v="4"/>
    <x v="0"/>
    <s v="0. National"/>
    <x v="1"/>
    <s v="Act"/>
    <s v="Act system"/>
    <s v="Uganda Investment Authority (UIA)"/>
    <x v="1"/>
    <s v="Admin"/>
    <s v="No"/>
    <s v="No"/>
    <s v="No"/>
    <x v="11"/>
    <m/>
    <m/>
    <m/>
    <m/>
    <s v="A"/>
    <s v="Government"/>
    <s v="Other State agencies"/>
    <m/>
    <s v="04.1.1"/>
    <s v="General economic and commercial affairs  (CS)"/>
    <s v="Land requests and licenses"/>
    <s v="Individuals"/>
  </r>
  <r>
    <x v="4"/>
    <x v="1"/>
    <s v="0. National"/>
    <x v="1"/>
    <s v="World Development Indicators - Economic Policy &amp; External Debt"/>
    <s v="World Bank data"/>
    <s v="World Bank"/>
    <x v="0"/>
    <s v="Survey"/>
    <s v="Yes"/>
    <s v="Yes"/>
    <s v="Yes"/>
    <x v="8"/>
    <s v="Annual"/>
    <n v="2014"/>
    <n v="2016"/>
    <s v="http://databank.worldbank.org/data/reports.aspx?source=world-development-indicators&amp;Type=TABLE&amp;preview=on"/>
    <s v="C"/>
    <s v="Development partners"/>
    <s v="Other Multilateral Agencies"/>
    <s v="WB data"/>
    <s v="01.3.2"/>
    <s v="Overall planning and statistical services  (CS)"/>
    <s v="Development indicators"/>
    <s v="Several"/>
  </r>
  <r>
    <x v="4"/>
    <x v="1"/>
    <s v="0. National"/>
    <x v="1"/>
    <s v="World Development Indicators - Private Sector"/>
    <s v="World Bank data"/>
    <s v="World Bank"/>
    <x v="0"/>
    <s v="Survey"/>
    <s v="Yes"/>
    <s v="Yes"/>
    <s v="Yes"/>
    <x v="8"/>
    <s v="Annual"/>
    <n v="2014"/>
    <n v="2016"/>
    <s v="http://databank.worldbank.org/data/reports.aspx?source=world-development-indicators&amp;Type=TABLE&amp;preview=on"/>
    <s v="C"/>
    <s v="Development partners"/>
    <s v="Other Multilateral Agencies"/>
    <s v="WB data"/>
    <s v="01.3.2"/>
    <s v="Overall planning and statistical services  (CS)"/>
    <s v="Development indicators"/>
    <s v="Several"/>
  </r>
  <r>
    <x v="4"/>
    <x v="1"/>
    <s v="0. National"/>
    <x v="1"/>
    <s v="Global Economic Prospects"/>
    <s v="World Bank data"/>
    <s v="World Bank"/>
    <x v="0"/>
    <s v="Survey"/>
    <s v="Yes"/>
    <s v="Yes"/>
    <s v="Yes"/>
    <x v="16"/>
    <s v="Annual"/>
    <n v="2017"/>
    <n v="2019"/>
    <s v="http://databank.worldbank.org/data/reports.aspx?source=global-economic-prospects&amp;Type=TABLE&amp;preview=on"/>
    <s v="C"/>
    <s v="Development partners"/>
    <s v="Other Multilateral Agencies"/>
    <s v="WB data"/>
    <s v="01.3.2"/>
    <s v="Overall planning and statistical services  (CS)"/>
    <s v="Development indicators"/>
    <s v="Several"/>
  </r>
  <r>
    <x v="4"/>
    <x v="1"/>
    <s v="0. National"/>
    <x v="1"/>
    <s v="Global Economic Monitor (GEM)"/>
    <s v="World Bank data"/>
    <s v="World Bank"/>
    <x v="0"/>
    <s v="Survey"/>
    <s v="Yes"/>
    <s v="Yes"/>
    <s v="Yes"/>
    <x v="8"/>
    <s v="Quartely"/>
    <n v="2014"/>
    <n v="2016"/>
    <s v="http://databank.worldbank.org/data/reports.aspx?source=global-economic-monitor-(gem)&amp;Type=TABLE&amp;preview=on"/>
    <s v="C"/>
    <s v="Development partners"/>
    <s v="Other Multilateral Agencies"/>
    <s v="WB data"/>
    <s v="01.3.2"/>
    <s v="Overall planning and statistical services  (CS)"/>
    <s v="Development indicators"/>
    <s v="Several"/>
  </r>
  <r>
    <x v="4"/>
    <x v="1"/>
    <s v="0. National"/>
    <x v="1"/>
    <s v="Wealth Accounting"/>
    <s v="World Bank data"/>
    <s v="World Bank"/>
    <x v="0"/>
    <s v="Survey"/>
    <s v="Yes"/>
    <s v="Yes"/>
    <s v="Yes"/>
    <x v="4"/>
    <s v="Annual"/>
    <n v="2012"/>
    <n v="2014"/>
    <s v="http://databank.worldbank.org/data/reports.aspx?source=wealth-accounting&amp;Type=TABLE&amp;preview=on"/>
    <s v="C"/>
    <s v="Development partners"/>
    <s v="Other Multilateral Agencies"/>
    <s v="WB data"/>
    <s v="01.3.2"/>
    <s v="Overall planning and statistical services  (CS)"/>
    <s v="Development indicators"/>
    <s v="Several"/>
  </r>
  <r>
    <x v="4"/>
    <x v="1"/>
    <s v="0. National"/>
    <x v="1"/>
    <s v="Exporter Dynamics Database"/>
    <s v="World Bank data"/>
    <s v="World Bank"/>
    <x v="0"/>
    <s v="Survey"/>
    <s v="Yes"/>
    <s v="Yes"/>
    <s v="Yes"/>
    <x v="1"/>
    <s v="Annual"/>
    <n v="2009"/>
    <n v="2011"/>
    <s v="http://databank.worldbank.org/data/reports.aspx?source=exporter-dynamics-database-%E2%80%93-indicators-at-country~industry-isic~year-level&amp;Type=TABLE&amp;preview=on"/>
    <s v="C"/>
    <s v="Development partners"/>
    <s v="Other Multilateral Agencies"/>
    <s v="WB data"/>
    <s v="01.3.2"/>
    <s v="Overall planning and statistical services  (CS)"/>
    <s v="Development indicators"/>
    <s v="Several"/>
  </r>
  <r>
    <x v="4"/>
    <x v="1"/>
    <s v="0. National"/>
    <x v="1"/>
    <s v="Economic Projections"/>
    <s v="OECD data"/>
    <s v="Organisation for Economic Co-operation and Development (OECD)"/>
    <x v="0"/>
    <s v="Survey"/>
    <s v="Yes"/>
    <s v="Yes"/>
    <s v="Yes"/>
    <x v="5"/>
    <s v="Annual"/>
    <n v="2013"/>
    <n v="2015"/>
    <s v="http://stats.oecd.org/"/>
    <s v="C"/>
    <s v="Development partners"/>
    <s v="Other Multilateral Agencies"/>
    <s v="OECD data"/>
    <s v="01.3.2"/>
    <s v="Overall planning and statistical services  (CS)"/>
    <s v="Development indicators"/>
    <s v="Several"/>
  </r>
  <r>
    <x v="4"/>
    <x v="1"/>
    <s v="0. National"/>
    <x v="1"/>
    <s v="Monthly Economic Indicators"/>
    <s v="OECD data"/>
    <s v="Organisation for Economic Co-operation and Development (OECD)"/>
    <x v="0"/>
    <s v="Survey"/>
    <s v="Yes"/>
    <s v="Yes"/>
    <s v="Yes"/>
    <x v="5"/>
    <s v="Annual"/>
    <n v="2013"/>
    <n v="2015"/>
    <s v="http://stats.oecd.org/"/>
    <s v="C"/>
    <s v="Development partners"/>
    <s v="Other Multilateral Agencies"/>
    <s v="OECD data"/>
    <s v="01.3.2"/>
    <s v="Overall planning and statistical services  (CS)"/>
    <s v="Development indicators"/>
    <s v="Several"/>
  </r>
  <r>
    <x v="4"/>
    <x v="1"/>
    <s v="0. National"/>
    <x v="1"/>
    <s v="National Accounts"/>
    <s v="OECD data"/>
    <s v="Organisation for Economic Co-operation and Development (OECD)"/>
    <x v="0"/>
    <s v="Survey"/>
    <s v="Yes"/>
    <s v="Yes"/>
    <s v="Yes"/>
    <x v="5"/>
    <s v="Annual"/>
    <n v="2013"/>
    <n v="2015"/>
    <s v="http://stats.oecd.org/"/>
    <s v="C"/>
    <s v="Development partners"/>
    <s v="Other Multilateral Agencies"/>
    <s v="OECD data"/>
    <s v="01.3.2"/>
    <s v="Overall planning and statistical services  (CS)"/>
    <s v="Development indicators"/>
    <s v="Several"/>
  </r>
  <r>
    <x v="4"/>
    <x v="1"/>
    <s v="0. National"/>
    <x v="1"/>
    <s v="Prices and Purchasing Power Parities"/>
    <s v="OECD data"/>
    <s v="Organisation for Economic Co-operation and Development (OECD)"/>
    <x v="0"/>
    <s v="Survey"/>
    <s v="Yes"/>
    <s v="Yes"/>
    <s v="Yes"/>
    <x v="5"/>
    <s v="Annual"/>
    <n v="2013"/>
    <n v="2015"/>
    <s v="http://stats.oecd.org/"/>
    <s v="C"/>
    <s v="Development partners"/>
    <s v="Other Multilateral Agencies"/>
    <s v="OECD data"/>
    <s v="01.3.2"/>
    <s v="Overall planning and statistical services  (CS)"/>
    <s v="Development indicators"/>
    <s v="Several"/>
  </r>
  <r>
    <x v="4"/>
    <x v="1"/>
    <s v="0. National"/>
    <x v="1"/>
    <s v="Productivity"/>
    <s v="OECD data"/>
    <s v="Organisation for Economic Co-operation and Development (OECD)"/>
    <x v="0"/>
    <s v="Survey"/>
    <s v="Yes"/>
    <s v="Yes"/>
    <s v="Yes"/>
    <x v="5"/>
    <s v="Annual"/>
    <n v="2013"/>
    <n v="2015"/>
    <s v="http://stats.oecd.org/"/>
    <s v="C"/>
    <s v="Development partners"/>
    <s v="Other Multilateral Agencies"/>
    <s v="OECD data"/>
    <s v="01.3.2"/>
    <s v="Overall planning and statistical services  (CS)"/>
    <s v="Development indicators"/>
    <s v="Several"/>
  </r>
  <r>
    <x v="4"/>
    <x v="1"/>
    <s v="0. National"/>
    <x v="1"/>
    <s v="Economy"/>
    <s v="Knoema"/>
    <s v="Knoema"/>
    <x v="0"/>
    <s v="Admin"/>
    <s v="Yes"/>
    <s v="Yes"/>
    <s v="Yes"/>
    <x v="5"/>
    <s v="Annual"/>
    <n v="2013"/>
    <n v="2015"/>
    <s v="http://knoema.com/"/>
    <s v="D"/>
    <s v="Private sector"/>
    <s v="Other private sector"/>
    <s v="Knoema"/>
    <s v="01.3.2"/>
    <s v="Overall planning and statistical services  (CS)"/>
    <s v="Several"/>
    <s v="Several"/>
  </r>
  <r>
    <x v="5"/>
    <x v="0"/>
    <s v="0. National"/>
    <x v="3"/>
    <s v="Education Management Information System (EMIS) "/>
    <s v="Education Management Information System (EMIS)"/>
    <s v="Ministry of Education, Sports, Science and Technology"/>
    <x v="1"/>
    <s v="Admin"/>
    <s v="Yes"/>
    <s v="Yes"/>
    <s v="No"/>
    <x v="4"/>
    <s v="Annual"/>
    <n v="2012"/>
    <n v="2014"/>
    <s v="http://www.education.go.ug/data/smenu/2/EMIS%20Statistics.html"/>
    <s v="A"/>
    <s v="Government"/>
    <s v="Ministries"/>
    <m/>
    <s v="09.7.0"/>
    <s v="R&amp;D Education  (CS)"/>
    <s v="Student enrolment, schools, teachers etc"/>
    <s v="Institutions"/>
  </r>
  <r>
    <x v="5"/>
    <x v="0"/>
    <s v="0. National"/>
    <x v="1"/>
    <s v="USE Headcount 2013 National result summary"/>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USE Headcount per district"/>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List of USE participating schools showing enrolment, SCR and STR"/>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chools admitting students above 29 aggregates"/>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Private secondary schools with teachers on the government payro"/>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econdary schools with high proven absentees"/>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USE Secondary schools with high populations (congestion)"/>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USE/UPPET secondary schools drop and gain in transition 2012 to"/>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BTVET Headcount National Result Summary"/>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BTVET/UPPET school/Institution enrolment"/>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BTVET/UPOLET Technical Institution enrolment"/>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BTVET/UPOLET Health Institutions enrolment"/>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Targeted schools/institutions and their returns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UPPET/USE at a glance"/>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Key Post Primary Trends"/>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Showing number of targeted Schools/Institutions"/>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Showing Enrolment and number of schools by ownership"/>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USE summary results on the headcount exercises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USE/UPPET schools that have opted out or been closed"/>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Use/UPPET headcount 2012 secondary schools with high populations (congestion)"/>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1"/>
    <s v="USE facilities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summary results on teachers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secondary schools that were not headcounted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schools that over sub-scribed 2013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schools that under sub-scribed 2013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schools that lost more than 200 students in transition 2012 to 2013"/>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schools that gained more than 100 students in transition 2012 to 2013"/>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funds required to pay USE capitation per term 2013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funds required to pay UPOLET capitation per term 2013"/>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overall funds required to pay USE and UPOLET capitation per term 2013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National Headcount 2013 BTVET cohort summary"/>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National Headcount 2013 BTVET UPOLET cohort summary"/>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funds required to pay capitation for eligible P 7 enrolling BTVET students per term 2013"/>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funds required to pay capitation for eligible S 4 enrolling BTVET students in technical institutes per term 2013"/>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funds required to pay capitation for eligible S 4 enrolling BTVET students in health institutions per term 2013"/>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USE_UPOLET reference tables 2007-2013"/>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Showing UPPET/BTVET_UPOLET reference tables 2007-2013 "/>
    <s v="A Comprehensive Report on the Universal Post Primary Education &amp; Training (UPPET /USE) &amp; Universal Post O’ Level Education &amp; Training (UPOLET) National Headcount Exercise 2013"/>
    <s v="Ministry of Education, Sports, Science and Technology"/>
    <x v="1"/>
    <s v="Admin"/>
    <s v="Yes"/>
    <s v="Yes"/>
    <s v="No"/>
    <x v="4"/>
    <m/>
    <m/>
    <m/>
    <s v="http://www.education.go.ug/files/downloads/UPPET%20and%20UPOLET%20National%20Headcount%202012%20Report%20(1)-20140925-091150.pdf"/>
    <s v="A"/>
    <s v="Government"/>
    <s v="Ministries"/>
    <m/>
    <s v="09.7.0"/>
    <s v="R&amp;D Education  (CS)"/>
    <s v="Fact sheets on education indicators"/>
    <s v="Several"/>
  </r>
  <r>
    <x v="5"/>
    <x v="0"/>
    <s v="0. National"/>
    <x v="0"/>
    <s v="Education and Sports Sector Fact Sheet 2002 – 2013"/>
    <s v="Education and Sports Sector Fact Sheet 2002 – 2013"/>
    <s v="Ministry of Education, Sports, Science and Technology"/>
    <x v="1"/>
    <s v="Admin"/>
    <s v="Yes"/>
    <s v="Yes"/>
    <s v="No"/>
    <x v="4"/>
    <m/>
    <m/>
    <m/>
    <s v="http://www.education.go.ug/files/downloads/Fact%20Sheet%202002-2013.pdf"/>
    <s v="A"/>
    <s v="Government"/>
    <s v="Ministries"/>
    <m/>
    <s v="09.7.0"/>
    <s v="R&amp;D Education  (CS)"/>
    <s v="Fact sheets on education indicators"/>
    <s v="Several"/>
  </r>
  <r>
    <x v="5"/>
    <x v="1"/>
    <s v="0. National"/>
    <x v="0"/>
    <s v="League Table"/>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re-Primary Classroom Stock and Pupil Classroom Ratio by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rimary Schools and Enrolment by Class, Gender and District (All Schools)"/>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rimary Schools and Enrolment b y Class, Gender and District ( Governmen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rimary Schools and Enrolment by Class, Gender and District (Private Schools) 112"/>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Repeaters in Primary Schools by Class,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Orphans by Class,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upils with Special Needs by Class,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Gross Enrolment Ratio (GER) and Net Enrolment Ratio (NER) by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Gross Intake Ratio (GIR) and Net Intake Ratio (NIR) by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rimary Teachers and their Ratio to Pupils by Ownership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upil Classroom Ratio (PCR) and Pupil Stance Ratio (PSR) by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upils with Adequate Sitting Space by Class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econdary Schools and Enrolment by Class, Gender and District (All Schools)139"/>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econdary Schools and Enrolment by Class, Gender and District (Governmen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econdary Schools a nd Enrolment b y C lass, Gender and District ( Private"/>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Repeaters in Secondary Schools by Class,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Orphans by Class,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tudents with Special Needs by Class,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eondary Gross Enrolment Ratio ( GER) and Net Enrolment Ratio ( NER) by"/>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econdary Gross Intake Ratio (GIR) and Net Intake Ratio (NIR) by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econdary Teachers and their Ratio to Students by Ownership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tudent Classroom Ratio (SCR) and Student Stance Ratio (PSR) by District 166"/>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Students with Adequate Sitting Space by Class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ost Primary Institutions and Enrolment by Ownership,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ost Primary Instructors and Student instructor Ratio (SIR) by Ownership and"/>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upils in Non-Formal Schools by Gender, Group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Teachers in Non-Formal Schools by Qualification, Gender and District"/>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Number of Repeaters in Non-Formal Schools by Class, Gender and District 180"/>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Number of Pupils dropping out in Non-Formal Schools by Reason, Gender and"/>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1"/>
    <s v="0. National"/>
    <x v="0"/>
    <s v="Post Primary Enrolment by Study Year, Gender and District "/>
    <s v="Education Statistical Abstract 2011"/>
    <s v="Ministry of Education, Sports, Science and Technology"/>
    <x v="1"/>
    <s v="Admin"/>
    <s v="Yes"/>
    <s v="Yes"/>
    <s v="No"/>
    <x v="10"/>
    <m/>
    <m/>
    <m/>
    <s v="http://www.education.go.ug/files/downloads/Education%20Abstract%202011.pdf"/>
    <s v="A"/>
    <s v="Government"/>
    <s v="Ministries"/>
    <m/>
    <s v="09.7.0"/>
    <s v="R&amp;D Education  (CS)"/>
    <s v="Fact sheets on education indicators"/>
    <s v="Several"/>
  </r>
  <r>
    <x v="5"/>
    <x v="0"/>
    <s v="0. National"/>
    <x v="0"/>
    <s v="Examination performance"/>
    <s v="Examination processing system"/>
    <s v="Uganda National Examinations Board (UNEB)"/>
    <x v="1"/>
    <s v="Admin"/>
    <s v="Yes"/>
    <s v="No"/>
    <s v="No"/>
    <x v="8"/>
    <s v="Annual"/>
    <n v="2014"/>
    <n v="2016"/>
    <s v="None"/>
    <s v="A"/>
    <s v="Government"/>
    <s v="Other State agencies"/>
    <m/>
    <s v="09.6.0"/>
    <s v="Subsidiary services to education  (IS)"/>
    <s v="Exam results: subjects, level, index, scores, aggregate score, grade"/>
    <s v="Individuals and institutions"/>
  </r>
  <r>
    <x v="5"/>
    <x v="0"/>
    <s v="0. National"/>
    <x v="1"/>
    <s v="EduTrac"/>
    <s v="EduTrac"/>
    <s v="United Nations Children's Fund (UNICEF)"/>
    <x v="0"/>
    <s v="Survey"/>
    <s v="No"/>
    <s v="Yes"/>
    <s v="No"/>
    <x v="11"/>
    <m/>
    <m/>
    <m/>
    <s v="http://edutrac.unicefuganda.org/account/login/?next=/"/>
    <s v="C"/>
    <s v="Development partners"/>
    <s v="UN Agency"/>
    <s v="EduTrac"/>
    <s v="09.7.0"/>
    <s v="R&amp;D Education  (CS)"/>
    <s v="Several"/>
    <s v="Institutions"/>
  </r>
  <r>
    <x v="5"/>
    <x v="0"/>
    <s v="0. National"/>
    <x v="1"/>
    <s v="Education basic skills"/>
    <s v="Uganda - Southern Africa Consortium for Monitoring Educational Quality 2007, SACMEQ-III Project"/>
    <s v="Southern and Eastern Africa Consortium for Monitoring Educational Quality (SACMEQ)"/>
    <x v="0"/>
    <s v="Survey"/>
    <s v="Yes"/>
    <s v="Yes"/>
    <s v="No"/>
    <x v="7"/>
    <m/>
    <m/>
    <m/>
    <s v="http://catalog.ihsn.org/index.php/catalog/4751/study-description"/>
    <s v="E"/>
    <s v="Others"/>
    <s v="Others"/>
    <m/>
    <s v="09.7.0"/>
    <s v="R&amp;D Education  (CS)"/>
    <s v="pupils’ home backgrounds and their school life; classrooms, teaching practices, teachers' working conditions, and teacher housing; enrolments, school buildings and facilities, and school management"/>
    <s v="Pupils_x000a_; Schools_x000a_ and Teachers"/>
  </r>
  <r>
    <x v="5"/>
    <x v="0"/>
    <s v="0. National"/>
    <x v="1"/>
    <s v="Education"/>
    <s v="UIS data"/>
    <s v="UNESCO Institute for Statistics"/>
    <x v="0"/>
    <s v="Survey"/>
    <s v="Yes"/>
    <s v="Yes"/>
    <s v="Yes"/>
    <x v="5"/>
    <m/>
    <m/>
    <m/>
    <s v="http://data.uis.unesco.org/"/>
    <s v="C"/>
    <s v="Development partners"/>
    <s v="UN Agency"/>
    <s v="UIS data"/>
    <s v="09.7.0"/>
    <s v="R&amp;D Education  (CS)"/>
    <s v="Educaion, science and technology,  culture and communication"/>
    <s v="Institutions"/>
  </r>
  <r>
    <x v="5"/>
    <x v="0"/>
    <s v="0. National"/>
    <x v="1"/>
    <s v="Science, technology and innovation"/>
    <s v="UIS data"/>
    <s v="UNESCO Institute for Statistics"/>
    <x v="0"/>
    <s v="Survey"/>
    <s v="Yes"/>
    <s v="Yes"/>
    <s v="Yes"/>
    <x v="5"/>
    <m/>
    <m/>
    <m/>
    <s v="http://data.uis.unesco.org/"/>
    <s v="C"/>
    <s v="Development partners"/>
    <s v="UN Agency"/>
    <s v="UIS data"/>
    <s v="09.7.0"/>
    <s v="R&amp;D Education  (CS)"/>
    <s v="Educaion, science and technology,  culture and communication"/>
    <s v="Institutions"/>
  </r>
  <r>
    <x v="5"/>
    <x v="0"/>
    <s v="0. National"/>
    <x v="1"/>
    <s v="Culture"/>
    <s v="UIS data"/>
    <s v="UNESCO Institute for Statistics"/>
    <x v="0"/>
    <s v="Survey"/>
    <s v="Yes"/>
    <s v="Yes"/>
    <s v="Yes"/>
    <x v="5"/>
    <m/>
    <m/>
    <m/>
    <s v="http://data.uis.unesco.org/"/>
    <s v="C"/>
    <s v="Development partners"/>
    <s v="UN Agency"/>
    <s v="UIS data"/>
    <s v="09.7.0"/>
    <s v="R&amp;D Education  (CS)"/>
    <s v="Educaion, science and technology,  culture and communication"/>
    <s v="Institutions"/>
  </r>
  <r>
    <x v="5"/>
    <x v="0"/>
    <s v="0. National"/>
    <x v="1"/>
    <s v="Communication and information"/>
    <s v="UIS data"/>
    <s v="UNESCO Institute for Statistics"/>
    <x v="0"/>
    <s v="Survey"/>
    <s v="Yes"/>
    <s v="Yes"/>
    <s v="Yes"/>
    <x v="5"/>
    <m/>
    <m/>
    <m/>
    <s v="http://data.uis.unesco.org/"/>
    <s v="C"/>
    <s v="Development partners"/>
    <s v="UN Agency"/>
    <s v="UIS data"/>
    <s v="09.7.0"/>
    <s v="R&amp;D Education  (CS)"/>
    <s v="Educaion, science and technology,  culture and communication"/>
    <s v="Institutions"/>
  </r>
  <r>
    <x v="5"/>
    <x v="0"/>
    <s v="0. National"/>
    <x v="1"/>
    <s v="Demographic and socio-economic"/>
    <s v="UIS data"/>
    <s v="UNESCO Institute for Statistics"/>
    <x v="0"/>
    <s v="Survey"/>
    <s v="Yes"/>
    <s v="Yes"/>
    <s v="Yes"/>
    <x v="5"/>
    <m/>
    <m/>
    <m/>
    <s v="http://data.uis.unesco.org/"/>
    <s v="C"/>
    <s v="Development partners"/>
    <s v="UN Agency"/>
    <s v="UIS data"/>
    <s v="09.7.0"/>
    <s v="R&amp;D Education  (CS)"/>
    <s v="Educaion, science and technology,  culture and communication"/>
    <s v="Institutions"/>
  </r>
  <r>
    <x v="5"/>
    <x v="0"/>
    <s v="0. National"/>
    <x v="4"/>
    <s v="GIS dataset"/>
    <s v="Geographic Information System"/>
    <s v="Uganda National Examinations Board (UNEB)"/>
    <x v="1"/>
    <s v="Admin"/>
    <s v="No"/>
    <s v="No"/>
    <s v="No"/>
    <x v="11"/>
    <m/>
    <m/>
    <m/>
    <s v="None"/>
    <s v="A"/>
    <s v="Government"/>
    <s v="Other State agencies"/>
    <m/>
    <s v="09.7.0"/>
    <s v="R&amp;D Education  (CS)"/>
    <m/>
    <s v="Institutions"/>
  </r>
  <r>
    <x v="5"/>
    <x v="1"/>
    <s v="0. National"/>
    <x v="0"/>
    <s v="AVERAGE DISTANCE TO DAY PRIMARY SCHOOLS IN KAMPALA "/>
    <s v="Uganda National Household Survey, 2012/2013"/>
    <s v="Development Research and Training (DRT) and Development Initiatives"/>
    <x v="0"/>
    <s v="Survey"/>
    <s v="Yes"/>
    <s v="Yes"/>
    <s v="Yes"/>
    <x v="4"/>
    <m/>
    <m/>
    <m/>
    <s v="http://opendevdata.ug/standalone-datasets/average-distance-to-day-primary-schools-in-kampala-1"/>
    <s v="B"/>
    <s v="NGOs"/>
    <s v="National NGO"/>
    <s v="Open Data Portal"/>
    <s v="01.3.2"/>
    <s v="Overall planning and statistical services  (CS)"/>
    <s v="several"/>
    <s v="Several"/>
  </r>
  <r>
    <x v="5"/>
    <x v="0"/>
    <s v="0. National"/>
    <x v="0"/>
    <s v="Have you ever experienced any form of violence in school?"/>
    <s v="U-reporter"/>
    <s v="United Nations Children's Fund (UNICEF)"/>
    <x v="0"/>
    <s v="Mobile"/>
    <s v="Yes"/>
    <s v="Yes"/>
    <s v="No"/>
    <x v="8"/>
    <m/>
    <m/>
    <m/>
    <s v="http://www.ureport.ug/poll/536/"/>
    <s v="C"/>
    <s v="Development partners"/>
    <s v="UN Agency"/>
    <s v="U-reporter"/>
    <s v="01.6.0"/>
    <s v="General public services n.e.c.  (CS)"/>
    <s v="Several"/>
    <s v="Individuals"/>
  </r>
  <r>
    <x v="5"/>
    <x v="0"/>
    <s v="0. National"/>
    <x v="0"/>
    <s v="Youth with disabilities follow up asking about assistive technology"/>
    <s v="U-reporter"/>
    <s v="United Nations Children's Fund (UNICEF)"/>
    <x v="0"/>
    <s v="Mobile"/>
    <s v="Yes"/>
    <s v="Yes"/>
    <s v="No"/>
    <x v="8"/>
    <m/>
    <m/>
    <m/>
    <s v="http://www.ureport.ug/poll/517/"/>
    <s v="C"/>
    <s v="Development partners"/>
    <s v="UN Agency"/>
    <s v="U-reporter"/>
    <s v="01.6.0"/>
    <s v="General public services n.e.c.  (CS)"/>
    <s v="Several"/>
    <s v="Individuals"/>
  </r>
  <r>
    <x v="5"/>
    <x v="0"/>
    <s v="0. National"/>
    <x v="0"/>
    <s v="Dear U-Reporter! There r a lot of people living with disabilities in Uganda 2day &amp; we'd like 2 talk 2 u about the situation."/>
    <s v="U-reporter"/>
    <s v="United Nations Children's Fund (UNICEF)"/>
    <x v="0"/>
    <s v="Mobile"/>
    <s v="Yes"/>
    <s v="Yes"/>
    <s v="No"/>
    <x v="8"/>
    <m/>
    <m/>
    <m/>
    <s v="http://www.ureport.ug/poll/513/"/>
    <s v="C"/>
    <s v="Development partners"/>
    <s v="UN Agency"/>
    <s v="U-reporter"/>
    <s v="01.6.0"/>
    <s v="General public services n.e.c.  (CS)"/>
    <s v="Several"/>
    <s v="Individuals"/>
  </r>
  <r>
    <x v="5"/>
    <x v="1"/>
    <s v="0. National"/>
    <x v="0"/>
    <s v="Key MDG indicators for education"/>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5"/>
    <x v="1"/>
    <s v="0. National"/>
    <x v="0"/>
    <s v="Education enrolment by gender"/>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5"/>
    <x v="1"/>
    <s v="2. District"/>
    <x v="0"/>
    <s v="Education and sports"/>
    <s v="Higher Local Government Statistical Abstracts  (2012/13)"/>
    <s v="Uganda Bureau of Statistics"/>
    <x v="1"/>
    <s v="Admin"/>
    <s v="Yes"/>
    <s v="Yes"/>
    <s v="No"/>
    <x v="4"/>
    <s v="Annual"/>
    <n v="2012"/>
    <n v="2014"/>
    <s v="http://www.ubos.org/statistical-activities/community-systems/district-profiling/district-profilling-and-administrative-records/"/>
    <s v="A"/>
    <s v="Government"/>
    <s v="Statistical Agency"/>
    <m/>
    <s v="01.3.2"/>
    <s v="Overall planning and statistical services"/>
    <s v="District statistical abstrats"/>
    <s v="individuals, households and communities"/>
  </r>
  <r>
    <x v="5"/>
    <x v="1"/>
    <s v="0. National"/>
    <x v="1"/>
    <s v="World Development Indicators - Education"/>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5"/>
    <x v="1"/>
    <s v="0. National"/>
    <x v="1"/>
    <s v="Education Statistics - All Indicators"/>
    <s v="World Bank data"/>
    <s v="World Bank"/>
    <x v="0"/>
    <s v="Survey"/>
    <s v="Yes"/>
    <s v="Yes"/>
    <s v="Yes"/>
    <x v="5"/>
    <s v="Annual"/>
    <m/>
    <m/>
    <s v="http://databank.worldbank.org/data/reports.aspx?source=education-statistics-~-all-indicators&amp;Type=TABLE&amp;preview=on"/>
    <s v="C"/>
    <s v="Development partners"/>
    <s v="Other Multilateral Agencies"/>
    <s v="WB data"/>
    <s v="01.3.2"/>
    <s v="Overall planning and statistical services  (CS)"/>
    <s v="Development indicators"/>
    <s v="Several"/>
  </r>
  <r>
    <x v="5"/>
    <x v="1"/>
    <s v="0. National"/>
    <x v="1"/>
    <s v="Global Partnership for Education"/>
    <s v="World Bank data"/>
    <s v="World Bank"/>
    <x v="0"/>
    <s v="Survey"/>
    <s v="Yes"/>
    <s v="Yes"/>
    <s v="Yes"/>
    <x v="11"/>
    <s v="Annual"/>
    <m/>
    <m/>
    <s v="http://databank.worldbank.org/data/reports.aspx?source=global-partnership-for-education&amp;Type=TABLE&amp;preview=on"/>
    <s v="C"/>
    <s v="Development partners"/>
    <s v="Other Multilateral Agencies"/>
    <s v="WB data"/>
    <s v="01.3.2"/>
    <s v="Overall planning and statistical services  (CS)"/>
    <s v="Development indicators"/>
    <s v="Several"/>
  </r>
  <r>
    <x v="5"/>
    <x v="0"/>
    <s v="0. National"/>
    <x v="0"/>
    <s v="Education"/>
    <s v="Open data for Africa (Open data Uganda)"/>
    <s v="African Development Bank (AfDB)"/>
    <x v="0"/>
    <s v="Survey"/>
    <s v="Yes"/>
    <s v="Yes"/>
    <s v="Yes"/>
    <x v="3"/>
    <m/>
    <m/>
    <m/>
    <s v="http://uganda.opendataforafrica.org/"/>
    <s v="C"/>
    <s v="Development partners"/>
    <s v="Other Multilateral Agencies"/>
    <s v="Open Data Portal"/>
    <s v="01.3.2"/>
    <s v="Overall planning and statistical services  (CS)"/>
    <s v="Several"/>
    <s v="individuals, households and communities"/>
  </r>
  <r>
    <x v="5"/>
    <x v="0"/>
    <s v="0. National"/>
    <x v="2"/>
    <s v="Education"/>
    <s v="UBOS- GDDS/SDDS economic and financial data for Uganda - Social Demographic Data"/>
    <s v="Uganda Bureau of Statistics"/>
    <x v="1"/>
    <s v="Admin"/>
    <s v="Yes"/>
    <s v="Yes"/>
    <s v="No"/>
    <x v="4"/>
    <s v="Every 3 years(UNHS)"/>
    <m/>
    <m/>
    <s v="http://www.ubos.org/sdds/info.php"/>
    <s v="A"/>
    <s v="Government"/>
    <s v="Statistical Agency"/>
    <m/>
    <s v="01.3.2"/>
    <s v="Overall planning and statistical services"/>
    <s v="Several"/>
    <s v="households and communities"/>
  </r>
  <r>
    <x v="5"/>
    <x v="1"/>
    <s v="0. National"/>
    <x v="1"/>
    <s v="Education"/>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5"/>
    <x v="1"/>
    <s v="0. National"/>
    <x v="1"/>
    <s v="Education"/>
    <s v="IPUMS International"/>
    <s v="Integrated Public Use Microdata Series (IPUMS) International"/>
    <x v="0"/>
    <s v="Survey"/>
    <s v="Yes"/>
    <s v="Yes"/>
    <s v="Yes"/>
    <x v="14"/>
    <s v="Decennial"/>
    <m/>
    <m/>
    <s v="https://international.ipums.org/international/about.shtml"/>
    <s v="E"/>
    <s v="Others"/>
    <s v="Others"/>
    <s v="IPUMS International"/>
    <s v="01.3.2"/>
    <s v="Overall planning and statistical services  (CS)"/>
    <s v="several"/>
    <s v="Several"/>
  </r>
  <r>
    <x v="5"/>
    <x v="1"/>
    <s v="0. National"/>
    <x v="1"/>
    <s v="Education and Training"/>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5"/>
    <x v="1"/>
    <s v="0. National"/>
    <x v="1"/>
    <s v="Education"/>
    <s v="Knoema"/>
    <s v="Knoema"/>
    <x v="0"/>
    <s v="Admin"/>
    <s v="Yes"/>
    <s v="Yes"/>
    <s v="Yes"/>
    <x v="5"/>
    <s v="Annual"/>
    <m/>
    <m/>
    <s v="http://knoema.com/"/>
    <s v="D"/>
    <s v="Private sector"/>
    <s v="Other private sector"/>
    <s v="Knoema"/>
    <s v="01.3.2"/>
    <s v="Overall planning and statistical services  (CS)"/>
    <s v="Several"/>
    <s v="Several"/>
  </r>
  <r>
    <x v="5"/>
    <x v="1"/>
    <s v="0. National"/>
    <x v="0"/>
    <s v="Education"/>
    <s v="Spotlight on Uganda"/>
    <s v="Development Initiatives"/>
    <x v="0"/>
    <s v="Admin"/>
    <s v="Yes"/>
    <s v="Yes"/>
    <s v="Yes"/>
    <x v="5"/>
    <s v="Annual"/>
    <m/>
    <m/>
    <s v="http://devinit.org/#!/spotlight-on-uganda"/>
    <s v="B"/>
    <s v="NGOs"/>
    <s v="International NGO"/>
    <m/>
    <s v="01.3.2"/>
    <s v="Overall planning and statistical services  (CS)"/>
    <s v="poverty, resources, health, education"/>
    <s v="Several"/>
  </r>
  <r>
    <x v="5"/>
    <x v="0"/>
    <s v="0. National"/>
    <x v="0"/>
    <s v="Education"/>
    <s v="Indepth surveys"/>
    <s v="Indepth Network"/>
    <x v="0"/>
    <s v="Survey"/>
    <s v="Yes"/>
    <s v="Yes"/>
    <s v="No"/>
    <x v="8"/>
    <m/>
    <m/>
    <m/>
    <s v="http://www.indepth-ishare.org/index.php/catalog/79"/>
    <s v="B"/>
    <s v="NGOs"/>
    <s v="International NGO"/>
    <m/>
    <s v="01.3.2"/>
    <s v="Overall planning and statistical services  (CS)"/>
    <s v="Demographics, health, etc"/>
    <s v="Household"/>
  </r>
  <r>
    <x v="6"/>
    <x v="0"/>
    <s v="0. National"/>
    <x v="2"/>
    <s v="Education "/>
    <s v="Uganda - Electricity for Rural Transformation Monitoring Survey 2010, First Round"/>
    <s v="Uganda Bureau of Statistics"/>
    <x v="1"/>
    <s v="Survey"/>
    <s v="Yes"/>
    <s v="Yes"/>
    <s v="No"/>
    <x v="1"/>
    <m/>
    <m/>
    <m/>
    <s v="http://www.ubos.org/unda/index.php/catalog/19"/>
    <s v="A"/>
    <s v="Government"/>
    <s v="Statistical Agency"/>
    <s v="National Household Survey"/>
    <s v="04.3.0"/>
    <s v="Fuel and energy"/>
    <s v="Energy use "/>
    <s v="Household, Enterprise , Service Provider, Community"/>
  </r>
  <r>
    <x v="6"/>
    <x v="0"/>
    <s v="0. National"/>
    <x v="2"/>
    <s v="Information technology "/>
    <s v="Uganda - Electricity for Rural Transformation Monitoring Survey 2010, First Round"/>
    <s v="Uganda Bureau of Statistics"/>
    <x v="1"/>
    <s v="Survey"/>
    <s v="Yes"/>
    <s v="Yes"/>
    <s v="No"/>
    <x v="1"/>
    <m/>
    <m/>
    <m/>
    <s v="http://www.ubos.org/unda/index.php/catalog/19"/>
    <s v="A"/>
    <s v="Government"/>
    <s v="Statistical Agency"/>
    <s v="National Household Survey"/>
    <s v="04.3.0"/>
    <s v="Fuel and energy"/>
    <s v="Energy use "/>
    <s v="Household, Enterprise , Service Provider, Community"/>
  </r>
  <r>
    <x v="6"/>
    <x v="0"/>
    <s v="0. National"/>
    <x v="2"/>
    <s v="Agricultural, forestry and rural industry "/>
    <s v="Uganda - Electricity for Rural Transformation Monitoring Survey 2010, First Round"/>
    <s v="Uganda Bureau of Statistics"/>
    <x v="1"/>
    <s v="Survey"/>
    <s v="Yes"/>
    <s v="Yes"/>
    <s v="No"/>
    <x v="1"/>
    <m/>
    <m/>
    <m/>
    <s v="http://www.ubos.org/unda/index.php/catalog/19"/>
    <s v="A"/>
    <s v="Government"/>
    <s v="Statistical Agency"/>
    <s v="National Household Survey"/>
    <s v="04.3.0"/>
    <s v="Fuel and energy"/>
    <s v="Energy use "/>
    <s v="Household, Enterprise , Service Provider, Community"/>
  </r>
  <r>
    <x v="6"/>
    <x v="0"/>
    <s v="0. National"/>
    <x v="2"/>
    <s v="Trade, industry and markets "/>
    <s v="Uganda - Electricity for Rural Transformation Monitoring Survey 2010, First Round"/>
    <s v="Uganda Bureau of Statistics"/>
    <x v="1"/>
    <s v="Survey"/>
    <s v="Yes"/>
    <s v="Yes"/>
    <s v="No"/>
    <x v="1"/>
    <m/>
    <m/>
    <m/>
    <s v="http://www.ubos.org/unda/index.php/catalog/19"/>
    <s v="A"/>
    <s v="Government"/>
    <s v="Statistical Agency"/>
    <s v="National Household Survey"/>
    <s v="04.3.0"/>
    <s v="Fuel and energy"/>
    <s v="Energy use "/>
    <s v="Household, Enterprise , Service Provider, Community"/>
  </r>
  <r>
    <x v="6"/>
    <x v="0"/>
    <s v="0. National"/>
    <x v="2"/>
    <s v="General health "/>
    <s v="Uganda - Electricity for Rural Transformation Monitoring Survey 2010, First Round"/>
    <s v="Uganda Bureau of Statistics"/>
    <x v="1"/>
    <s v="Survey"/>
    <s v="Yes"/>
    <s v="Yes"/>
    <s v="No"/>
    <x v="1"/>
    <m/>
    <m/>
    <m/>
    <s v="http://www.ubos.org/unda/index.php/catalog/19"/>
    <s v="A"/>
    <s v="Government"/>
    <s v="Statistical Agency"/>
    <s v="National Household Survey"/>
    <s v="04.3.0"/>
    <s v="Fuel and energy"/>
    <s v="Energy use "/>
    <s v="Household, Enterprise , Service Provider, Community"/>
  </r>
  <r>
    <x v="6"/>
    <x v="0"/>
    <s v="0. National"/>
    <x v="2"/>
    <s v="Specific diseases and medical conditions "/>
    <s v="Uganda - Electricity for Rural Transformation Monitoring Survey 2010, First Round"/>
    <s v="Uganda Bureau of Statistics"/>
    <x v="1"/>
    <s v="Survey"/>
    <s v="Yes"/>
    <s v="Yes"/>
    <s v="No"/>
    <x v="1"/>
    <m/>
    <m/>
    <m/>
    <s v="http://www.ubos.org/unda/index.php/catalog/19"/>
    <s v="A"/>
    <s v="Government"/>
    <s v="Statistical Agency"/>
    <s v="National Household Survey"/>
    <s v="04.3.0"/>
    <s v="Fuel and energy"/>
    <s v="Energy use "/>
    <s v="Household, Enterprise , Service Provider, Community"/>
  </r>
  <r>
    <x v="6"/>
    <x v="0"/>
    <s v="0. National"/>
    <x v="2"/>
    <s v="Social welfare systems/structures "/>
    <s v="Uganda - Electricity for Rural Transformation Monitoring Survey 2010, First Round"/>
    <s v="Uganda Bureau of Statistics"/>
    <x v="1"/>
    <s v="Survey"/>
    <s v="Yes"/>
    <s v="Yes"/>
    <s v="No"/>
    <x v="1"/>
    <m/>
    <m/>
    <m/>
    <s v="http://www.ubos.org/unda/index.php/catalog/19"/>
    <s v="A"/>
    <s v="Government"/>
    <s v="Statistical Agency"/>
    <s v="National Household Survey"/>
    <s v="04.3.0"/>
    <s v="Fuel and energy"/>
    <s v="Energy use "/>
    <s v="Household, Enterprise , Service Provider, Community"/>
  </r>
  <r>
    <x v="6"/>
    <x v="0"/>
    <s v="0. National"/>
    <x v="2"/>
    <s v="Natural Environment"/>
    <s v="Uganda - Energy Use Survey 2008"/>
    <s v="Uganda Bureau of Statistics"/>
    <x v="1"/>
    <s v="Survey"/>
    <s v="Yes"/>
    <s v="Yes"/>
    <s v="No"/>
    <x v="2"/>
    <m/>
    <m/>
    <m/>
    <s v="http://catalog.ihsn.org/index.php/catalog/2357"/>
    <s v="A"/>
    <s v="Government"/>
    <s v="Statistical Agency"/>
    <s v="National Household Survey"/>
    <s v="04.3.0"/>
    <s v="Fuel and energy"/>
    <s v="Electricity stats"/>
    <s v="Households_x000a_ and Enterprises"/>
  </r>
  <r>
    <x v="6"/>
    <x v="0"/>
    <s v="0. National"/>
    <x v="2"/>
    <s v="Economics"/>
    <s v="Uganda - Energy Use Survey 2008"/>
    <s v="Uganda Bureau of Statistics"/>
    <x v="1"/>
    <s v="Survey"/>
    <s v="Yes"/>
    <s v="Yes"/>
    <s v="No"/>
    <x v="2"/>
    <m/>
    <m/>
    <m/>
    <s v="http://catalog.ihsn.org/index.php/catalog/2357"/>
    <s v="A"/>
    <s v="Government"/>
    <s v="Statistical Agency"/>
    <s v="National Household Survey"/>
    <s v="04.3.0"/>
    <s v="Fuel and energy"/>
    <s v="Electricity stats"/>
    <s v="Households_x000a_ and Enterprises"/>
  </r>
  <r>
    <x v="6"/>
    <x v="0"/>
    <s v="0. National"/>
    <x v="2"/>
    <s v="Housing And Land Use Planning"/>
    <s v="Uganda - Energy Use Survey 2008"/>
    <s v="Uganda Bureau of Statistics"/>
    <x v="1"/>
    <s v="Survey"/>
    <s v="Yes"/>
    <s v="Yes"/>
    <s v="No"/>
    <x v="2"/>
    <m/>
    <m/>
    <m/>
    <s v="http://catalog.ihsn.org/index.php/catalog/2357"/>
    <s v="A"/>
    <s v="Government"/>
    <s v="Statistical Agency"/>
    <s v="National Household Survey"/>
    <s v="04.3.0"/>
    <s v="Fuel and energy"/>
    <s v="Electricity stats"/>
    <s v="Households_x000a_ and Enterprises"/>
  </r>
  <r>
    <x v="6"/>
    <x v="0"/>
    <s v="0. National"/>
    <x v="2"/>
    <s v="Education"/>
    <s v="Uganda - Uganda Rural-Urban Electrification Survey 2012"/>
    <s v="Uganda Bureau of Statistics"/>
    <x v="1"/>
    <s v="Survey"/>
    <s v="No"/>
    <s v="Yes"/>
    <s v="No"/>
    <x v="6"/>
    <m/>
    <m/>
    <m/>
    <s v="http://www.ubos.org/unda/index.php/catalog/54"/>
    <s v="A"/>
    <s v="Government"/>
    <s v="Statistical Agency"/>
    <s v="National Household Survey"/>
    <s v="04.3.0"/>
    <s v="Fuel and energy"/>
    <s v="Energy use "/>
    <s v="Household, Enterprise , Service Provider, Community"/>
  </r>
  <r>
    <x v="6"/>
    <x v="0"/>
    <s v="0. National"/>
    <x v="2"/>
    <s v="Energy &amp; Mining"/>
    <s v="Uganda - Uganda Rural-Urban Electrification Survey 2012"/>
    <s v="Uganda Bureau of Statistics"/>
    <x v="1"/>
    <s v="Survey"/>
    <s v="No"/>
    <s v="Yes"/>
    <s v="No"/>
    <x v="6"/>
    <m/>
    <m/>
    <m/>
    <s v="http://www.ubos.org/unda/index.php/catalog/54"/>
    <s v="A"/>
    <s v="Government"/>
    <s v="Statistical Agency"/>
    <s v="National Household Survey"/>
    <s v="04.3.0"/>
    <s v="Fuel and energy"/>
    <s v="Energy use "/>
    <s v="Household, Enterprise , Service Provider, Community"/>
  </r>
  <r>
    <x v="6"/>
    <x v="0"/>
    <s v="0. National"/>
    <x v="2"/>
    <s v="Health"/>
    <s v="Uganda - Uganda Rural-Urban Electrification Survey 2012"/>
    <s v="Uganda Bureau of Statistics"/>
    <x v="1"/>
    <s v="Survey"/>
    <s v="No"/>
    <s v="Yes"/>
    <s v="No"/>
    <x v="6"/>
    <m/>
    <m/>
    <m/>
    <s v="http://www.ubos.org/unda/index.php/catalog/54"/>
    <s v="A"/>
    <s v="Government"/>
    <s v="Statistical Agency"/>
    <s v="National Household Survey"/>
    <s v="04.3.0"/>
    <s v="Fuel and energy"/>
    <s v="Energy use "/>
    <s v="Household, Enterprise , Service Provider, Community"/>
  </r>
  <r>
    <x v="6"/>
    <x v="0"/>
    <s v="0. National"/>
    <x v="1"/>
    <s v="Imports and exports of energy"/>
    <s v="Energy Statistics Database "/>
    <s v="United Nations Statistics Division (UNSD)"/>
    <x v="0"/>
    <s v="Admin"/>
    <s v="No"/>
    <s v="Yes"/>
    <s v="No"/>
    <x v="4"/>
    <m/>
    <m/>
    <m/>
    <s v="http://unstats.un.org/unsd/energy/edbase.htm "/>
    <s v="C"/>
    <s v="Development partners"/>
    <s v="UN Agency"/>
    <s v="Energy Statistics Database "/>
    <s v="04.8.3"/>
    <s v="R&amp;D Fuel and energy  (CS)"/>
    <s v="Energy, electricity and trade in energy statistics"/>
    <s v="National"/>
  </r>
  <r>
    <x v="7"/>
    <x v="0"/>
    <s v="0. National"/>
    <x v="2"/>
    <s v="Weather"/>
    <s v="Meteoterm"/>
    <s v="World Meteorological Organization (WMO)"/>
    <x v="0"/>
    <s v="Survey"/>
    <s v="No"/>
    <s v="Yes"/>
    <s v="No"/>
    <x v="11"/>
    <m/>
    <m/>
    <m/>
    <s v="http://wmo.multicorpora.net/MultiTransWeb/Web.mvc"/>
    <s v="C"/>
    <s v="Development partners"/>
    <s v="UN Agency"/>
    <s v="Meteoterm"/>
    <s v="05.5.0"/>
    <s v="R&amp;D Environmental protection  (CS)"/>
    <s v="Definition of terms"/>
    <s v="regional points"/>
  </r>
  <r>
    <x v="7"/>
    <x v="0"/>
    <s v="0. National"/>
    <x v="2"/>
    <s v="Climate "/>
    <s v="Meteoterm"/>
    <s v="World Meteorological Organization (WMO)"/>
    <x v="0"/>
    <s v="Survey"/>
    <s v="No"/>
    <s v="Yes"/>
    <s v="No"/>
    <x v="11"/>
    <m/>
    <m/>
    <m/>
    <s v="http://wmo.multicorpora.net/MultiTransWeb/Web.mvc"/>
    <s v="C"/>
    <s v="Development partners"/>
    <s v="UN Agency"/>
    <s v="Meteoterm"/>
    <s v="05.5.0"/>
    <s v="R&amp;D Environmental protection  (CS)"/>
    <s v="Definition of terms"/>
    <s v="regional points"/>
  </r>
  <r>
    <x v="7"/>
    <x v="0"/>
    <s v="0. National"/>
    <x v="2"/>
    <s v="Water"/>
    <s v="Meteoterm"/>
    <s v="World Meteorological Organization (WMO)"/>
    <x v="0"/>
    <s v="Survey"/>
    <s v="No"/>
    <s v="Yes"/>
    <s v="No"/>
    <x v="11"/>
    <m/>
    <m/>
    <m/>
    <s v="http://wmo.multicorpora.net/MultiTransWeb/Web.mvc"/>
    <s v="C"/>
    <s v="Development partners"/>
    <s v="UN Agency"/>
    <s v="Meteoterm"/>
    <s v="05.5.0"/>
    <s v="R&amp;D Environmental protection  (CS)"/>
    <s v="Definition of terms"/>
    <s v="regional points"/>
  </r>
  <r>
    <x v="7"/>
    <x v="0"/>
    <s v="0. National"/>
    <x v="1"/>
    <s v="Climate vulnerability"/>
    <s v="Climate vulnerability Model"/>
    <s v="Climate change and Africa political stability (CCAPS)"/>
    <x v="0"/>
    <s v="Survey"/>
    <s v="Yes"/>
    <s v="Yes"/>
    <s v="No"/>
    <x v="4"/>
    <m/>
    <m/>
    <m/>
    <s v="https://www.strausscenter.org/ccaps-content/climate-vulnerability-model.html"/>
    <s v="B"/>
    <s v="NGOs"/>
    <s v="International NGO"/>
    <s v="Climate vulnerability"/>
    <s v="10.8.0"/>
    <s v="R&amp;D Social protection  (CS)"/>
    <s v="Climate data"/>
    <s v="National entities and individuals"/>
  </r>
  <r>
    <x v="7"/>
    <x v="0"/>
    <s v="0. National"/>
    <x v="1"/>
    <s v="Air and Climate"/>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Biodiversity"/>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Energy and Minerals"/>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Forests"/>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Governance"/>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Inland Water Resources"/>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Land and Agriculture"/>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Marine and Coastal Areas"/>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Natural Disasters"/>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Waste"/>
    <s v="Environment Statistics Database "/>
    <s v="United Nations Statistics Division (UNSD)"/>
    <x v="0"/>
    <s v="Survey"/>
    <s v="Yes"/>
    <s v="Yes"/>
    <s v="No"/>
    <x v="4"/>
    <m/>
    <m/>
    <m/>
    <s v="http://unstats.un.org/unsd/environment/qindicators.htm "/>
    <s v="C"/>
    <s v="Development partners"/>
    <s v="UN Agency"/>
    <s v="Environment Statistics Database "/>
    <s v="05.5.0"/>
    <s v="R&amp;D Environmental protection  (CS)"/>
    <s v="Water and waste statistics by country"/>
    <s v="National"/>
  </r>
  <r>
    <x v="7"/>
    <x v="0"/>
    <s v="0. National"/>
    <x v="1"/>
    <s v="Disaster GIS dataset"/>
    <s v="GDACS"/>
    <s v="Global disaster alert and coordination system (GDACS)"/>
    <x v="0"/>
    <s v="Admin"/>
    <s v="Yes"/>
    <s v="Yes"/>
    <s v="No"/>
    <x v="8"/>
    <m/>
    <m/>
    <m/>
    <s v="http://portal.gdacs.org/data"/>
    <s v="B"/>
    <s v="NGOs"/>
    <s v="International NGO"/>
    <m/>
    <s v="10.8.1"/>
    <s v="R&amp;D Social protection  (CS)"/>
    <s v="Disaster mapping"/>
    <s v="GIS data for disasters"/>
  </r>
  <r>
    <x v="7"/>
    <x v="0"/>
    <s v="0. National"/>
    <x v="1"/>
    <s v="GEF projects data"/>
    <s v="GEF projects data"/>
    <s v="Global Environment Facility [GEF]"/>
    <x v="0"/>
    <s v="Admin"/>
    <s v="Yes"/>
    <s v="Yes"/>
    <s v="No"/>
    <x v="0"/>
    <m/>
    <m/>
    <m/>
    <s v="https://www.thegef.org/gef/project_list?keyword=&amp;countryCode=UG&amp;focalAreaCode=all&amp;agencyCode=all&amp;projectType=all&amp;fundingSource=all&amp;approvalFYFrom=1991&amp;approvalFYTo=2016&amp;ltgt=gt&amp;ltgtAmt=0&amp;op=Search&amp;form_build_id=form-OQMxY2bhAwANl2Iy128opsxseP2F-GaU7eLqLDVkWpg&amp;form_id=prjsearch_searchfrm"/>
    <s v="C"/>
    <s v="Development partners"/>
    <s v="Other Multilateral Agencies"/>
    <s v="GEF projects data"/>
    <s v="05.5.0"/>
    <s v="R&amp;D Environmental protection  (CS)"/>
    <s v="Financing data"/>
    <s v="National"/>
  </r>
  <r>
    <x v="7"/>
    <x v="0"/>
    <s v="0. National"/>
    <x v="1"/>
    <s v="Greenhouse Gas Inventory Data"/>
    <s v="UNFCCC data"/>
    <s v="United Nations Framework Convention on Climate Change (UNFCCC)"/>
    <x v="0"/>
    <s v="Survey"/>
    <s v="Yes"/>
    <s v="Yes"/>
    <s v="Yes"/>
    <x v="5"/>
    <m/>
    <m/>
    <m/>
    <s v="http://unfccc.int/ghg_data/items/3800.php"/>
    <s v="C"/>
    <s v="Development partners"/>
    <s v="UN Agency"/>
    <s v="UNFCCC data"/>
    <s v="05.5.0"/>
    <s v="R&amp;D Environmental protection  (CS)"/>
    <s v="Envirnomental statistics"/>
    <s v="National"/>
  </r>
  <r>
    <x v="7"/>
    <x v="0"/>
    <s v="0. National"/>
    <x v="1"/>
    <s v="Weather"/>
    <s v="World Weather Information Service"/>
    <s v="World Meteorological Organization (WMO)"/>
    <x v="0"/>
    <s v="Survey"/>
    <s v="Yes"/>
    <s v="Yes"/>
    <s v="No"/>
    <x v="0"/>
    <m/>
    <m/>
    <m/>
    <s v="http://worldweather.wmo.int/en/home.html"/>
    <s v="C"/>
    <s v="Development partners"/>
    <s v="UN Agency"/>
    <s v="World Weather Information Service"/>
    <s v="05.5.0"/>
    <s v="R&amp;D Environmental protection  (CS)"/>
    <s v="Weather ststistics"/>
    <s v="National"/>
  </r>
  <r>
    <x v="7"/>
    <x v="0"/>
    <s v="0. National"/>
    <x v="0"/>
    <s v="Water bills per district"/>
    <s v="Water bill payment e service"/>
    <s v="National Water and Sewerage Corporation"/>
    <x v="1"/>
    <s v="Admin"/>
    <s v="No"/>
    <s v="Yes"/>
    <s v="No"/>
    <x v="8"/>
    <m/>
    <m/>
    <m/>
    <s v="http://www.nwsc.co.ug/index.php/home-mobile/itemlist/category/38-politics"/>
    <s v="A"/>
    <s v="Government"/>
    <s v="Other State agencies"/>
    <m/>
    <s v="05.5.0"/>
    <s v="R&amp;D Environmental protection  (CS)"/>
    <m/>
    <s v="Individuals and institutions"/>
  </r>
  <r>
    <x v="7"/>
    <x v="0"/>
    <s v="0. National"/>
    <x v="0"/>
    <s v="Pace evaluation per district"/>
    <s v="Pace evaluationreportd"/>
    <s v="National Water and Sewerage Corporation"/>
    <x v="1"/>
    <s v="Admin"/>
    <s v="Yes"/>
    <s v="Yes"/>
    <s v="No"/>
    <x v="4"/>
    <m/>
    <m/>
    <m/>
    <s v="https://www.nwsc.co.ug/index.php/resources/reports"/>
    <s v="A"/>
    <s v="Government"/>
    <s v="Other State agencies"/>
    <m/>
    <s v="05.5.0"/>
    <s v="R&amp;D Environmental protection  (CS)"/>
    <m/>
    <s v="Individuals and institutions"/>
  </r>
  <r>
    <x v="7"/>
    <x v="0"/>
    <s v="0. National"/>
    <x v="1"/>
    <s v="Overview of Uganda PETS in Water 2009"/>
    <s v="Uganda - Public Expenditure Tracking Survey in Water and Sanitation 2009"/>
    <s v="Anti-Corruption Coalition of Uganda - ACCU"/>
    <x v="0"/>
    <s v="Survey"/>
    <s v="Yes"/>
    <s v="Yes"/>
    <s v="No"/>
    <x v="3"/>
    <m/>
    <m/>
    <m/>
    <s v="http://catalog.ihsn.org/index.php/catalog/1047"/>
    <s v="B"/>
    <s v="NGOs"/>
    <s v="National NGO"/>
    <m/>
    <s v="05.5.0"/>
    <s v="R&amp;D Environmental protection  (CS)"/>
    <s v="Water users characteristics"/>
    <s v="Households"/>
  </r>
  <r>
    <x v="7"/>
    <x v="0"/>
    <s v="0. National"/>
    <x v="1"/>
    <s v="Uganda Public Expenditure Tracking Survey in the Water Sector"/>
    <s v="Uganda - Public Expenditure Tracking Survey in Water and Sanitation 2009"/>
    <s v="Anti-Corruption Coalition of Uganda - ACCU"/>
    <x v="0"/>
    <s v="Survey"/>
    <s v="Yes"/>
    <s v="Yes"/>
    <s v="No"/>
    <x v="3"/>
    <m/>
    <m/>
    <m/>
    <s v="http://catalog.ihsn.org/index.php/catalog/1047"/>
    <s v="B"/>
    <s v="NGOs"/>
    <s v="National NGO"/>
    <m/>
    <s v="05.5.0"/>
    <s v="R&amp;D Environmental protection  (CS)"/>
    <s v="Water users characteristics"/>
    <s v="Households"/>
  </r>
  <r>
    <x v="7"/>
    <x v="0"/>
    <s v="0. National"/>
    <x v="1"/>
    <s v="Building resistance to corruption in the Water Sector"/>
    <s v="Uganda - Public Expenditure Tracking Survey in Water and Sanitation 2009"/>
    <s v="Anti-Corruption Coalition of Uganda - ACCU"/>
    <x v="0"/>
    <s v="Survey"/>
    <s v="Yes"/>
    <s v="Yes"/>
    <s v="No"/>
    <x v="3"/>
    <m/>
    <m/>
    <m/>
    <s v="http://catalog.ihsn.org/index.php/catalog/1047"/>
    <s v="B"/>
    <s v="NGOs"/>
    <s v="National NGO"/>
    <m/>
    <s v="05.5.0"/>
    <s v="R&amp;D Environmental protection  (CS)"/>
    <s v="Water users characteristics"/>
    <s v="Households"/>
  </r>
  <r>
    <x v="7"/>
    <x v="0"/>
    <s v="0. National"/>
    <x v="1"/>
    <s v="Water statistics"/>
    <s v="Water Information System"/>
    <s v="Ministry of Water and Environment"/>
    <x v="1"/>
    <s v="Admin"/>
    <s v="No"/>
    <s v="No"/>
    <s v="No"/>
    <x v="11"/>
    <m/>
    <m/>
    <m/>
    <s v="None"/>
    <s v="A"/>
    <s v="Government"/>
    <s v="Ministries"/>
    <m/>
    <s v="05.5.0"/>
    <s v="R&amp;D Environmental protection  (CS)"/>
    <m/>
    <s v="institutions and communities"/>
  </r>
  <r>
    <x v="7"/>
    <x v="0"/>
    <s v="0. National"/>
    <x v="0"/>
    <s v="Water supply"/>
    <s v="Utility Performance Monitoring &amp; Information System for urban water supply in Uganda"/>
    <s v="Ministry of Water and Environment"/>
    <x v="1"/>
    <s v="Admin"/>
    <s v="Yes"/>
    <s v="Yes"/>
    <s v="No"/>
    <x v="8"/>
    <m/>
    <m/>
    <m/>
    <s v="http://ipsanad.com/"/>
    <s v="A"/>
    <s v="Government"/>
    <s v="Ministries"/>
    <m/>
    <s v="05.5.0"/>
    <s v="R&amp;D Environmental protection  (CS)"/>
    <s v="water supply areas"/>
    <s v="institutions and communities"/>
  </r>
  <r>
    <x v="8"/>
    <x v="0"/>
    <s v="0. National"/>
    <x v="1"/>
    <s v="The nature, distribution and sources of private investment"/>
    <s v="Uganda - Investor Survey 2011"/>
    <s v="Uganda Bureau of Statistics"/>
    <x v="1"/>
    <s v="Survey"/>
    <s v="No"/>
    <s v="Yes"/>
    <s v="No"/>
    <x v="10"/>
    <m/>
    <m/>
    <m/>
    <s v="http://www.ubos.org/unda/index.php/catalog/52"/>
    <s v="A"/>
    <s v="Government"/>
    <s v="Statistical Agency"/>
    <s v="National  Survey"/>
    <s v="01.1.3"/>
    <s v="Financial and fiscal affairs  (CS)"/>
    <s v="Investor data"/>
    <s v="projects"/>
  </r>
  <r>
    <x v="8"/>
    <x v="0"/>
    <s v="0. National"/>
    <x v="1"/>
    <s v="Investment stocks and flows and employment"/>
    <s v="Uganda - Investor Survey 2011"/>
    <s v="Uganda Bureau of Statistics"/>
    <x v="1"/>
    <s v="Survey"/>
    <s v="No"/>
    <s v="Yes"/>
    <s v="No"/>
    <x v="10"/>
    <m/>
    <m/>
    <m/>
    <s v="http://www.ubos.org/unda/index.php/catalog/52"/>
    <s v="A"/>
    <s v="Government"/>
    <s v="Statistical Agency"/>
    <s v="National  Survey"/>
    <s v="01.1.3"/>
    <s v="Financial and fiscal affairs  (CS)"/>
    <s v="Investor data"/>
    <s v="projects"/>
  </r>
  <r>
    <x v="8"/>
    <x v="0"/>
    <s v="0. National"/>
    <x v="1"/>
    <s v="Investors' participation in international trade"/>
    <s v="Uganda - Investor Survey 2011"/>
    <s v="Uganda Bureau of Statistics"/>
    <x v="1"/>
    <s v="Survey"/>
    <s v="No"/>
    <s v="Yes"/>
    <s v="No"/>
    <x v="10"/>
    <m/>
    <m/>
    <m/>
    <s v="http://www.ubos.org/unda/index.php/catalog/52"/>
    <s v="A"/>
    <s v="Government"/>
    <s v="Statistical Agency"/>
    <s v="National  Survey"/>
    <s v="01.1.3"/>
    <s v="Financial and fiscal affairs  (CS)"/>
    <s v="Investor data"/>
    <s v="projects"/>
  </r>
  <r>
    <x v="8"/>
    <x v="0"/>
    <s v="0. National"/>
    <x v="1"/>
    <s v="Constraints to investment financing by the surveyed firms. "/>
    <s v="Uganda - Investor Survey 2011"/>
    <s v="Uganda Bureau of Statistics"/>
    <x v="1"/>
    <s v="Survey"/>
    <s v="No"/>
    <s v="Yes"/>
    <s v="No"/>
    <x v="10"/>
    <m/>
    <m/>
    <m/>
    <s v="http://www.ubos.org/unda/index.php/catalog/52"/>
    <s v="A"/>
    <s v="Government"/>
    <s v="Statistical Agency"/>
    <s v="National  Survey"/>
    <s v="01.1.3"/>
    <s v="Financial and fiscal affairs  (CS)"/>
    <s v="Investor data"/>
    <s v="projects"/>
  </r>
  <r>
    <x v="8"/>
    <x v="0"/>
    <s v="0. National"/>
    <x v="1"/>
    <s v="Investors' perceptions on the impact of Government participation in private sector affairs."/>
    <s v="Uganda - Investor Survey 2011"/>
    <s v="Uganda Bureau of Statistics"/>
    <x v="1"/>
    <s v="Survey"/>
    <s v="No"/>
    <s v="Yes"/>
    <s v="No"/>
    <x v="10"/>
    <m/>
    <m/>
    <m/>
    <s v="http://www.ubos.org/unda/index.php/catalog/52"/>
    <s v="A"/>
    <s v="Government"/>
    <s v="Statistical Agency"/>
    <s v="National  Survey"/>
    <s v="01.1.3"/>
    <s v="Financial and fiscal affairs  (CS)"/>
    <s v="Investor data"/>
    <s v="projects"/>
  </r>
  <r>
    <x v="8"/>
    <x v="0"/>
    <s v="0. National"/>
    <x v="2"/>
    <s v="Remittances to and from Uganda"/>
    <s v="Uganda - Survey on Remittances 2007"/>
    <s v="Uganda Bureau of Statistics"/>
    <x v="1"/>
    <s v="Survey"/>
    <s v="Yes"/>
    <s v="Yes"/>
    <s v="No"/>
    <x v="7"/>
    <m/>
    <m/>
    <m/>
    <s v="http://www.ubos.org/unda/index.php/catalog/11"/>
    <s v="A"/>
    <s v="Government"/>
    <s v="Statistical Agency"/>
    <s v="National Household Survey"/>
    <s v="01.1.3"/>
    <s v="Financial and fiscal affairs  (CS)"/>
    <s v="Remittances"/>
    <s v="individuals, households, and communities."/>
  </r>
  <r>
    <x v="8"/>
    <x v="0"/>
    <s v="0. National"/>
    <x v="1"/>
    <s v="Remittances to and from Uganda"/>
    <s v="Uganda - Future of African Remittances: National Surveys 2010"/>
    <s v="World Bank"/>
    <x v="0"/>
    <s v="Survey"/>
    <s v="Yes"/>
    <s v="Yes"/>
    <s v="Yes"/>
    <x v="1"/>
    <m/>
    <n v="2007"/>
    <m/>
    <s v="http://microdata.worldbank.org/index.php/catalog/593"/>
    <s v="C"/>
    <s v="Development partners"/>
    <s v="Other Multilateral Agencies"/>
    <s v="Microdata"/>
    <s v="01.1.3"/>
    <s v="Financial and fiscal affairs  (CS)"/>
    <s v="Several"/>
    <s v="Individuals"/>
  </r>
  <r>
    <x v="8"/>
    <x v="0"/>
    <s v="0. National"/>
    <x v="1"/>
    <s v="Financial inclusion"/>
    <s v="Uganda - Global Financial Inclusion (Global Findex) Database 2014"/>
    <s v="World Bank"/>
    <x v="0"/>
    <s v="Survey"/>
    <s v="Yes"/>
    <s v="Yes"/>
    <s v="Yes"/>
    <x v="5"/>
    <m/>
    <n v="2011"/>
    <m/>
    <s v="http://microdata.worldbank.org/index.php/catalog/2504"/>
    <s v="C"/>
    <s v="Development partners"/>
    <s v="Other Multilateral Agencies"/>
    <s v="Microdata"/>
    <s v="01.1.2"/>
    <s v="Financial and fiscal affairs  (CS)"/>
    <s v="Several"/>
    <s v="Individuals"/>
  </r>
  <r>
    <x v="8"/>
    <x v="1"/>
    <s v="0. National"/>
    <x v="1"/>
    <s v="World Development Indicators - Aid Effectiveness"/>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8"/>
    <x v="1"/>
    <s v="0. National"/>
    <x v="1"/>
    <s v="World Development Indicators - Financial Sector"/>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8"/>
    <x v="1"/>
    <s v="0. National"/>
    <x v="1"/>
    <s v="International Debt Statistics"/>
    <s v="World Bank data"/>
    <s v="World Bank"/>
    <x v="0"/>
    <s v="Survey"/>
    <s v="Yes"/>
    <s v="Yes"/>
    <s v="Yes"/>
    <x v="5"/>
    <s v="Annual"/>
    <m/>
    <m/>
    <s v="http://databank.worldbank.org/data/reports.aspx?source=international-debt-statistics&amp;Type=TABLE&amp;preview=on"/>
    <s v="C"/>
    <s v="Development partners"/>
    <s v="Other Multilateral Agencies"/>
    <s v="WB data"/>
    <s v="01.3.2"/>
    <s v="Overall planning and statistical services  (CS)"/>
    <s v="Development indicators"/>
    <s v="Several"/>
  </r>
  <r>
    <x v="8"/>
    <x v="1"/>
    <s v="0. National"/>
    <x v="1"/>
    <s v="Joint External Debt Hub"/>
    <s v="World Bank data"/>
    <s v="World Bank"/>
    <x v="0"/>
    <s v="Survey"/>
    <s v="Yes"/>
    <s v="Yes"/>
    <s v="Yes"/>
    <x v="8"/>
    <s v="Quartely"/>
    <m/>
    <m/>
    <s v="http://databank.worldbank.org/data/reports.aspx?source=joint-external-debt-hub&amp;Type=TABLE&amp;preview=on"/>
    <s v="C"/>
    <s v="Development partners"/>
    <s v="Other Multilateral Agencies"/>
    <s v="WB data"/>
    <s v="01.3.2"/>
    <s v="Overall planning and statistical services  (CS)"/>
    <s v="Development indicators"/>
    <s v="Several"/>
  </r>
  <r>
    <x v="8"/>
    <x v="1"/>
    <s v="0. National"/>
    <x v="1"/>
    <s v="Global Findex (Global Financial Inclusion Database)"/>
    <s v="World Bank data"/>
    <s v="World Bank"/>
    <x v="0"/>
    <s v="Survey"/>
    <s v="Yes"/>
    <s v="Yes"/>
    <s v="Yes"/>
    <x v="5"/>
    <s v="Annual"/>
    <m/>
    <m/>
    <s v="http://databank.worldbank.org/data/reports.aspx?source=global-findex-(global-financial-inclusion-database)&amp;Type=TABLE&amp;preview=on"/>
    <s v="C"/>
    <s v="Development partners"/>
    <s v="Other Multilateral Agencies"/>
    <s v="WB data"/>
    <s v="01.3.2"/>
    <s v="Overall planning and statistical services  (CS)"/>
    <s v="Development indicators"/>
    <s v="Several"/>
  </r>
  <r>
    <x v="8"/>
    <x v="1"/>
    <s v="0. National"/>
    <x v="1"/>
    <s v="Global Financial Development"/>
    <s v="World Bank data"/>
    <s v="World Bank"/>
    <x v="0"/>
    <s v="Survey"/>
    <s v="Yes"/>
    <s v="Yes"/>
    <s v="Yes"/>
    <x v="4"/>
    <s v="Annual"/>
    <m/>
    <m/>
    <s v="http://databank.worldbank.org/data/reports.aspx?source=global-financial-development&amp;Type=TABLE&amp;preview=on"/>
    <s v="C"/>
    <s v="Development partners"/>
    <s v="Other Multilateral Agencies"/>
    <s v="WB data"/>
    <s v="01.3.2"/>
    <s v="Overall planning and statistical services  (CS)"/>
    <s v="Development indicators"/>
    <s v="Several"/>
  </r>
  <r>
    <x v="8"/>
    <x v="1"/>
    <s v="0. National"/>
    <x v="1"/>
    <s v="Quarterly Public Sector Debt"/>
    <s v="World Bank data"/>
    <s v="World Bank"/>
    <x v="0"/>
    <s v="Survey"/>
    <s v="Yes"/>
    <s v="Yes"/>
    <s v="Yes"/>
    <x v="8"/>
    <s v="Quartely"/>
    <m/>
    <m/>
    <s v="http://databank.worldbank.org/data/reports.aspx?source=quarterly-public-sector-debt&amp;Type=TABLE&amp;preview=on"/>
    <s v="C"/>
    <s v="Development partners"/>
    <s v="Other Multilateral Agencies"/>
    <s v="WB data"/>
    <s v="01.3.2"/>
    <s v="Overall planning and statistical services  (CS)"/>
    <s v="Development indicators"/>
    <s v="Several"/>
  </r>
  <r>
    <x v="8"/>
    <x v="1"/>
    <s v="0. National"/>
    <x v="1"/>
    <s v="G20 Financial Inclusion Indicators"/>
    <s v="World Bank data"/>
    <s v="World Bank"/>
    <x v="0"/>
    <s v="Survey"/>
    <s v="Yes"/>
    <s v="Yes"/>
    <s v="Yes"/>
    <x v="5"/>
    <s v="Annual"/>
    <n v="2013"/>
    <n v="2015"/>
    <s v="http://databank.worldbank.org/data/reports.aspx?source=g20-financial-inclusion-indicators&amp;Type=TABLE&amp;preview=on"/>
    <s v="C"/>
    <s v="Development partners"/>
    <s v="Other Multilateral Agencies"/>
    <s v="WB data"/>
    <s v="01.3.2"/>
    <s v="Overall planning and statistical services  (CS)"/>
    <s v="Development indicators"/>
    <s v="Several"/>
  </r>
  <r>
    <x v="8"/>
    <x v="0"/>
    <s v="0. National"/>
    <x v="1"/>
    <s v="Government spending per sector"/>
    <s v="Monthly Budgetary Central Government Finance Statistics 201516 Feb'16"/>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Donor spending per sector"/>
    <s v="Monthly Budgetary Central Government Finance Statistics 201516 Feb'17"/>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Donor spending per donor"/>
    <s v="Monthly Budgetary Central Government Finance Statistics 201516 Feb'18"/>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Revenues collected (taxes, oil revenues and other revenues)"/>
    <s v="Monthly Budgetary Central Government Finance Statistics 201516 Feb'19"/>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Total financing"/>
    <s v="Monthly Budgetary Central Government Finance Statistics 201516 Feb'20"/>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Operating surplus"/>
    <s v="Monthly Budgetary Central Government Finance Statistics 201516 Feb'21"/>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Government transfers"/>
    <s v="Monthly Budgetary Central Government Finance Statistics 201516 Feb'21"/>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Spending per activity areas"/>
    <s v="Monthly Budgetary Central Government Finance Statistics 201516 Feb'21"/>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Financing sources"/>
    <s v="Monthly Budgetary Central Government Finance Statistics 201516 Feb'21"/>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0"/>
    <s v="0. National"/>
    <x v="1"/>
    <s v="Outlays by functions of government"/>
    <s v="Monthly Budgetary Central Government Finance Statistics 201516 Feb'21"/>
    <s v="Ministry of Finance and Economic development"/>
    <x v="1"/>
    <s v="Admin"/>
    <s v="Yes"/>
    <s v="Yes"/>
    <s v="Yes"/>
    <x v="0"/>
    <s v="Monthly"/>
    <n v="2015"/>
    <n v="2016"/>
    <s v="http://www.finance.go.ug/index.php?option=com_docman&amp;task=doc_download&amp;gid=479&amp;Itemid=159"/>
    <s v="A"/>
    <s v="Government"/>
    <s v="Ministries"/>
    <m/>
    <s v="01.5.0"/>
    <s v="R&amp;D General public services  (CS)"/>
    <m/>
    <s v=" institutions and enterprises"/>
  </r>
  <r>
    <x v="8"/>
    <x v="1"/>
    <s v="0. National"/>
    <x v="2"/>
    <s v="Central government operations"/>
    <s v="UBOS- GDDS/SDDS economic and financial data for Uganda - Fiscal Sector     "/>
    <s v="Uganda Bureau of Statistics"/>
    <x v="1"/>
    <s v="Admin"/>
    <s v="Yes"/>
    <s v="Yes"/>
    <s v="No"/>
    <x v="8"/>
    <s v="Monthly"/>
    <n v="2014"/>
    <n v="2016"/>
    <s v="http://www.ubos.org/sdds/info.php"/>
    <s v="A"/>
    <s v="Government"/>
    <s v="Statistical Agency"/>
    <m/>
    <s v="01.3.2"/>
    <s v="Overall planning and statistical services"/>
    <s v="Several"/>
    <s v="households and communities"/>
  </r>
  <r>
    <x v="8"/>
    <x v="1"/>
    <s v="0. National"/>
    <x v="2"/>
    <s v="Government debt"/>
    <s v="UBOS- GDDS/SDDS economic and financial data for Uganda - Fiscal Sector     "/>
    <s v="Uganda Bureau of Statistics"/>
    <x v="1"/>
    <s v="Admin"/>
    <s v="Yes"/>
    <s v="Yes"/>
    <s v="No"/>
    <x v="2"/>
    <s v="Annual"/>
    <m/>
    <m/>
    <s v="http://www.ubos.org/sdds/info.php"/>
    <s v="A"/>
    <s v="Government"/>
    <s v="Statistical Agency"/>
    <m/>
    <s v="01.3.2"/>
    <s v="Overall planning and statistical services"/>
    <s v="Several"/>
    <s v="households and communities"/>
  </r>
  <r>
    <x v="8"/>
    <x v="1"/>
    <s v="0. National"/>
    <x v="2"/>
    <s v="General government operations "/>
    <s v="UBOS- GDDS/SDDS economic and financial data for Uganda - Fiscal Sector     "/>
    <s v="Uganda Bureau of Statistics"/>
    <x v="1"/>
    <s v="Admin"/>
    <s v="Yes"/>
    <s v="Yes"/>
    <s v="No"/>
    <x v="5"/>
    <s v="Annual"/>
    <m/>
    <m/>
    <s v="http://www.ubos.org/sdds/info.php"/>
    <s v="A"/>
    <s v="Government"/>
    <s v="Statistical Agency"/>
    <m/>
    <s v="01.3.2"/>
    <s v="Overall planning and statistical services"/>
    <s v="Several"/>
    <s v="households and communities"/>
  </r>
  <r>
    <x v="8"/>
    <x v="1"/>
    <s v="0. National"/>
    <x v="2"/>
    <s v="Depository coperations survey (Monetary survey)"/>
    <s v="UBOS- GDDS/SDDS economic and financial data for Uganda - Financial Sector     "/>
    <s v="Uganda Bureau of Statistics"/>
    <x v="1"/>
    <s v="Survey"/>
    <s v="Yes"/>
    <s v="Yes"/>
    <s v="No"/>
    <x v="8"/>
    <s v="Monthly"/>
    <m/>
    <m/>
    <s v="http://www.ubos.org/sdds/info.php"/>
    <s v="A"/>
    <s v="Government"/>
    <s v="Statistical Agency"/>
    <m/>
    <s v="01.3.2"/>
    <s v="Overall planning and statistical services"/>
    <s v="Several"/>
    <s v="households and communities"/>
  </r>
  <r>
    <x v="8"/>
    <x v="1"/>
    <s v="0. National"/>
    <x v="2"/>
    <s v="Central bank survey"/>
    <s v="UBOS- GDDS/SDDS economic and financial data for Uganda - Financial Sector     "/>
    <s v="Uganda Bureau of Statistics"/>
    <x v="1"/>
    <s v="Admin"/>
    <s v="Yes"/>
    <s v="Yes"/>
    <s v="No"/>
    <x v="8"/>
    <s v="Monthly"/>
    <m/>
    <m/>
    <s v="http://www.ubos.org/sdds/info.php"/>
    <s v="A"/>
    <s v="Government"/>
    <s v="Statistical Agency"/>
    <m/>
    <s v="01.3.2"/>
    <s v="Overall planning and statistical services"/>
    <s v="Several"/>
    <s v="households and communities"/>
  </r>
  <r>
    <x v="8"/>
    <x v="1"/>
    <s v="0. National"/>
    <x v="2"/>
    <s v="Other depository coperations survey (Monetary survey)"/>
    <s v="UBOS- GDDS/SDDS economic and financial data for Uganda - Financial Sector     "/>
    <s v="Uganda Bureau of Statistics"/>
    <x v="1"/>
    <s v="Survey"/>
    <s v="Yes"/>
    <s v="Yes"/>
    <s v="No"/>
    <x v="8"/>
    <s v="Monthly"/>
    <m/>
    <m/>
    <s v="http://www.ubos.org/sdds/info.php"/>
    <s v="A"/>
    <s v="Government"/>
    <s v="Statistical Agency"/>
    <m/>
    <s v="01.3.2"/>
    <s v="Overall planning and statistical services"/>
    <s v="Several"/>
    <s v="households and communities"/>
  </r>
  <r>
    <x v="8"/>
    <x v="1"/>
    <s v="0. National"/>
    <x v="2"/>
    <s v="International reserves"/>
    <s v="UBOS- GDDS/SDDS economic and financial data for Uganda - External Sector     "/>
    <s v="Uganda Bureau of Statistics"/>
    <x v="1"/>
    <s v="Admin"/>
    <s v="Yes"/>
    <s v="Yes"/>
    <s v="No"/>
    <x v="6"/>
    <s v="Annual"/>
    <m/>
    <m/>
    <s v="http://www.ubos.org/sdds/info.php"/>
    <s v="A"/>
    <s v="Government"/>
    <s v="Statistical Agency"/>
    <m/>
    <s v="01.3.2"/>
    <s v="Overall planning and statistical services"/>
    <s v="Several"/>
    <s v="households and communities"/>
  </r>
  <r>
    <x v="8"/>
    <x v="1"/>
    <s v="0. National"/>
    <x v="2"/>
    <s v="International investment position"/>
    <s v="UBOS- GDDS/SDDS economic and financial data for Uganda - External Sector     "/>
    <s v="Uganda Bureau of Statistics"/>
    <x v="1"/>
    <s v="Admin"/>
    <s v="Yes"/>
    <s v="Yes"/>
    <s v="No"/>
    <x v="8"/>
    <s v="Quartely"/>
    <n v="2014"/>
    <n v="2016"/>
    <s v="http://www.ubos.org/sdds/info.php"/>
    <s v="A"/>
    <s v="Government"/>
    <s v="Statistical Agency"/>
    <m/>
    <s v="01.3.2"/>
    <s v="Overall planning and statistical services"/>
    <s v="Several"/>
    <s v="households and communities"/>
  </r>
  <r>
    <x v="8"/>
    <x v="1"/>
    <s v="0. National"/>
    <x v="2"/>
    <s v="External debt"/>
    <s v="UBOS- GDDS/SDDS economic and financial data for Uganda - External Sector     "/>
    <s v="Uganda Bureau of Statistics"/>
    <x v="1"/>
    <s v="Admin"/>
    <s v="Yes"/>
    <s v="Yes"/>
    <s v="No"/>
    <x v="3"/>
    <s v="Annual"/>
    <m/>
    <m/>
    <s v="http://www.ubos.org/sdds/info.php"/>
    <s v="A"/>
    <s v="Government"/>
    <s v="Statistical Agency"/>
    <m/>
    <s v="01.3.2"/>
    <s v="Overall planning and statistical services"/>
    <s v="Several"/>
    <s v="households and communities"/>
  </r>
  <r>
    <x v="8"/>
    <x v="1"/>
    <s v="0. National"/>
    <x v="1"/>
    <s v="Banking and Finance"/>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8"/>
    <x v="1"/>
    <s v="0. National"/>
    <x v="1"/>
    <s v="Finance"/>
    <s v="OECD data"/>
    <s v="Organisation for Economic Co-operation and Development (OECD)"/>
    <x v="0"/>
    <s v="Survey"/>
    <s v="Yes"/>
    <s v="Yes"/>
    <s v="Yes"/>
    <x v="5"/>
    <s v="Annual"/>
    <m/>
    <n v="2015"/>
    <s v="http://stats.oecd.org/"/>
    <s v="C"/>
    <s v="Development partners"/>
    <s v="Other Multilateral Agencies"/>
    <s v="OECD data"/>
    <s v="01.3.2"/>
    <s v="Overall planning and statistical services  (CS)"/>
    <s v="Development indicators"/>
    <s v="Several"/>
  </r>
  <r>
    <x v="8"/>
    <x v="1"/>
    <s v="0. National"/>
    <x v="1"/>
    <s v="Domestic resources"/>
    <s v="Development Data Hub"/>
    <s v="Development Initiatives"/>
    <x v="0"/>
    <s v="Admin"/>
    <s v="Yes"/>
    <s v="Yes"/>
    <s v="Yes"/>
    <x v="5"/>
    <s v="Annual"/>
    <m/>
    <n v="2015"/>
    <s v="http://devinit.org/#!/country/uganda"/>
    <s v="B"/>
    <s v="NGOs"/>
    <s v="International NGO"/>
    <m/>
    <s v="01.3.2"/>
    <s v="Overall planning and statistical services  (CS)"/>
    <s v="poverty, resources, health, education"/>
    <s v="Several"/>
  </r>
  <r>
    <x v="8"/>
    <x v="1"/>
    <s v="0. National"/>
    <x v="1"/>
    <s v="International resources"/>
    <s v="Development Data Hub"/>
    <s v="Development Initiatives"/>
    <x v="0"/>
    <s v="Admin"/>
    <s v="Yes"/>
    <s v="Yes"/>
    <s v="Yes"/>
    <x v="5"/>
    <s v="Annual"/>
    <m/>
    <n v="2015"/>
    <s v="http://devinit.org/#!/country/uganda"/>
    <s v="B"/>
    <s v="NGOs"/>
    <s v="International NGO"/>
    <m/>
    <s v="01.3.2"/>
    <s v="Overall planning and statistical services  (CS)"/>
    <s v="poverty, resources, health, education"/>
    <s v="Several"/>
  </r>
  <r>
    <x v="8"/>
    <x v="1"/>
    <s v="0. National"/>
    <x v="1"/>
    <s v="International official finance"/>
    <s v="Development Data Hub"/>
    <s v="Development Initiatives"/>
    <x v="0"/>
    <s v="Admin"/>
    <s v="Yes"/>
    <s v="Yes"/>
    <s v="Yes"/>
    <x v="4"/>
    <s v="Annual"/>
    <m/>
    <n v="2015"/>
    <s v="http://devinit.org/#!/data"/>
    <s v="B"/>
    <s v="NGOs"/>
    <s v="International NGO"/>
    <m/>
    <s v="01.3.2"/>
    <s v="Overall planning and statistical services  (CS)"/>
    <s v="poverty, resources, health, education"/>
    <s v="Several"/>
  </r>
  <r>
    <x v="8"/>
    <x v="1"/>
    <s v="0. National"/>
    <x v="1"/>
    <s v="Humanitarian finance"/>
    <s v="Development Data Hub"/>
    <s v="Development Initiatives"/>
    <x v="0"/>
    <s v="Admin"/>
    <s v="Yes"/>
    <s v="Yes"/>
    <s v="Yes"/>
    <x v="4"/>
    <s v="Annual"/>
    <m/>
    <n v="2015"/>
    <s v="http://devinit.org/#!/data"/>
    <s v="B"/>
    <s v="NGOs"/>
    <s v="International NGO"/>
    <m/>
    <s v="01.3.2"/>
    <s v="Overall planning and statistical services  (CS)"/>
    <s v="poverty, resources, health, education"/>
    <s v="Several"/>
  </r>
  <r>
    <x v="8"/>
    <x v="1"/>
    <s v="0. National"/>
    <x v="0"/>
    <s v="District public resources"/>
    <s v="Spotlight on Uganda"/>
    <s v="Development Initiatives"/>
    <x v="0"/>
    <s v="Admin"/>
    <s v="Yes"/>
    <s v="Yes"/>
    <s v="Yes"/>
    <x v="5"/>
    <s v="Annual"/>
    <m/>
    <n v="2015"/>
    <s v="http://devinit.org/#!/spotlight-on-uganda"/>
    <s v="B"/>
    <s v="NGOs"/>
    <s v="International NGO"/>
    <m/>
    <s v="01.3.2"/>
    <s v="Overall planning and statistical services  (CS)"/>
    <s v="poverty, resources, health, education"/>
    <s v="Several"/>
  </r>
  <r>
    <x v="8"/>
    <x v="1"/>
    <s v="0. National"/>
    <x v="1"/>
    <s v="IFS (46)"/>
    <s v="UN data"/>
    <s v="UN data"/>
    <x v="0"/>
    <s v="Admin"/>
    <s v="Yes"/>
    <s v="Yes"/>
    <s v="Yes"/>
    <x v="6"/>
    <s v="Annual"/>
    <m/>
    <m/>
    <s v="http://data.un.org/Search.aspx?q=uganda "/>
    <s v="C"/>
    <s v="Development partners"/>
    <s v="UN Agency"/>
    <s v="UN data"/>
    <s v="01.3.2"/>
    <s v="Overall planning and statistical services  (CS)"/>
    <s v="Several"/>
    <s v="Households"/>
  </r>
  <r>
    <x v="8"/>
    <x v="1"/>
    <s v="0. National"/>
    <x v="1"/>
    <s v="Government Revenue Dataset (GRD)"/>
    <s v="Government Revenue Dataset (GRD)"/>
    <s v="UNU Wider"/>
    <x v="0"/>
    <s v="Survey"/>
    <s v="Yes"/>
    <s v="Yes"/>
    <s v="No"/>
    <x v="8"/>
    <s v="Annual"/>
    <m/>
    <m/>
    <s v="https://www.wider.unu.edu/project/grd-government-revenue-dataset"/>
    <s v="C"/>
    <s v="Development partners"/>
    <s v="UN Agency"/>
    <s v="UNU GRD"/>
    <s v="10.8.0"/>
    <s v="R&amp;D Social protection  (CS)"/>
    <s v="Vulnerability and risk"/>
    <s v="Institutions"/>
  </r>
  <r>
    <x v="9"/>
    <x v="0"/>
    <s v="0. National"/>
    <x v="0"/>
    <s v="NGOs register"/>
    <s v="Uganda NGO directory"/>
    <s v="Uganda National NGO Forum (UNNGOF)"/>
    <x v="0"/>
    <s v="Admin"/>
    <s v="Yes"/>
    <s v="Yes"/>
    <s v="No"/>
    <x v="8"/>
    <m/>
    <m/>
    <m/>
    <s v="http://www.ugandangodirectory.org/ "/>
    <s v="B"/>
    <s v="NGOs"/>
    <s v="National NGO"/>
    <m/>
    <s v="04.7.4"/>
    <s v="Multi-purpose development projects  (CS)"/>
    <s v="NGOs in Uganda data"/>
    <s v="Organisation"/>
  </r>
  <r>
    <x v="9"/>
    <x v="0"/>
    <s v="0. National"/>
    <x v="2"/>
    <s v="Demographic characteristics "/>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Education"/>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Health "/>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Water and sanitation"/>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Housing conditions and energy use"/>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Agriculture "/>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Communities"/>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Transport"/>
    <s v="Uganda - National Service Delivery Survey 2008"/>
    <s v="Uganda Bureau of Statistics"/>
    <x v="1"/>
    <s v="Survey"/>
    <s v="Yes"/>
    <s v="Yes"/>
    <s v="No"/>
    <x v="2"/>
    <m/>
    <n v="2004"/>
    <m/>
    <s v="http://www.ubos.org/onlinefiles/uploads/ubos/pdf%20documents/2008NSDSFinalReport.pdf"/>
    <s v="A"/>
    <s v="Government"/>
    <s v="Statistical Agency"/>
    <s v="National Household Survey"/>
    <s v="04.1.2"/>
    <s v="General labour affairs  (CS)"/>
    <s v="National service delivery indicators"/>
    <s v="individuals, households and communities"/>
  </r>
  <r>
    <x v="9"/>
    <x v="0"/>
    <s v="0. National"/>
    <x v="2"/>
    <s v="Crossings "/>
    <s v="Uganda - National Service Delivery Survey 2008"/>
    <s v="Uganda Bureau of Statistics"/>
    <x v="1"/>
    <s v="Survey"/>
    <s v="Yes"/>
    <s v="Yes"/>
    <s v="No"/>
    <x v="2"/>
    <m/>
    <n v="2004"/>
    <m/>
    <s v="http://catalog.ihsn.org/index.php/catalog/2185/"/>
    <s v="A"/>
    <s v="Government"/>
    <s v="Statistical Agency"/>
    <s v="National Household Survey"/>
    <s v="04.1.2"/>
    <s v="General labour affairs  (CS)"/>
    <s v="National service delivery indicators"/>
    <s v="individuals, households and communities"/>
  </r>
  <r>
    <x v="9"/>
    <x v="0"/>
    <s v="0. National"/>
    <x v="2"/>
    <s v="Justice, law and order "/>
    <s v="Uganda - National Service Delivery Survey 2008"/>
    <s v="Uganda Bureau of Statistics"/>
    <x v="1"/>
    <s v="Survey"/>
    <s v="Yes"/>
    <s v="Yes"/>
    <s v="No"/>
    <x v="2"/>
    <m/>
    <n v="2004"/>
    <m/>
    <s v="http://catalog.ihsn.org/index.php/catalog/2185/"/>
    <s v="A"/>
    <s v="Government"/>
    <s v="Statistical Agency"/>
    <s v="National Household Survey"/>
    <s v="04.1.2"/>
    <s v="General labour affairs  (CS)"/>
    <s v="National service delivery indicators"/>
    <s v="individuals, households and communities"/>
  </r>
  <r>
    <x v="9"/>
    <x v="0"/>
    <s v="0. National"/>
    <x v="2"/>
    <s v="Public sector management and accountability "/>
    <s v="Uganda - National Service Delivery Survey 2008"/>
    <s v="Uganda Bureau of Statistics"/>
    <x v="1"/>
    <s v="Survey"/>
    <s v="Yes"/>
    <s v="Yes"/>
    <s v="No"/>
    <x v="2"/>
    <m/>
    <n v="2004"/>
    <m/>
    <s v="http://catalog.ihsn.org/index.php/catalog/2185/"/>
    <s v="A"/>
    <s v="Government"/>
    <s v="Statistical Agency"/>
    <s v="National Household Survey"/>
    <s v="04.1.2"/>
    <s v="General labour affairs  (CS)"/>
    <s v="National service delivery indicators"/>
    <s v="individuals, households and communities"/>
  </r>
  <r>
    <x v="9"/>
    <x v="0"/>
    <s v="0. National"/>
    <x v="2"/>
    <s v="Other service delivery issues"/>
    <s v="Uganda - National Service Delivery Survey 2008"/>
    <s v="Uganda Bureau of Statistics"/>
    <x v="1"/>
    <s v="Survey"/>
    <s v="Yes"/>
    <s v="Yes"/>
    <s v="No"/>
    <x v="2"/>
    <m/>
    <n v="2004"/>
    <m/>
    <s v="http://catalog.ihsn.org/index.php/catalog/2185/"/>
    <s v="A"/>
    <s v="Government"/>
    <s v="Statistical Agency"/>
    <s v="National Household Survey"/>
    <s v="04.1.2"/>
    <s v="General labour affairs  (CS)"/>
    <s v="National service delivery indicators"/>
    <s v="individuals, households and communities"/>
  </r>
  <r>
    <x v="9"/>
    <x v="0"/>
    <s v="0. National"/>
    <x v="2"/>
    <s v="conflict, security and peace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domestic political issues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government, political systems and organisations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mass political behaviour, attitudes/opinion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political ideology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business/industrial management and organisation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mass media "/>
    <s v="Uganda Round 5 data (2012, updated July 2015)"/>
    <s v="Afrobarometer"/>
    <x v="0"/>
    <s v="Survey"/>
    <s v="Yes"/>
    <s v="Yes"/>
    <s v="Yes"/>
    <x v="6"/>
    <s v="Every 2 years"/>
    <n v="2010"/>
    <n v="2014"/>
    <s v="https://www.datafirst.uct.ac.za/dataportal/index.php/catalog/540/study-description"/>
    <s v="E"/>
    <s v="Others"/>
    <s v="Others"/>
    <s v="Afrobarometer"/>
    <s v="01.3.3"/>
    <s v="Other general services  (CS)"/>
    <s v="democracy, markets, and civil society "/>
    <s v=" individuals and groups"/>
  </r>
  <r>
    <x v="9"/>
    <x v="0"/>
    <s v="0. National"/>
    <x v="2"/>
    <s v="social exclusion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cultural activities and participation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cultural and national identity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religion and values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social behaviour and attitudes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social change "/>
    <s v="Uganda Round 5 data (2012, updated July 2015)"/>
    <s v="Afrobarometer"/>
    <x v="0"/>
    <s v="Survey"/>
    <s v="Yes"/>
    <s v="Yes"/>
    <s v="Yes"/>
    <x v="6"/>
    <s v="Every 2 years"/>
    <n v="2010"/>
    <n v="2014"/>
    <s v="http://www.afrobarometer.org/countries/uganda-0"/>
    <s v="E"/>
    <s v="Others"/>
    <s v="Others"/>
    <s v="Afrobarometer"/>
    <s v="01.3.3"/>
    <s v="Other general services  (CS)"/>
    <s v="democracy, markets, and civil society "/>
    <s v=" individuals and groups"/>
  </r>
  <r>
    <x v="9"/>
    <x v="0"/>
    <s v="0. National"/>
    <x v="2"/>
    <s v="social conditions and indicators "/>
    <s v="Uganda Round 5 data (2012, updated July 2015)"/>
    <s v="Afrobarometer"/>
    <x v="0"/>
    <s v="Survey"/>
    <s v="Yes"/>
    <s v="Yes"/>
    <s v="Yes"/>
    <x v="6"/>
    <s v="Every 2 years"/>
    <n v="2008"/>
    <n v="2014"/>
    <s v="http://www.afrobarometer.org/countries/uganda-0"/>
    <s v="E"/>
    <s v="Others"/>
    <s v="Others"/>
    <s v="Afrobarometer"/>
    <s v="01.3.3"/>
    <s v="Other general services  (CS)"/>
    <s v="democracy, markets, and civil society "/>
    <s v=" individuals and groups"/>
  </r>
  <r>
    <x v="9"/>
    <x v="0"/>
    <s v="0. National"/>
    <x v="1"/>
    <s v="Informal international trade"/>
    <s v="Uganda - Informal Cross Border Trade Qualitative Baseline Study 2008"/>
    <s v="Uganda Bureau of Statistics"/>
    <x v="1"/>
    <s v="Survey"/>
    <s v="Yes"/>
    <s v="Yes"/>
    <s v="No"/>
    <x v="10"/>
    <m/>
    <m/>
    <m/>
    <s v="http://www.ubos.org/unda/index.php/catalog/18"/>
    <s v="A"/>
    <s v="Government"/>
    <s v="Statistical Agency"/>
    <s v="National  Survey"/>
    <s v="01.1.2"/>
    <s v="Financial and fiscal affairs  (CS)"/>
    <s v="Country boarder relations"/>
    <s v="households and individuals."/>
  </r>
  <r>
    <x v="9"/>
    <x v="0"/>
    <s v="0. National"/>
    <x v="2"/>
    <s v="Activities of the Non-Profit Institutions"/>
    <s v="Uganda - Non-Profit Institutions Survey 2009"/>
    <s v="Uganda Bureau of Statistics"/>
    <x v="1"/>
    <s v="Survey"/>
    <s v="Yes"/>
    <s v="Yes"/>
    <s v="No"/>
    <x v="3"/>
    <m/>
    <m/>
    <m/>
    <s v="http://www.ubos.org/unda/index.php/catalog/20"/>
    <s v="A"/>
    <s v="Government"/>
    <s v="Statistical Agency"/>
    <s v="National Survey"/>
    <s v="01.3.0"/>
    <s v="General services"/>
    <s v="Non-profit institutions characteristics"/>
    <s v="Institutions"/>
  </r>
  <r>
    <x v="9"/>
    <x v="0"/>
    <s v="0. National"/>
    <x v="2"/>
    <s v="government"/>
    <s v="Uganda - Survey of Access Beneficiary Participation and Accountability under Second Local Government Development Programme 2007"/>
    <s v="Uganda Bureau of Statistics"/>
    <x v="1"/>
    <s v="Survey"/>
    <s v="Yes"/>
    <s v="Yes"/>
    <s v="No"/>
    <x v="7"/>
    <m/>
    <m/>
    <m/>
    <s v="http://catalog.ihsn.org/index.php/catalog/3785/study-description"/>
    <s v="A"/>
    <s v="Government"/>
    <s v="Statistical Agency"/>
    <s v="National Household Survey"/>
    <s v="01.1.2"/>
    <s v="Financial and fiscal affairs  (CS)"/>
    <s v="service delivery indicators"/>
    <s v="Community, household, individual"/>
  </r>
  <r>
    <x v="9"/>
    <x v="0"/>
    <s v="0. National"/>
    <x v="2"/>
    <s v="political systems and organisations"/>
    <s v="Uganda - Survey of Access Beneficiary Participation and Accountability under Second Local Government Development Programme 2007"/>
    <s v="Uganda Bureau of Statistics"/>
    <x v="1"/>
    <s v="Survey"/>
    <s v="Yes"/>
    <s v="Yes"/>
    <s v="No"/>
    <x v="7"/>
    <m/>
    <m/>
    <m/>
    <s v="http://catalog.ihsn.org/index.php/catalog/3785/study-description"/>
    <s v="A"/>
    <s v="Government"/>
    <s v="Statistical Agency"/>
    <s v="National Household Survey"/>
    <s v="01.1.2"/>
    <s v="Financial and fiscal affairs  (CS)"/>
    <s v="service delivery indicators"/>
    <s v="Community, household, individual"/>
  </r>
  <r>
    <x v="9"/>
    <x v="0"/>
    <s v="0. National"/>
    <x v="2"/>
    <s v="Health"/>
    <s v="Uganda - Urban Inequities Survey 2006-2007"/>
    <s v="Uganda Bureau of Statistics"/>
    <x v="1"/>
    <s v="Survey"/>
    <s v="No"/>
    <s v="Yes"/>
    <s v="No"/>
    <x v="9"/>
    <m/>
    <m/>
    <m/>
    <s v="http://www.ubos.org/unda/index.php/catalog/13"/>
    <s v="A"/>
    <s v="Government"/>
    <s v="Statistical Agency"/>
    <s v="National Household Survey"/>
    <s v="01.3.0"/>
    <s v="General services"/>
    <s v="access to infrastructure and basic services (water, sanitation, solid waste management and drainage)"/>
    <s v="Households and women"/>
  </r>
  <r>
    <x v="9"/>
    <x v="0"/>
    <s v="0. National"/>
    <x v="2"/>
    <s v="Education"/>
    <s v="Uganda - Urban Inequities Survey 2006-2007"/>
    <s v="Uganda Bureau of Statistics"/>
    <x v="1"/>
    <s v="Survey"/>
    <s v="No"/>
    <s v="Yes"/>
    <s v="No"/>
    <x v="9"/>
    <m/>
    <m/>
    <m/>
    <s v="http://www.ubos.org/unda/index.php/catalog/13"/>
    <s v="A"/>
    <s v="Government"/>
    <s v="Statistical Agency"/>
    <s v="National Household Survey"/>
    <s v="01.3.0"/>
    <s v="General services"/>
    <s v="access to infrastructure and basic services (water, sanitation, solid waste management and drainage)"/>
    <s v="Households and women"/>
  </r>
  <r>
    <x v="9"/>
    <x v="0"/>
    <s v="0. National"/>
    <x v="2"/>
    <s v="Living conditions"/>
    <s v="Uganda - Urban Inequities Survey 2006-2007"/>
    <s v="Uganda Bureau of Statistics"/>
    <x v="1"/>
    <s v="Survey"/>
    <s v="No"/>
    <s v="Yes"/>
    <s v="No"/>
    <x v="9"/>
    <m/>
    <m/>
    <m/>
    <s v="http://www.ubos.org/unda/index.php/catalog/13"/>
    <s v="A"/>
    <s v="Government"/>
    <s v="Statistical Agency"/>
    <s v="National Household Survey"/>
    <s v="01.3.0"/>
    <s v="General services"/>
    <s v="access to infrastructure and basic services (water, sanitation, solid waste management and drainage)"/>
    <s v="Households and women"/>
  </r>
  <r>
    <x v="9"/>
    <x v="0"/>
    <s v="0. National"/>
    <x v="1"/>
    <s v="Corruption "/>
    <s v="Black Monday Publications"/>
    <s v="Action Aid"/>
    <x v="0"/>
    <s v="Admin"/>
    <s v="Yes"/>
    <s v="Yes"/>
    <s v="No"/>
    <x v="0"/>
    <m/>
    <m/>
    <m/>
    <s v="http://www.actionaid.org/uganda/black-monday-newsletters"/>
    <s v="B"/>
    <s v="NGOs"/>
    <s v="International NGO"/>
    <m/>
    <s v="01.6.0"/>
    <s v="General public services n.e.c.  (CS)"/>
    <s v="Corruption scandals"/>
    <s v="National entities and individuals"/>
  </r>
  <r>
    <x v="9"/>
    <x v="0"/>
    <s v="0. National"/>
    <x v="1"/>
    <s v="Bribery"/>
    <s v="I paid a bribe"/>
    <s v="Action Aid"/>
    <x v="0"/>
    <s v="Survey"/>
    <s v="Yes"/>
    <s v="Yes"/>
    <s v="No"/>
    <x v="0"/>
    <m/>
    <m/>
    <m/>
    <s v="http://www.ipaidabribe.or.ug/"/>
    <s v="B"/>
    <s v="NGOs"/>
    <s v="International NGO"/>
    <m/>
    <s v="01.6.0"/>
    <s v="General public services n.e.c.  (CS)"/>
    <s v="Corruption incidences"/>
    <s v="Several"/>
  </r>
  <r>
    <x v="9"/>
    <x v="1"/>
    <s v="0. National"/>
    <x v="1"/>
    <s v="Real sector"/>
    <s v="IMF data"/>
    <s v="International Monetary Fund (IMF)"/>
    <x v="0"/>
    <s v="Admin"/>
    <s v="Yes"/>
    <s v="Yes"/>
    <s v="No"/>
    <x v="5"/>
    <m/>
    <m/>
    <m/>
    <s v="http://data.imf.org/?sk=7CB6619C-CF87-48DC-9443-2973E161ABEB"/>
    <s v="C"/>
    <s v="Development partners"/>
    <s v="Other Multilateral Agencies"/>
    <s v="IMF data"/>
    <s v="01.1.2"/>
    <s v="Financial and fiscal affairs  (CS)"/>
    <s v="Fiscal, real sector, financial sector "/>
    <s v="Institutions"/>
  </r>
  <r>
    <x v="9"/>
    <x v="1"/>
    <s v="0. National"/>
    <x v="1"/>
    <s v="External sector"/>
    <s v="IMF data"/>
    <s v="International Monetary Fund (IMF)"/>
    <x v="0"/>
    <s v="Admin"/>
    <s v="Yes"/>
    <s v="Yes"/>
    <s v="No"/>
    <x v="5"/>
    <m/>
    <m/>
    <m/>
    <s v="http://data.imf.org/?sk=7CB6619C-CF87-48DC-9443-2973E161ABEB"/>
    <s v="C"/>
    <s v="Development partners"/>
    <s v="Other Multilateral Agencies"/>
    <s v="IMF data"/>
    <s v="01.1.2"/>
    <s v="Financial and fiscal affairs  (CS)"/>
    <s v="Fiscal, real sector, financial sector "/>
    <s v="Institutions"/>
  </r>
  <r>
    <x v="9"/>
    <x v="1"/>
    <s v="0. National"/>
    <x v="1"/>
    <s v="Fiscal sector"/>
    <s v="IMF data"/>
    <s v="International Monetary Fund (IMF)"/>
    <x v="0"/>
    <s v="Admin"/>
    <s v="Yes"/>
    <s v="Yes"/>
    <s v="No"/>
    <x v="5"/>
    <m/>
    <m/>
    <m/>
    <s v="http://data.imf.org/?sk=7CB6619C-CF87-48DC-9443-2973E161ABEB"/>
    <s v="C"/>
    <s v="Development partners"/>
    <s v="Other Multilateral Agencies"/>
    <s v="IMF data"/>
    <s v="01.1.2"/>
    <s v="Financial and fiscal affairs  (CS)"/>
    <s v="Fiscal, real sector, financial sector "/>
    <s v="Institutions"/>
  </r>
  <r>
    <x v="9"/>
    <x v="1"/>
    <s v="0. National"/>
    <x v="1"/>
    <s v="Financial sector"/>
    <s v="IMF data"/>
    <s v="International Monetary Fund (IMF)"/>
    <x v="0"/>
    <s v="Admin"/>
    <s v="Yes"/>
    <s v="Yes"/>
    <s v="No"/>
    <x v="5"/>
    <m/>
    <m/>
    <m/>
    <s v="http://data.imf.org/?sk=7CB6619C-CF87-48DC-9443-2973E161ABEB"/>
    <s v="C"/>
    <s v="Development partners"/>
    <s v="Other Multilateral Agencies"/>
    <s v="IMF data"/>
    <s v="01.1.2"/>
    <s v="Financial and fiscal affairs  (CS)"/>
    <s v="Fiscal, real sector, financial sector "/>
    <s v="Institutions"/>
  </r>
  <r>
    <x v="9"/>
    <x v="1"/>
    <s v="0. National"/>
    <x v="1"/>
    <s v="Millennium Development Goals indicators"/>
    <s v="Millennium Development Goals Database "/>
    <s v="United Nations Statistics Division (UNSD)"/>
    <x v="0"/>
    <s v="Survey"/>
    <s v="Yes"/>
    <s v="Yes"/>
    <s v="No"/>
    <x v="5"/>
    <m/>
    <m/>
    <m/>
    <s v="http://mdgs.un.org/unsd/mdg/Data.aspx"/>
    <s v="C"/>
    <s v="Development partners"/>
    <s v="UN Agency"/>
    <s v="Millennium Development Goals Database "/>
    <s v="01.3.2"/>
    <s v="Overall planning and statistical services  (CS)"/>
    <s v="MDG indicators"/>
    <s v="National"/>
  </r>
  <r>
    <x v="9"/>
    <x v="0"/>
    <s v="0. National"/>
    <x v="3"/>
    <s v="Community register"/>
    <s v="Community statistics (CIS)"/>
    <s v="Uganda Bureau of Statistics"/>
    <x v="1"/>
    <s v="Admin"/>
    <s v="Yes"/>
    <s v="Yes"/>
    <s v="No"/>
    <x v="5"/>
    <m/>
    <m/>
    <m/>
    <s v="http://www.ubos.org/statistical-activities/community-systems/district-profiling/community-statistics/ "/>
    <s v="A"/>
    <s v="Government"/>
    <s v="Statistical Agency"/>
    <m/>
    <s v="01.3.2"/>
    <s v="Overall planning and statistical services"/>
    <s v="Several CIS reports at subcounty level"/>
    <s v="individuals, households and communities"/>
  </r>
  <r>
    <x v="9"/>
    <x v="0"/>
    <s v="0. National"/>
    <x v="3"/>
    <s v="Household register"/>
    <s v="Community statistics (CIS)"/>
    <s v="Uganda Bureau of Statistics"/>
    <x v="1"/>
    <s v="Admin"/>
    <s v="Yes"/>
    <s v="Yes"/>
    <s v="No"/>
    <x v="5"/>
    <m/>
    <m/>
    <m/>
    <s v="http://www.ubos.org/statistical-activities/community-systems/district-profiling/community-statistics/ "/>
    <s v="A"/>
    <s v="Government"/>
    <s v="Statistical Agency"/>
    <m/>
    <s v="01.3.2"/>
    <s v="Overall planning and statistical services"/>
    <s v="Several CIS reports at subcounty level"/>
    <s v="individuals, households and communities"/>
  </r>
  <r>
    <x v="9"/>
    <x v="0"/>
    <s v="0. National"/>
    <x v="3"/>
    <s v="General Parish Information"/>
    <s v="Community statistics (CIS)"/>
    <s v="Uganda Bureau of Statistics"/>
    <x v="1"/>
    <s v="Admin"/>
    <s v="Yes"/>
    <s v="Yes"/>
    <s v="No"/>
    <x v="5"/>
    <m/>
    <m/>
    <m/>
    <s v="http://www.ubos.org/statistical-activities/community-systems/district-profiling/community-statistics/ "/>
    <s v="A"/>
    <s v="Government"/>
    <s v="Statistical Agency"/>
    <m/>
    <s v="01.3.2"/>
    <s v="Overall planning and statistical services"/>
    <s v="Several CIS reports at subcounty level"/>
    <s v="individuals, households and communities"/>
  </r>
  <r>
    <x v="9"/>
    <x v="0"/>
    <s v="0. National"/>
    <x v="3"/>
    <s v="Micro Finance and Cooperatives"/>
    <s v="Community statistics (CIS)"/>
    <s v="Uganda Bureau of Statistics"/>
    <x v="1"/>
    <s v="Admin"/>
    <s v="Yes"/>
    <s v="Yes"/>
    <s v="No"/>
    <x v="5"/>
    <m/>
    <m/>
    <m/>
    <s v="http://www.ubos.org/statistical-activities/community-systems/district-profiling/community-statistics/ "/>
    <s v="A"/>
    <s v="Government"/>
    <s v="Statistical Agency"/>
    <m/>
    <s v="01.3.2"/>
    <s v="Overall planning and statistical services"/>
    <s v="Several CIS reports at subcounty level"/>
    <s v="individuals, households and communities"/>
  </r>
  <r>
    <x v="9"/>
    <x v="0"/>
    <s v="0. National"/>
    <x v="3"/>
    <s v="Community survey"/>
    <s v="Community statistics (CIS)"/>
    <s v="Uganda Bureau of Statistics"/>
    <x v="1"/>
    <s v="Admin"/>
    <s v="Yes"/>
    <s v="Yes"/>
    <s v="No"/>
    <x v="5"/>
    <m/>
    <m/>
    <m/>
    <s v="http://www.ubos.org/statistical-activities/community-systems/district-profiling/community-statistics/ "/>
    <s v="A"/>
    <s v="Government"/>
    <s v="Statistical Agency"/>
    <m/>
    <s v="01.3.2"/>
    <s v="Overall planning and statistical services"/>
    <s v="Several CIS reports at subcounty level"/>
    <s v="individuals, households and communities"/>
  </r>
  <r>
    <x v="9"/>
    <x v="0"/>
    <s v="0. National"/>
    <x v="3"/>
    <s v="birth and death registration"/>
    <s v="Community statistics (CIS)"/>
    <s v="Uganda Bureau of Statistics"/>
    <x v="1"/>
    <s v="Admin"/>
    <s v="Yes"/>
    <s v="Yes"/>
    <s v="No"/>
    <x v="5"/>
    <m/>
    <m/>
    <m/>
    <s v="http://www.ubos.org/statistical-activities/community-systems/district-profiling/community-statistics/ "/>
    <s v="A"/>
    <s v="Government"/>
    <s v="Statistical Agency"/>
    <m/>
    <s v="01.3.2"/>
    <s v="Overall planning and statistical services"/>
    <s v="Several CIS reports at subcounty level"/>
    <s v="individuals, households and communities"/>
  </r>
  <r>
    <x v="9"/>
    <x v="0"/>
    <s v="0. National"/>
    <x v="3"/>
    <s v="administrative information"/>
    <s v="Community statistics (CIS)"/>
    <s v="Uganda Bureau of Statistics"/>
    <x v="1"/>
    <s v="Admin"/>
    <s v="Yes"/>
    <s v="Yes"/>
    <s v="No"/>
    <x v="5"/>
    <m/>
    <m/>
    <m/>
    <s v="http://www.ubos.org/statistical-activities/community-systems/district-profiling/community-statistics/ "/>
    <s v="A"/>
    <s v="Government"/>
    <s v="Statistical Agency"/>
    <m/>
    <s v="01.3.2"/>
    <s v="Overall planning and statistical services"/>
    <s v="Several CIS reports at subcounty level"/>
    <s v="individuals, households and communities"/>
  </r>
  <r>
    <x v="9"/>
    <x v="1"/>
    <s v="0. National"/>
    <x v="0"/>
    <s v=" Planned Inspection on Works in Local Governments "/>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Funds budgeted, allocated and actuals received for monitoring and coordination activities"/>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Detailing time required for different activities of the procurement process "/>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Staffing levels of the PDUs"/>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Number of Business, Technical and Vocational Education training institutions"/>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Summary statistics and models in the sensitivity analysis"/>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Summary of Revenues generated from sale of goods and services and other revenue"/>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Percentage of instructors on government payroll and the Efficiency scores"/>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The number and rate of student dropout by institution in 2013/14"/>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Variations in project implemantation"/>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Observed deficiencies in Health Facilities"/>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 Results of Non-destructive tests using Rebound Hammer and UPV"/>
    <s v="Annual Report of the Auditor General for the Audit Year Ended December 2015"/>
    <s v="Office of the Auditor General (OAG)"/>
    <x v="1"/>
    <s v="Admin"/>
    <s v="Yes"/>
    <s v="Yes"/>
    <s v="No"/>
    <x v="8"/>
    <s v="Annual"/>
    <m/>
    <n v="2016"/>
    <s v="http://www.oag.go.ug/wp-content/uploads/2016/01/Value-for-Money-and-Specialised-Audits-30th-June-2015.pdf"/>
    <s v="A"/>
    <s v="Government"/>
    <s v="Other State agencies"/>
    <m/>
    <s v="01.1.2"/>
    <s v="Financial and fiscal affairs  (CS)"/>
    <m/>
    <s v="Institution"/>
  </r>
  <r>
    <x v="9"/>
    <x v="1"/>
    <s v="0. National"/>
    <x v="0"/>
    <s v="LOGICS"/>
    <s v="Local Government Information and Communication System (LOGICS)"/>
    <s v="Ministry of Local Government"/>
    <x v="1"/>
    <s v="Admin"/>
    <s v="No"/>
    <s v="No"/>
    <s v="No"/>
    <x v="11"/>
    <m/>
    <m/>
    <m/>
    <s v="None"/>
    <s v="A"/>
    <s v="Government"/>
    <s v="Ministries"/>
    <m/>
    <s v="01.5.0"/>
    <s v="R&amp;D General public services  (CS)"/>
    <m/>
    <s v="households, institutions and communities"/>
  </r>
  <r>
    <x v="9"/>
    <x v="1"/>
    <s v="2. District"/>
    <x v="0"/>
    <s v="Distance to Kampala primary schools and Kampala main water sources "/>
    <s v="Uganda National Household Survey, 2012/2013"/>
    <s v="Development Research and Training (DRT) and Development Initiatives"/>
    <x v="0"/>
    <s v="Survey"/>
    <s v="Yes"/>
    <s v="Yes"/>
    <s v="Yes"/>
    <x v="4"/>
    <m/>
    <m/>
    <m/>
    <s v="http://opendevdata.ug/standalone-datasets/distance-to-kampala-primary-schools-and-kampala-main-water-sources"/>
    <s v="B"/>
    <s v="NGOs"/>
    <s v="National NGO"/>
    <s v="Open Data Portal"/>
    <s v="01.3.2"/>
    <s v="Overall planning and statistical services  (CS)"/>
    <s v="several"/>
    <s v="Several"/>
  </r>
  <r>
    <x v="9"/>
    <x v="1"/>
    <s v="2. District"/>
    <x v="0"/>
    <s v="KCCA anticipated revenues for the FY2013/14-2017/18 "/>
    <s v="KCCA Strategic Plan 2014/15-2018/19"/>
    <s v="Development Research and Training (DRT) and Development Initiatives"/>
    <x v="0"/>
    <s v="Survey"/>
    <s v="Yes"/>
    <s v="Yes"/>
    <s v="Yes"/>
    <x v="8"/>
    <m/>
    <m/>
    <m/>
    <s v="http://opendevdata.ug/standalone-datasets/kcca-anticipated-revenues-for-the-fy2013-slash-14-2017-slash-18"/>
    <s v="B"/>
    <s v="NGOs"/>
    <s v="National NGO"/>
    <s v="Open Data Portal"/>
    <s v="01.3.2"/>
    <s v="Overall planning and statistical services  (CS)"/>
    <s v="several"/>
    <s v="Several"/>
  </r>
  <r>
    <x v="9"/>
    <x v="1"/>
    <s v="2. District"/>
    <x v="0"/>
    <s v="Summary of KCCA strategic programme/project implementation schedule in US dollars "/>
    <s v="KCCA Strategic Plan 2014/15-2018/19"/>
    <s v="Development Research and Training (DRT) and Development Initiatives"/>
    <x v="0"/>
    <s v="Survey"/>
    <s v="Yes"/>
    <s v="Yes"/>
    <s v="Yes"/>
    <x v="8"/>
    <m/>
    <m/>
    <m/>
    <s v="http://opendevdata.ug/standalone-datasets/summary-of-kcca-strategic-programme-slash-project-implementation-schedule-in-us-dollars"/>
    <s v="B"/>
    <s v="NGOs"/>
    <s v="National NGO"/>
    <s v="Open Data Portal"/>
    <s v="01.3.2"/>
    <s v="Overall planning and statistical services  (CS)"/>
    <s v="several"/>
    <s v="Several"/>
  </r>
  <r>
    <x v="9"/>
    <x v="1"/>
    <s v="0. National"/>
    <x v="1"/>
    <s v="Facts and figures"/>
    <s v="Government of Uganda portal mantained by OPM and NITA"/>
    <s v="NITA-Uganda"/>
    <x v="1"/>
    <s v="Admin"/>
    <s v="Yes"/>
    <s v="Yes"/>
    <s v="No"/>
    <x v="14"/>
    <m/>
    <m/>
    <m/>
    <s v="http://www.gov.ug/content/facts-figures"/>
    <s v="A"/>
    <s v="Government"/>
    <s v="Other State agencies"/>
    <m/>
    <s v="01.3.3"/>
    <s v="Other general services  (CS)"/>
    <s v="Several national infomation"/>
    <s v="Institution"/>
  </r>
  <r>
    <x v="9"/>
    <x v="0"/>
    <s v="0. National"/>
    <x v="1"/>
    <s v="their views regarding the general environment in Uganda"/>
    <s v="Uganda - World Bank Group Country Survey 2014"/>
    <s v="World Bank"/>
    <x v="0"/>
    <s v="Survey"/>
    <s v="Yes"/>
    <s v="Yes"/>
    <s v="Yes"/>
    <x v="5"/>
    <m/>
    <m/>
    <m/>
    <s v="http://microdata.worldbank.org/index.php/catalog/2236"/>
    <s v="C"/>
    <s v="Development partners"/>
    <s v="Other Multilateral Agencies"/>
    <s v="Microdata"/>
    <s v="04.1.1"/>
    <s v="General economic and commercial affairs  (CS)"/>
    <s v="Several"/>
    <s v="Stakeholders (national and local governments, multilateral/bilateral agencies, media, academia, the private sector, and civil society in Uganda)"/>
  </r>
  <r>
    <x v="9"/>
    <x v="0"/>
    <s v="0. National"/>
    <x v="1"/>
    <s v="their overall attitudes toward the WBG in Uganda"/>
    <s v="Uganda - World Bank Group Country Survey 2014"/>
    <s v="World Bank"/>
    <x v="0"/>
    <s v="Survey"/>
    <s v="Yes"/>
    <s v="Yes"/>
    <s v="Yes"/>
    <x v="5"/>
    <m/>
    <m/>
    <m/>
    <s v="http://microdata.worldbank.org/index.php/catalog/2236"/>
    <s v="C"/>
    <s v="Development partners"/>
    <s v="Other Multilateral Agencies"/>
    <s v="Microdata"/>
    <s v="04.1.1"/>
    <s v="General economic and commercial affairs  (CS)"/>
    <s v="Several"/>
    <s v="Stakeholders (national and local governments, multilateral/bilateral agencies, media, academia, the private sector, and civil society in Uganda)"/>
  </r>
  <r>
    <x v="9"/>
    <x v="0"/>
    <s v="0. National"/>
    <x v="1"/>
    <s v="overall impressions of the WBG's effectiveness and results, knowledge work and activities, and communication and information sharing in Uganda"/>
    <s v="Uganda - World Bank Group Country Survey 2014"/>
    <s v="World Bank"/>
    <x v="0"/>
    <s v="Survey"/>
    <s v="Yes"/>
    <s v="Yes"/>
    <s v="Yes"/>
    <x v="5"/>
    <m/>
    <m/>
    <m/>
    <s v="http://microdata.worldbank.org/index.php/catalog/2236"/>
    <s v="C"/>
    <s v="Development partners"/>
    <s v="Other Multilateral Agencies"/>
    <s v="Microdata"/>
    <s v="04.1.1"/>
    <s v="General economic and commercial affairs  (CS)"/>
    <s v="Several"/>
    <s v="Stakeholders (national and local governments, multilateral/bilateral agencies, media, academia, the private sector, and civil society in Uganda)"/>
  </r>
  <r>
    <x v="9"/>
    <x v="0"/>
    <s v="0. National"/>
    <x v="1"/>
    <s v="their perceptions of the WBG's future role in Uganda."/>
    <s v="Uganda - World Bank Group Country Survey 2014"/>
    <s v="World Bank"/>
    <x v="0"/>
    <s v="Survey"/>
    <s v="Yes"/>
    <s v="Yes"/>
    <s v="Yes"/>
    <x v="5"/>
    <m/>
    <m/>
    <m/>
    <s v="http://microdata.worldbank.org/index.php/catalog/2236"/>
    <s v="C"/>
    <s v="Development partners"/>
    <s v="Other Multilateral Agencies"/>
    <s v="Microdata"/>
    <s v="04.1.1"/>
    <s v="General economic and commercial affairs  (CS)"/>
    <s v="Several"/>
    <s v="Stakeholders (national and local governments, multilateral/bilateral agencies, media, academia, the private sector, and civil society in Uganda)"/>
  </r>
  <r>
    <x v="9"/>
    <x v="1"/>
    <s v="0. National"/>
    <x v="0"/>
    <s v="Number of administrative units by county and by Sub County"/>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9"/>
    <x v="1"/>
    <s v="0. National"/>
    <x v="0"/>
    <s v="Selected district indicators"/>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9"/>
    <x v="1"/>
    <s v="0. National"/>
    <x v="0"/>
    <s v="Selected indicators for CDDP"/>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9"/>
    <x v="1"/>
    <s v="2. District"/>
    <x v="0"/>
    <s v="District revenues, budget, and expenditure"/>
    <s v="Higher Local Government Statistical Abstracts  (2012/13)"/>
    <s v="Uganda Bureau of Statistics"/>
    <x v="1"/>
    <s v="Admin"/>
    <s v="Yes"/>
    <s v="Yes"/>
    <s v="No"/>
    <x v="4"/>
    <s v="Annual"/>
    <n v="2012"/>
    <n v="2014"/>
    <s v="http://www.ubos.org/statistical-activities/community-systems/district-profiling/district-profilling-and-administrative-records/"/>
    <s v="A"/>
    <s v="Government"/>
    <s v="Statistical Agency"/>
    <m/>
    <s v="01.3.2"/>
    <s v="Overall planning and statistical services"/>
    <s v="District statistical abstrats"/>
    <s v="individuals, households and communities"/>
  </r>
  <r>
    <x v="9"/>
    <x v="1"/>
    <s v="0. National"/>
    <x v="1"/>
    <s v="World Development Indicators - Public Sector"/>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9"/>
    <x v="1"/>
    <s v="0. National"/>
    <x v="1"/>
    <s v="Africa Development Indicators"/>
    <s v="World Bank data"/>
    <s v="World Bank"/>
    <x v="0"/>
    <s v="Survey"/>
    <s v="Yes"/>
    <s v="Yes"/>
    <s v="Yes"/>
    <x v="10"/>
    <s v="Annual"/>
    <m/>
    <m/>
    <s v="http://databank.worldbank.org/data/reports.aspx?source=africa-development-indicators&amp;Type=TABLE&amp;preview=on"/>
    <s v="C"/>
    <s v="Development partners"/>
    <s v="Other Multilateral Agencies"/>
    <s v="WB data"/>
    <s v="01.3.2"/>
    <s v="Overall planning and statistical services  (CS)"/>
    <s v="Development indicators"/>
    <s v="Several"/>
  </r>
  <r>
    <x v="9"/>
    <x v="1"/>
    <s v="0. National"/>
    <x v="1"/>
    <s v="IDA Results Measurement System"/>
    <s v="World Bank data"/>
    <s v="World Bank"/>
    <x v="0"/>
    <s v="Survey"/>
    <s v="Yes"/>
    <s v="Yes"/>
    <s v="Yes"/>
    <x v="8"/>
    <s v="Annual"/>
    <m/>
    <m/>
    <s v="http://databank.worldbank.org/data/reports.aspx?source=ida-results-measurement-system&amp;Type=TABLE&amp;preview=on"/>
    <s v="C"/>
    <s v="Development partners"/>
    <s v="Other Multilateral Agencies"/>
    <s v="WB data"/>
    <s v="01.3.2"/>
    <s v="Overall planning and statistical services  (CS)"/>
    <s v="Development indicators"/>
    <s v="Several"/>
  </r>
  <r>
    <x v="9"/>
    <x v="1"/>
    <s v="0. National"/>
    <x v="1"/>
    <s v="Worldwide Governance Indicators"/>
    <s v="World Bank data"/>
    <s v="World Bank"/>
    <x v="0"/>
    <s v="Survey"/>
    <s v="Yes"/>
    <s v="Yes"/>
    <s v="Yes"/>
    <x v="5"/>
    <s v="Annual"/>
    <m/>
    <m/>
    <s v="http://databank.worldbank.org/data/reports.aspx?source=worldwide-governance-indicators&amp;Type=TABLE&amp;preview=on"/>
    <s v="C"/>
    <s v="Development partners"/>
    <s v="Other Multilateral Agencies"/>
    <s v="WB data"/>
    <s v="01.3.2"/>
    <s v="Overall planning and statistical services  (CS)"/>
    <s v="Development indicators"/>
    <s v="Several"/>
  </r>
  <r>
    <x v="9"/>
    <x v="1"/>
    <s v="0. National"/>
    <x v="1"/>
    <s v="Millennium Development Goals"/>
    <s v="World Bank data"/>
    <s v="World Bank"/>
    <x v="0"/>
    <s v="Survey"/>
    <s v="Yes"/>
    <s v="Yes"/>
    <s v="Yes"/>
    <x v="5"/>
    <s v="Annual"/>
    <m/>
    <m/>
    <s v="http://databank.worldbank.org/data/reports.aspx?source=millennium-development-goals&amp;Type=TABLE&amp;preview=on"/>
    <s v="C"/>
    <s v="Development partners"/>
    <s v="Other Multilateral Agencies"/>
    <s v="WB data"/>
    <s v="01.3.2"/>
    <s v="Overall planning and statistical services  (CS)"/>
    <s v="Development indicators"/>
    <s v="Several"/>
  </r>
  <r>
    <x v="9"/>
    <x v="1"/>
    <s v="0. National"/>
    <x v="1"/>
    <s v="Country Policy and Institutional Assessment"/>
    <s v="World Bank data"/>
    <s v="World Bank"/>
    <x v="0"/>
    <s v="Survey"/>
    <s v="Yes"/>
    <s v="Yes"/>
    <s v="Yes"/>
    <x v="5"/>
    <s v="Annual"/>
    <m/>
    <m/>
    <s v="http://databank.worldbank.org/data/reports.aspx?source=country-policy-and-institutional-assessment&amp;Type=TABLE&amp;preview=on"/>
    <s v="C"/>
    <s v="Development partners"/>
    <s v="Other Multilateral Agencies"/>
    <s v="WB data"/>
    <s v="01.3.2"/>
    <s v="Overall planning and statistical services  (CS)"/>
    <s v="Development indicators"/>
    <s v="Several"/>
  </r>
  <r>
    <x v="9"/>
    <x v="1"/>
    <s v="0. National"/>
    <x v="1"/>
    <s v="Service Delivery Indicators"/>
    <s v="World Bank data"/>
    <s v="World Bank"/>
    <x v="0"/>
    <s v="Survey"/>
    <s v="Yes"/>
    <s v="Yes"/>
    <s v="Yes"/>
    <x v="4"/>
    <s v="Annual"/>
    <m/>
    <m/>
    <s v="http://databank.worldbank.org/data/reports.aspx?source=service-delivery-indicators&amp;Type=TABLE&amp;preview=on"/>
    <s v="C"/>
    <s v="Development partners"/>
    <s v="Other Multilateral Agencies"/>
    <s v="WB data"/>
    <s v="01.3.2"/>
    <s v="Overall planning and statistical services  (CS)"/>
    <s v="Development indicators"/>
    <s v="Several"/>
  </r>
  <r>
    <x v="9"/>
    <x v="0"/>
    <s v="0. National"/>
    <x v="1"/>
    <s v="Expenditures (public)"/>
    <s v="Open data for Africa (Open data Uganda)"/>
    <s v="African Development Bank (AfDB)"/>
    <x v="0"/>
    <s v="Survey"/>
    <s v="Yes"/>
    <s v="Yes"/>
    <s v="Yes"/>
    <x v="10"/>
    <m/>
    <m/>
    <m/>
    <s v="http://uganda.opendataforafrica.org/"/>
    <s v="C"/>
    <s v="Development partners"/>
    <s v="Other Multilateral Agencies"/>
    <s v="Open Data Portal"/>
    <s v="01.3.2"/>
    <s v="Overall planning and statistical services  (CS)"/>
    <s v="Several"/>
    <s v="individuals, households and communities"/>
  </r>
  <r>
    <x v="9"/>
    <x v="1"/>
    <s v="0. National"/>
    <x v="1"/>
    <s v="Political stability"/>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9"/>
    <x v="1"/>
    <s v="0. National"/>
    <x v="1"/>
    <s v="Compendium of Statistical Concepts and Definitions"/>
    <s v="Compendium of Statistical Concepts and Definitions"/>
    <s v="Uganda Bureau of Statistics"/>
    <x v="1"/>
    <s v="Admin"/>
    <s v="Yes"/>
    <s v="Yes"/>
    <s v="No"/>
    <x v="11"/>
    <m/>
    <m/>
    <m/>
    <s v="http://ugandadata.orq/ecompendium/BrowseDefinitions.aspx and http://www.ubos.org/publications/technical/"/>
    <s v="A"/>
    <s v="Government"/>
    <s v="Statistical Agency"/>
    <m/>
    <s v="01.3.2"/>
    <s v="Overall planning and statistical services"/>
    <s v="Definitions of statistical concepts"/>
    <s v="NA"/>
  </r>
  <r>
    <x v="9"/>
    <x v="1"/>
    <s v="0. National"/>
    <x v="1"/>
    <s v="Geography"/>
    <s v="IPUMS International"/>
    <s v="Integrated Public Use Microdata Series (IPUMS) International"/>
    <x v="0"/>
    <s v="Survey"/>
    <s v="Yes"/>
    <s v="Yes"/>
    <s v="Yes"/>
    <x v="14"/>
    <s v="Decennial"/>
    <m/>
    <m/>
    <s v="https://international.ipums.org/international/about.shtml"/>
    <s v="E"/>
    <s v="Others"/>
    <s v="Others"/>
    <s v="IPUMS International"/>
    <s v="01.3.2"/>
    <s v="Overall planning and statistical services  (CS)"/>
    <s v="several"/>
    <s v="Several"/>
  </r>
  <r>
    <x v="9"/>
    <x v="1"/>
    <s v="0. National"/>
    <x v="1"/>
    <s v="General Statistics"/>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9"/>
    <x v="1"/>
    <s v="0. National"/>
    <x v="1"/>
    <s v="Development"/>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9"/>
    <x v="1"/>
    <s v="0. National"/>
    <x v="1"/>
    <s v="Globalisation"/>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9"/>
    <x v="1"/>
    <s v="0. National"/>
    <x v="1"/>
    <s v="Public Sector, Taxation and Market Regulation"/>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9"/>
    <x v="1"/>
    <s v="0. National"/>
    <x v="1"/>
    <s v="Regions and Cities"/>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9"/>
    <x v="1"/>
    <s v="0. National"/>
    <x v="1"/>
    <s v="Data revolution"/>
    <s v="Development Data Hub"/>
    <s v="Development Initiatives"/>
    <x v="0"/>
    <s v="Admin"/>
    <s v="Yes"/>
    <s v="Yes"/>
    <s v="Yes"/>
    <x v="4"/>
    <s v="Annual"/>
    <m/>
    <m/>
    <s v="http://devinit.org/#!/data"/>
    <s v="B"/>
    <s v="NGOs"/>
    <s v="International NGO"/>
    <m/>
    <s v="01.3.2"/>
    <s v="Overall planning and statistical services  (CS)"/>
    <s v="poverty, resources, health, education"/>
    <s v="Several"/>
  </r>
  <r>
    <x v="10"/>
    <x v="0"/>
    <s v="0. National"/>
    <x v="0"/>
    <s v="Health datasets"/>
    <s v="Health Management Information System 2"/>
    <s v="Ministry of Health"/>
    <x v="1"/>
    <s v="Admin"/>
    <s v="No"/>
    <s v="Yes"/>
    <s v="No"/>
    <x v="11"/>
    <m/>
    <m/>
    <m/>
    <s v="http://hmis2.health.go.ug/"/>
    <s v="A"/>
    <s v="Government"/>
    <s v="Ministries"/>
    <m/>
    <s v="07.5.0"/>
    <s v="R&amp;D Health  (CS)"/>
    <s v="service indicators"/>
    <s v="institutions"/>
  </r>
  <r>
    <x v="10"/>
    <x v="0"/>
    <s v="0. National"/>
    <x v="3"/>
    <s v="Health resources per hospital"/>
    <s v="Health resources for Health Information systems"/>
    <s v="Ministry of Health"/>
    <x v="1"/>
    <s v="Admin"/>
    <s v="No"/>
    <s v="Yes"/>
    <s v="No"/>
    <x v="11"/>
    <m/>
    <m/>
    <m/>
    <s v="http://hris.health.go.ug"/>
    <s v="A"/>
    <s v="Government"/>
    <s v="Ministries"/>
    <m/>
    <s v="07.5.0"/>
    <s v="R&amp;D Health  (CS)"/>
    <s v="resources data"/>
    <s v="institutions"/>
  </r>
  <r>
    <x v="10"/>
    <x v="0"/>
    <s v="0. National"/>
    <x v="0"/>
    <s v="DLT ranking for the 112 districts 2014/15 FY"/>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0"/>
    <s v="DLT ranking for the 14 districts 2014/15 FY with Referral Hospitals"/>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0"/>
    <s v="Ranking of the 31 New Districts 2014/15 FY"/>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0"/>
    <s v="League Table for Hard to reach Districts "/>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0"/>
    <s v="Regional Ranking 2014/15 "/>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0"/>
    <s v="General Hospital Performance"/>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0"/>
    <s v="Summary of General Hospital Performance "/>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3"/>
    <s v="Outputs and Ranking of HC IVs 2014/15"/>
    <s v="Annual Health Sector Performance Report 2014/15"/>
    <s v="Ministry of Health"/>
    <x v="1"/>
    <s v="Admin"/>
    <s v="Yes"/>
    <s v="Yes"/>
    <s v="No"/>
    <x v="5"/>
    <s v="Annual"/>
    <n v="2013"/>
    <n v="2015"/>
    <s v="http://www.health.go.ug/sites/default/files/ANNUAL%20HEALTH%20SECTOR%20%20PERFOMANCE%20REPORT.pdf"/>
    <s v="A"/>
    <s v="Government"/>
    <s v="Ministries"/>
    <m/>
    <s v="07.4.0"/>
    <s v="Public health services  (IS)"/>
    <s v="health service delivery, expenditure, etc"/>
    <s v="Individuals"/>
  </r>
  <r>
    <x v="10"/>
    <x v="0"/>
    <s v="0. National"/>
    <x v="1"/>
    <s v="Progress of Key Pharmaceutical Indicators"/>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NPSSP indicators under the five result areas"/>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Months of Stock for the Six Tracer Medicines at NMS from July 2013 to June 2014"/>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Trend in Government expenditure on EMHS"/>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Total Funding (Million US$) by Commodity Area from 2010 to 2014"/>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Funding Gap in 2011/2012 to 2013/2014"/>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Government Funds Allocated for Credit Line EMHS Distributed to Health Facilities"/>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Number of ADR Reports Submitted"/>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Number of Public and Private Sector Pharmacies and Drug Shops Inspected Annually"/>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Pharmacists and Pharmacy Technicians Positions Fully Filled in the Public"/>
    <s v="Annual Pharmaceutical Sector Performance Report 2013-2014"/>
    <s v="Ministry of Health"/>
    <x v="1"/>
    <s v="Admin"/>
    <s v="Yes"/>
    <s v="Yes"/>
    <s v="No"/>
    <x v="4"/>
    <s v="Annual"/>
    <n v="2012"/>
    <n v="2014"/>
    <s v="http://www.health.go.ug/sites/default/files/2013-2014%20Annual%20Pharmaceutical%20Sector%20Performance%20Report.%20finalbb-06192015_0.pdf"/>
    <s v="A"/>
    <s v="Government"/>
    <s v="Ministries"/>
    <m/>
    <s v="07.4.0"/>
    <s v="Public health services  (IS)"/>
    <s v="health service delivery, expenditure, etc"/>
    <s v="Individuals"/>
  </r>
  <r>
    <x v="10"/>
    <x v="0"/>
    <s v="0. National"/>
    <x v="1"/>
    <s v="Clinical Trials"/>
    <s v="Clinical Trials database"/>
    <s v="National Drug Authority (NDA)"/>
    <x v="1"/>
    <s v="Survey"/>
    <s v="No"/>
    <s v="No"/>
    <s v="No"/>
    <x v="11"/>
    <m/>
    <m/>
    <m/>
    <s v="None"/>
    <s v="A"/>
    <s v="Government"/>
    <s v="Other State agencies"/>
    <m/>
    <s v="07.1.0"/>
    <s v="Medical products, appliances and equipment"/>
    <m/>
    <s v="Individuals"/>
  </r>
  <r>
    <x v="10"/>
    <x v="0"/>
    <s v="0. National"/>
    <x v="1"/>
    <s v="Drugs register"/>
    <s v="Drug Registration Application"/>
    <s v="National Drug Authority (NDA)"/>
    <x v="1"/>
    <s v="Admin"/>
    <s v="No"/>
    <s v="No"/>
    <s v="No"/>
    <x v="11"/>
    <m/>
    <m/>
    <m/>
    <s v="None"/>
    <s v="A"/>
    <s v="Government"/>
    <s v="Other State agencies"/>
    <m/>
    <s v="07.1.0"/>
    <s v="Medical products, appliances and equipment"/>
    <m/>
    <s v="institutions"/>
  </r>
  <r>
    <x v="10"/>
    <x v="0"/>
    <s v="0. National"/>
    <x v="1"/>
    <s v="Drug exports"/>
    <s v="Exports verification System"/>
    <s v="National Drug Authority (NDA)"/>
    <x v="1"/>
    <s v="Admin"/>
    <s v="No"/>
    <s v="No"/>
    <s v="No"/>
    <x v="11"/>
    <m/>
    <m/>
    <m/>
    <s v="None"/>
    <s v="A"/>
    <s v="Government"/>
    <s v="Other State agencies"/>
    <m/>
    <s v="07.1.0"/>
    <s v="Medical products, appliances and equipment"/>
    <m/>
    <s v="Individuals and institutions"/>
  </r>
  <r>
    <x v="10"/>
    <x v="0"/>
    <s v="0. National"/>
    <x v="1"/>
    <s v="GAVI supported projects"/>
    <s v="GAVI Statistics"/>
    <s v="Global Alliance for Vaccines and Immunization (GAVI)"/>
    <x v="0"/>
    <s v="Admin"/>
    <s v="Yes"/>
    <s v="Yes"/>
    <s v="No"/>
    <x v="0"/>
    <m/>
    <m/>
    <m/>
    <s v="http://www.gavi.org/country/uganda/ "/>
    <s v="C"/>
    <s v="Development partners"/>
    <s v="Other Multilateral Agencies"/>
    <s v="GAVI Statistics"/>
    <s v="07.5.0"/>
    <s v="R&amp;D Health  (CS)"/>
    <s v="Immunisation and financial data"/>
    <s v="individuals and institutions"/>
  </r>
  <r>
    <x v="10"/>
    <x v="0"/>
    <s v="0. National"/>
    <x v="1"/>
    <s v="Immunisation coverage"/>
    <s v="GAVI Statistics"/>
    <s v="Global Alliance for Vaccines and Immunization (GAVI)"/>
    <x v="0"/>
    <s v="Admin"/>
    <s v="Yes"/>
    <s v="Yes"/>
    <s v="No"/>
    <x v="5"/>
    <m/>
    <m/>
    <m/>
    <s v="http://www.gavi.org/country/uganda/ "/>
    <s v="C"/>
    <s v="Development partners"/>
    <s v="Other Multilateral Agencies"/>
    <s v="GAVI Statistics"/>
    <s v="07.5.0"/>
    <s v="R&amp;D Health  (CS)"/>
    <s v="Immunisation and financial data"/>
    <s v="individuals and institutions"/>
  </r>
  <r>
    <x v="10"/>
    <x v="0"/>
    <s v="0. National"/>
    <x v="1"/>
    <s v="Grant portfolio"/>
    <s v="Global Fund datasets/ AidSpan (http://www.aidspan.org/country/260)"/>
    <s v="Global Fund"/>
    <x v="0"/>
    <s v="Admin"/>
    <s v="Yes"/>
    <s v="Yes"/>
    <s v="No"/>
    <x v="0"/>
    <s v="Annual"/>
    <m/>
    <m/>
    <s v="http://www.theglobalfund.org/en/data/datasets/ "/>
    <s v="C"/>
    <s v="Development partners"/>
    <s v="Other Multilateral Agencies"/>
    <s v="Global Fund datasets"/>
    <s v="07.5.0"/>
    <s v="R&amp;D Health  (CS)"/>
    <s v="Financing data"/>
    <s v="National"/>
  </r>
  <r>
    <x v="10"/>
    <x v="0"/>
    <s v="0. National"/>
    <x v="1"/>
    <s v="Global fund donors"/>
    <s v="Global Fund datasets/ AidSpan (http://www.aidspan.org/country/260)"/>
    <s v="Global Fund"/>
    <x v="0"/>
    <s v="Admin"/>
    <s v="Yes"/>
    <s v="Yes"/>
    <s v="No"/>
    <x v="0"/>
    <s v="Annual"/>
    <m/>
    <m/>
    <s v="http://www.theglobalfund.org/en/data/datasets/ "/>
    <s v="C"/>
    <s v="Development partners"/>
    <s v="Other Multilateral Agencies"/>
    <s v="Global Fund datasets"/>
    <s v="07.5.0"/>
    <s v="R&amp;D Health  (CS)"/>
    <s v="Financing data"/>
    <s v="National"/>
  </r>
  <r>
    <x v="10"/>
    <x v="0"/>
    <s v="0. National"/>
    <x v="1"/>
    <s v="Grant performance analysis"/>
    <s v="Global Fund datasets/ AidSpan (http://www.aidspan.org/country/260)"/>
    <s v="Global Fund"/>
    <x v="0"/>
    <s v="Admin"/>
    <s v="Yes"/>
    <s v="Yes"/>
    <s v="No"/>
    <x v="0"/>
    <s v="Annual"/>
    <m/>
    <m/>
    <s v="http://www.theglobalfund.org/en/data/datasets/ "/>
    <s v="C"/>
    <s v="Development partners"/>
    <s v="Other Multilateral Agencies"/>
    <s v="Global Fund datasets"/>
    <s v="07.5.0"/>
    <s v="R&amp;D Health  (CS)"/>
    <s v="Financing data"/>
    <s v="National"/>
  </r>
  <r>
    <x v="10"/>
    <x v="0"/>
    <s v="0. National"/>
    <x v="1"/>
    <s v="Pledges and contributions"/>
    <s v="Global Fund datasets/ AidSpan (http://www.aidspan.org/country/260)"/>
    <s v="Global Fund"/>
    <x v="0"/>
    <s v="Admin"/>
    <s v="Yes"/>
    <s v="Yes"/>
    <s v="No"/>
    <x v="0"/>
    <s v="Annual"/>
    <m/>
    <m/>
    <s v="http://www.theglobalfund.org/en/data/datasets/ "/>
    <s v="C"/>
    <s v="Development partners"/>
    <s v="Other Multilateral Agencies"/>
    <s v="Global Fund datasets"/>
    <s v="07.5.0"/>
    <s v="R&amp;D Health  (CS)"/>
    <s v="Financing data"/>
    <s v="National"/>
  </r>
  <r>
    <x v="10"/>
    <x v="0"/>
    <s v="0. National"/>
    <x v="1"/>
    <s v="Donor score"/>
    <s v="Global Fund datasets/ AidSpan (http://www.aidspan.org/country/260)"/>
    <s v="Global Fund"/>
    <x v="0"/>
    <s v="Admin"/>
    <s v="Yes"/>
    <s v="Yes"/>
    <s v="No"/>
    <x v="0"/>
    <s v="Annual"/>
    <m/>
    <m/>
    <s v="http://www.theglobalfund.org/en/data/datasets/ "/>
    <s v="C"/>
    <s v="Development partners"/>
    <s v="Other Multilateral Agencies"/>
    <s v="Global Fund datasets"/>
    <s v="07.5.0"/>
    <s v="R&amp;D Health  (CS)"/>
    <s v="Financing data"/>
    <s v="National"/>
  </r>
  <r>
    <x v="10"/>
    <x v="1"/>
    <s v="0. National"/>
    <x v="1"/>
    <s v="Millennium Development Goals (MDGs)"/>
    <s v="Global Health Observatory data repository"/>
    <s v="World Health Organisation (WHO)"/>
    <x v="0"/>
    <s v="Survey"/>
    <s v="Yes"/>
    <s v="Yes"/>
    <s v="Yes"/>
    <x v="4"/>
    <m/>
    <m/>
    <m/>
    <s v="http://apps.who.int/gho/data/node.home "/>
    <s v="C"/>
    <s v="Development partners"/>
    <s v="Other Multilateral Agencies"/>
    <s v="Global Health Observatory data repository"/>
    <s v="07.5.0"/>
    <s v="R&amp;D Health  (CS)"/>
    <s v="Health"/>
    <s v="Households, communities and Institutions"/>
  </r>
  <r>
    <x v="10"/>
    <x v="1"/>
    <s v="0. National"/>
    <x v="1"/>
    <s v="Mortality and global health estimates"/>
    <s v="Global Health Observatory data repository"/>
    <s v="World Health Organisation (WHO)"/>
    <x v="0"/>
    <s v="Survey"/>
    <s v="Yes"/>
    <s v="Yes"/>
    <s v="Yes"/>
    <x v="4"/>
    <m/>
    <m/>
    <m/>
    <s v="http://apps.who.int/gho/data/node.home "/>
    <s v="C"/>
    <s v="Development partners"/>
    <s v="Other Multilateral Agencies"/>
    <s v="Global Health Observatory data repository"/>
    <s v="07.5.0"/>
    <s v="R&amp;D Health  (CS)"/>
    <s v="Health"/>
    <s v="Households, communities and Institutions"/>
  </r>
  <r>
    <x v="10"/>
    <x v="1"/>
    <s v="0. National"/>
    <x v="1"/>
    <s v="Health systems"/>
    <s v="Global Health Observatory data repository"/>
    <s v="World Health Organisation (WHO)"/>
    <x v="0"/>
    <s v="Survey"/>
    <s v="Yes"/>
    <s v="Yes"/>
    <s v="Yes"/>
    <x v="4"/>
    <m/>
    <m/>
    <m/>
    <s v="http://apps.who.int/gho/data/node.home "/>
    <s v="C"/>
    <s v="Development partners"/>
    <s v="Other Multilateral Agencies"/>
    <s v="Global Health Observatory data repository"/>
    <s v="07.5.0"/>
    <s v="R&amp;D Health  (CS)"/>
    <s v="Health"/>
    <s v="Households, communities and Institutions"/>
  </r>
  <r>
    <x v="10"/>
    <x v="1"/>
    <s v="0. National"/>
    <x v="1"/>
    <s v="Public health and environment"/>
    <s v="Global Health Observatory data repository"/>
    <s v="World Health Organisation (WHO)"/>
    <x v="0"/>
    <s v="Survey"/>
    <s v="Yes"/>
    <s v="Yes"/>
    <s v="Yes"/>
    <x v="4"/>
    <m/>
    <m/>
    <m/>
    <s v="http://apps.who.int/gho/data/node.home "/>
    <s v="C"/>
    <s v="Development partners"/>
    <s v="Other Multilateral Agencies"/>
    <s v="Global Health Observatory data repository"/>
    <s v="07.5.0"/>
    <s v="R&amp;D Health  (CS)"/>
    <s v="Health"/>
    <s v="Households, communities and Institutions"/>
  </r>
  <r>
    <x v="10"/>
    <x v="1"/>
    <s v="0. National"/>
    <x v="1"/>
    <s v="Injuries and violence"/>
    <s v="Global Health Observatory data repository"/>
    <s v="World Health Organisation (WHO)"/>
    <x v="0"/>
    <s v="Survey"/>
    <s v="Yes"/>
    <s v="Yes"/>
    <s v="Yes"/>
    <x v="4"/>
    <m/>
    <m/>
    <m/>
    <s v="http://apps.who.int/gho/data/node.home "/>
    <s v="C"/>
    <s v="Development partners"/>
    <s v="Other Multilateral Agencies"/>
    <s v="Global Health Observatory data repository"/>
    <s v="07.5.0"/>
    <s v="R&amp;D Health  (CS)"/>
    <s v="Health"/>
    <s v="Households, communities and Institutions"/>
  </r>
  <r>
    <x v="10"/>
    <x v="1"/>
    <s v="0. National"/>
    <x v="1"/>
    <s v="World Health Statistics"/>
    <s v="Global Health Observatory data repository"/>
    <s v="World Health Organisation (WHO)"/>
    <x v="0"/>
    <s v="Survey"/>
    <s v="Yes"/>
    <s v="Yes"/>
    <s v="Yes"/>
    <x v="4"/>
    <m/>
    <m/>
    <m/>
    <s v="http://apps.who.int/gho/data/node.home "/>
    <s v="C"/>
    <s v="Development partners"/>
    <s v="Other Multilateral Agencies"/>
    <s v="Global Health Observatory data repository"/>
    <s v="07.5.0"/>
    <s v="R&amp;D Health  (CS)"/>
    <s v="Health"/>
    <s v="Households, communities and Institutions"/>
  </r>
  <r>
    <x v="10"/>
    <x v="1"/>
    <s v="0. National"/>
    <x v="1"/>
    <s v="HIV/AIDS"/>
    <s v="AIDSinfo"/>
    <s v="Joint United Nations Programme on HIV/AIDS (UN AIDS)"/>
    <x v="0"/>
    <s v="Survey"/>
    <s v="Yes"/>
    <s v="Yes"/>
    <s v="Yes"/>
    <x v="5"/>
    <m/>
    <m/>
    <m/>
    <s v="http://aidsinfo.unaids.org/ "/>
    <s v="C"/>
    <s v="Development partners"/>
    <s v="UN Agency"/>
    <s v="AIDSinfo"/>
    <s v="07.5.0"/>
    <s v="R&amp;D Health  (CS)"/>
    <s v="HIV/AIDS indicators"/>
    <s v="Individuals"/>
  </r>
  <r>
    <x v="10"/>
    <x v="1"/>
    <s v="0. National"/>
    <x v="1"/>
    <s v="HIV/AIDS indicators list"/>
    <s v="Indicator Registry"/>
    <s v="Joint United Nations Programme on HIV/AIDS (UN AIDS)"/>
    <x v="0"/>
    <s v="Survey"/>
    <s v="Yes"/>
    <s v="Yes"/>
    <s v="No"/>
    <x v="11"/>
    <m/>
    <m/>
    <m/>
    <s v="http://www.indicatorregistry.org/ "/>
    <s v="C"/>
    <s v="Development partners"/>
    <s v="UN Agency"/>
    <s v="UN AIDS indicator registry"/>
    <s v="07.5.0"/>
    <s v="R&amp;D Health  (CS)"/>
    <s v="HIV/AIDS indicators"/>
    <s v="NA"/>
  </r>
  <r>
    <x v="10"/>
    <x v="1"/>
    <s v="0. National"/>
    <x v="1"/>
    <s v="HIV/AIDS estiamtes"/>
    <s v="Uganda Country  page"/>
    <s v="Joint United Nations Programme on HIV/AIDS (UN AIDS)"/>
    <x v="0"/>
    <s v="Survey"/>
    <s v="Yes"/>
    <s v="Yes"/>
    <s v="No"/>
    <x v="5"/>
    <m/>
    <m/>
    <m/>
    <s v="http://www.unaids.org/en/regionscountries/countries/uganda/"/>
    <s v="C"/>
    <s v="Development partners"/>
    <s v="UN Agency"/>
    <s v="Country profiles"/>
    <s v="07.5.0"/>
    <s v="R&amp;D Health  (CS)"/>
    <s v="HIV/AIDS indicators"/>
    <s v="Individuals"/>
  </r>
  <r>
    <x v="10"/>
    <x v="0"/>
    <s v="0. National"/>
    <x v="1"/>
    <s v="Heart diseases and patients data"/>
    <s v="Uganda Heart Institute patient database access system"/>
    <s v="Ministry of Health"/>
    <x v="1"/>
    <s v="Admin"/>
    <s v="No"/>
    <s v="No"/>
    <s v="No"/>
    <x v="11"/>
    <m/>
    <m/>
    <m/>
    <s v="None"/>
    <s v="A"/>
    <s v="Government"/>
    <s v="Ministries"/>
    <m/>
    <s v="07.5.0"/>
    <s v="R&amp;D Health  (CS)"/>
    <s v="Patient details: diagnosis, location, religion"/>
    <s v="Individuals"/>
  </r>
  <r>
    <x v="10"/>
    <x v="0"/>
    <s v="0. National"/>
    <x v="2"/>
    <s v="Housing characteristics and household population"/>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Characteristics of survey respondents"/>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Knowledge of HIV and AIDS"/>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Attitudes related to HIV/AIDS"/>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Sexual behaviour"/>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HIV and youth"/>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HIV prevalence"/>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HIV programme coverage indicators"/>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Syphilis prevalence"/>
    <s v="Uganda - AIDS Indicator Survey 2011"/>
    <s v="Uganda Bureau of Statistics"/>
    <x v="1"/>
    <s v="Survey"/>
    <s v="Yes"/>
    <s v="Yes"/>
    <s v="Yes"/>
    <x v="10"/>
    <s v="Every 5 years"/>
    <n v="2005"/>
    <m/>
    <s v="http://dhsprogram.com/what-we-do/survey/survey-display-373.cfm"/>
    <s v="A"/>
    <s v="Government"/>
    <s v="Statistical Agency"/>
    <s v="AIS"/>
    <s v="07.0.0"/>
    <s v="Health"/>
    <s v="Demographics, health, malaria, HIV/AIDS, location, facilities etc"/>
    <s v="individuals, households and communities"/>
  </r>
  <r>
    <x v="10"/>
    <x v="0"/>
    <s v="0. National"/>
    <x v="2"/>
    <s v="Housing Characteristics and Household Population"/>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Characteristics of Respondents"/>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Marriage and Sexual Activity"/>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Fertility Levels, Trends, and Differentials"/>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Fertility Preferences"/>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Family Planning"/>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Infant and Child Mortality"/>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Reproductive Health"/>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Child Health"/>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Nutrition of Children and Adults"/>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Malaria"/>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HIV/AIDS-Related Knowledge, Attitudes, and Behaviour"/>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Women's Empowerment and Demographic and Health Outcomes"/>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Adult and Maternal Mortality"/>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Domestic Violence"/>
    <s v="Uganda - Demographic and Health Survey 2011"/>
    <s v="Uganda Bureau of Statistics"/>
    <x v="1"/>
    <s v="Survey"/>
    <s v="Yes"/>
    <s v="Yes"/>
    <s v="Yes"/>
    <x v="10"/>
    <s v="Every 5 years"/>
    <n v="2006"/>
    <n v="2016"/>
    <s v="http://dhsprogram.com/what-we-do/survey/survey-display-399.cfm"/>
    <s v="A"/>
    <s v="Government"/>
    <s v="Statistical Agency"/>
    <s v="DHS"/>
    <s v="01.3.2"/>
    <s v="Overall planning and statistical services"/>
    <s v="Demographics, health, malaria, HIV/AIDS, location, facilities etc"/>
    <s v="individuals, households and communities"/>
  </r>
  <r>
    <x v="10"/>
    <x v="0"/>
    <s v="0. National"/>
    <x v="2"/>
    <s v="Characteristics of Households and Women"/>
    <s v="Uganda - Malaria Indicator Survey 2014-2015"/>
    <s v="Uganda Bureau of Statistics"/>
    <x v="1"/>
    <s v="Survey"/>
    <s v="Yes"/>
    <s v="Yes"/>
    <s v="Yes"/>
    <x v="8"/>
    <s v="Every 5 years"/>
    <n v="2010"/>
    <m/>
    <s v="http://dhsprogram.com/what-we-do/survey/survey-display-484.cfm"/>
    <s v="A"/>
    <s v="Government"/>
    <s v="Statistical Agency"/>
    <s v="MIS"/>
    <s v="07.0.0"/>
    <s v="Health"/>
    <s v="Demographics, health, malaria, HIV/AIDS, location, facilities etc"/>
    <s v="individuals, households and communities"/>
  </r>
  <r>
    <x v="10"/>
    <x v="0"/>
    <s v="0. National"/>
    <x v="2"/>
    <s v="Malaria Prevention"/>
    <s v="Uganda - Malaria Indicator Survey 2014-2015"/>
    <s v="Uganda Bureau of Statistics"/>
    <x v="1"/>
    <s v="Survey"/>
    <s v="Yes"/>
    <s v="Yes"/>
    <s v="Yes"/>
    <x v="8"/>
    <s v="Every 5 years"/>
    <n v="2010"/>
    <m/>
    <s v="http://dhsprogram.com/what-we-do/survey/survey-display-484.cfm"/>
    <s v="A"/>
    <s v="Government"/>
    <s v="Statistical Agency"/>
    <s v="MIS"/>
    <s v="07.0.0"/>
    <s v="Health"/>
    <s v="Demographics, health, malaria, HIV/AIDS, location, facilities etc"/>
    <s v="individuals, households and communities"/>
  </r>
  <r>
    <x v="10"/>
    <x v="0"/>
    <s v="0. National"/>
    <x v="2"/>
    <s v="Management of Fever in Children and Anaemia and Malaria in Children"/>
    <s v="Uganda - Malaria Indicator Survey 2014-2015"/>
    <s v="Uganda Bureau of Statistics"/>
    <x v="1"/>
    <s v="Survey"/>
    <s v="Yes"/>
    <s v="Yes"/>
    <s v="Yes"/>
    <x v="8"/>
    <s v="Every 5 years"/>
    <n v="2010"/>
    <m/>
    <s v="http://dhsprogram.com/what-we-do/survey/survey-display-484.cfm"/>
    <s v="A"/>
    <s v="Government"/>
    <s v="Statistical Agency"/>
    <s v="MIS"/>
    <s v="07.0.0"/>
    <s v="Health"/>
    <s v="Demographics, health, malaria, HIV/AIDS, location, facilities etc"/>
    <s v="individuals, households and communities"/>
  </r>
  <r>
    <x v="10"/>
    <x v="0"/>
    <s v="0. National"/>
    <x v="2"/>
    <s v="Malaria Knowledge"/>
    <s v="Uganda - Malaria Indicator Survey 2014-2015"/>
    <s v="Uganda Bureau of Statistics"/>
    <x v="1"/>
    <s v="Survey"/>
    <s v="Yes"/>
    <s v="Yes"/>
    <s v="Yes"/>
    <x v="8"/>
    <s v="Every 5 years"/>
    <n v="2010"/>
    <m/>
    <s v="http://dhsprogram.com/what-we-do/survey/survey-display-484.cfm"/>
    <s v="A"/>
    <s v="Government"/>
    <s v="Statistical Agency"/>
    <s v="MIS"/>
    <s v="07.0.0"/>
    <s v="Health"/>
    <s v="Demographics, health, malaria, HIV/AIDS, location, facilities etc"/>
    <s v="individuals, households and communities"/>
  </r>
  <r>
    <x v="10"/>
    <x v="0"/>
    <s v="0. National"/>
    <x v="2"/>
    <s v="Overview of the Health System in Uganda"/>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0"/>
    <s v="0. National"/>
    <x v="2"/>
    <s v="Facility-Level Infrastructure, Resources, and Systems"/>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0"/>
    <s v="0. National"/>
    <x v="2"/>
    <s v="Child Health Services"/>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0"/>
    <s v="0. National"/>
    <x v="2"/>
    <s v="Family Planning Services"/>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0"/>
    <s v="0. National"/>
    <x v="2"/>
    <s v="Maternal Health Services"/>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0"/>
    <s v="0. National"/>
    <x v="2"/>
    <s v="Services for Communicable Diseases: Sexually Transmitted Infections, Reproductive Tract Infections, and Tuberculosis"/>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0"/>
    <s v="0. National"/>
    <x v="2"/>
    <s v="Malaria Services"/>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0"/>
    <s v="0. National"/>
    <x v="2"/>
    <s v="HIV/AIDS Services"/>
    <s v="Uganda - Service Provision Assessment Survey 2007"/>
    <s v="Uganda Bureau of Statistics"/>
    <x v="1"/>
    <s v="Survey"/>
    <s v="Yes"/>
    <s v="Yes"/>
    <s v="Yes"/>
    <x v="7"/>
    <m/>
    <m/>
    <m/>
    <s v="http://dhsprogram.com/what-we-do/survey/survey-display-292.cfm"/>
    <s v="A"/>
    <s v="Government"/>
    <s v="Statistical Agency"/>
    <s v="SPAS"/>
    <s v="07.0.0"/>
    <s v="Health"/>
    <s v="Health service provision"/>
    <s v="Health Facilities (both private and public/government)"/>
  </r>
  <r>
    <x v="10"/>
    <x v="1"/>
    <s v="0. National"/>
    <x v="0"/>
    <s v="DISTANCE TO MAIN DRINKING WATER SOURCE "/>
    <s v="Uganda National Household Survey, 2012/2013"/>
    <s v="Development Research and Training (DRT) and Development Initiatives"/>
    <x v="0"/>
    <s v="Survey"/>
    <s v="Yes"/>
    <s v="Yes"/>
    <s v="Yes"/>
    <x v="4"/>
    <m/>
    <m/>
    <m/>
    <s v="http://opendevdata.ug/standalone-datasets/distance-to-main-drinking-water-source"/>
    <s v="B"/>
    <s v="NGOs"/>
    <s v="National NGO"/>
    <s v="Open Data Portal"/>
    <s v="01.3.2"/>
    <s v="Overall planning and statistical services  (CS)"/>
    <s v="several"/>
    <s v="Several"/>
  </r>
  <r>
    <x v="10"/>
    <x v="1"/>
    <s v="2. District"/>
    <x v="0"/>
    <s v="KAMPALA POPULATION ACCESS TO PIPED WATER "/>
    <s v="Directorate of Water Development, Ministry of Water and Environment 2010"/>
    <s v="Development Research and Training (DRT) and Development Initiatives"/>
    <x v="0"/>
    <s v="Survey"/>
    <s v="Yes"/>
    <s v="Yes"/>
    <s v="Yes"/>
    <x v="4"/>
    <m/>
    <m/>
    <m/>
    <s v="http://opendevdata.ug/standalone-datasets/kampala-population-access-to-piped-water"/>
    <s v="B"/>
    <s v="NGOs"/>
    <s v="National NGO"/>
    <s v="Open Data Portal"/>
    <s v="01.3.2"/>
    <s v="Overall planning and statistical services  (CS)"/>
    <s v="several"/>
    <s v="Several"/>
  </r>
  <r>
    <x v="10"/>
    <x v="1"/>
    <s v="0. National"/>
    <x v="0"/>
    <s v="POPULATION THAT SUFFERED FROM AN ILLNESS/INJURY "/>
    <s v="Uganda National Household Survey, 2012/2013"/>
    <s v="Development Research and Training (DRT) and Development Initiatives"/>
    <x v="0"/>
    <s v="Survey"/>
    <s v="Yes"/>
    <s v="Yes"/>
    <s v="Yes"/>
    <x v="4"/>
    <m/>
    <m/>
    <m/>
    <s v="http://opendevdata.ug/standalone-datasets/population-that-suffered-from-an-illness-slash-injury"/>
    <s v="B"/>
    <s v="NGOs"/>
    <s v="National NGO"/>
    <s v="Open Data Portal"/>
    <s v="01.3.2"/>
    <s v="Overall planning and statistical services  (CS)"/>
    <s v="several"/>
    <s v="Several"/>
  </r>
  <r>
    <x v="10"/>
    <x v="1"/>
    <s v="2. District"/>
    <x v="0"/>
    <s v="Status of Access to Safe Water by the Kampala People "/>
    <s v="Directorate of Water Development, Ministry of Water and Environment, 2010 and UBOS-Uganda National Household Survey, 2012/13"/>
    <s v="Development Research and Training (DRT) and Development Initiatives"/>
    <x v="0"/>
    <s v="Survey"/>
    <s v="Yes"/>
    <s v="Yes"/>
    <s v="Yes"/>
    <x v="4"/>
    <m/>
    <m/>
    <m/>
    <s v="http://opendevdata.ug/standalone-datasets/status-of-access-to-safe-water-by-the-kampala-people"/>
    <s v="B"/>
    <s v="NGOs"/>
    <s v="National NGO"/>
    <s v="Open Data Portal"/>
    <s v="01.3.2"/>
    <s v="Overall planning and statistical services  (CS)"/>
    <s v="several"/>
    <s v="Several"/>
  </r>
  <r>
    <x v="10"/>
    <x v="0"/>
    <s v="0. National"/>
    <x v="0"/>
    <s v="U-Report is informing about the Integrated Child Health Days taking place in Uganda during all of April!"/>
    <s v="U-reporter"/>
    <s v="United Nations Children's Fund (UNICEF)"/>
    <x v="0"/>
    <s v="Mobile"/>
    <s v="Yes"/>
    <s v="Yes"/>
    <s v="No"/>
    <x v="8"/>
    <m/>
    <m/>
    <m/>
    <s v="http://www.ureport.ug/poll/537/"/>
    <s v="C"/>
    <s v="Development partners"/>
    <s v="UN Agency"/>
    <s v="U-reporter"/>
    <s v="01.6.0"/>
    <s v="General public services n.e.c.  (CS)"/>
    <s v="Several"/>
    <s v="Individuals"/>
  </r>
  <r>
    <x v="10"/>
    <x v="0"/>
    <s v="0. National"/>
    <x v="0"/>
    <s v="Immunisation: U-Reporters have helped the Ministry of Health and partners immunise 5 million children against polio since 2015."/>
    <s v="U-reporter"/>
    <s v="United Nations Children's Fund (UNICEF)"/>
    <x v="0"/>
    <s v="Mobile"/>
    <s v="Yes"/>
    <s v="Yes"/>
    <s v="No"/>
    <x v="8"/>
    <m/>
    <m/>
    <m/>
    <s v="http://www.ureport.ug/poll/524/"/>
    <s v="C"/>
    <s v="Development partners"/>
    <s v="UN Agency"/>
    <s v="U-reporter"/>
    <s v="01.6.0"/>
    <s v="General public services n.e.c.  (CS)"/>
    <s v="Several"/>
    <s v="Individuals"/>
  </r>
  <r>
    <x v="10"/>
    <x v="0"/>
    <s v="0. National"/>
    <x v="0"/>
    <s v="Immunisation: Did Polio vaccinators visit ur home to immunise all children under 5?"/>
    <s v="U-reporter"/>
    <s v="United Nations Children's Fund (UNICEF)"/>
    <x v="0"/>
    <s v="Mobile"/>
    <s v="Yes"/>
    <s v="Yes"/>
    <s v="No"/>
    <x v="8"/>
    <m/>
    <m/>
    <m/>
    <s v="http://www.ureport.ug/poll/460/"/>
    <s v="C"/>
    <s v="Development partners"/>
    <s v="UN Agency"/>
    <s v="U-reporter"/>
    <s v="01.6.0"/>
    <s v="General public services n.e.c.  (CS)"/>
    <s v="Several"/>
    <s v="Individuals"/>
  </r>
  <r>
    <x v="10"/>
    <x v="0"/>
    <s v="0. National"/>
    <x v="0"/>
    <s v="Immunisation: Hi U-Reporter! Have you heard any Polio announcements on the radio during the past weeks? Yes or No"/>
    <s v="U-reporter"/>
    <s v="United Nations Children's Fund (UNICEF)"/>
    <x v="0"/>
    <s v="Mobile"/>
    <s v="Yes"/>
    <s v="Yes"/>
    <s v="No"/>
    <x v="8"/>
    <m/>
    <m/>
    <m/>
    <s v="http://www.ureport.ug/poll/447/"/>
    <s v="C"/>
    <s v="Development partners"/>
    <s v="UN Agency"/>
    <s v="U-reporter"/>
    <s v="01.6.0"/>
    <s v="General public services n.e.c.  (CS)"/>
    <s v="Several"/>
    <s v="Individuals"/>
  </r>
  <r>
    <x v="10"/>
    <x v="0"/>
    <s v="0. National"/>
    <x v="0"/>
    <s v="Immunisation: Hi U-Reporter: MoH house-2-house polio campaign in ur community for all kids under 5 yrs old this Sat – Mon, Jan 23-25. If anyone has questions send to 8500."/>
    <s v="U-reporter"/>
    <s v="United Nations Children's Fund (UNICEF)"/>
    <x v="0"/>
    <s v="Mobile"/>
    <s v="Yes"/>
    <s v="Yes"/>
    <s v="No"/>
    <x v="8"/>
    <m/>
    <m/>
    <m/>
    <s v="http://www.ureport.ug/poll/437/"/>
    <s v="C"/>
    <s v="Development partners"/>
    <s v="UN Agency"/>
    <s v="U-reporter"/>
    <s v="01.6.0"/>
    <s v="General public services n.e.c.  (CS)"/>
    <s v="Several"/>
    <s v="Individuals"/>
  </r>
  <r>
    <x v="10"/>
    <x v="1"/>
    <s v="0. National"/>
    <x v="1"/>
    <s v="Basic Indicators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Nutrition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Health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HIV/AIDS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Education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Demographic Indicators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Economic Indicators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Women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Child Protection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The Rate Of Progress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Adolescents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Disparities By Residence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Disparities By Household Wealth "/>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 Early Childhood Development"/>
    <s v="DHS, MICS etc"/>
    <s v="United Nations Children's Fund (UNICEF)"/>
    <x v="0"/>
    <s v="Survey"/>
    <s v="Yes"/>
    <s v="Yes"/>
    <s v="No"/>
    <x v="6"/>
    <m/>
    <m/>
    <m/>
    <s v="http://www.unicef.org/infobycountry/uganda_statistics.html "/>
    <s v="C"/>
    <s v="Development partners"/>
    <s v="UN Agency"/>
    <s v="MICS"/>
    <s v="07.5.0"/>
    <s v="R&amp;D Health  (CS)"/>
    <s v="Several"/>
    <s v="Households"/>
  </r>
  <r>
    <x v="10"/>
    <x v="1"/>
    <s v="0. National"/>
    <x v="1"/>
    <s v="Human Development Index and its components"/>
    <s v="Human Developement  data"/>
    <s v="United Nations Development Programme"/>
    <x v="0"/>
    <s v="Survey"/>
    <s v="Yes"/>
    <s v="Yes"/>
    <s v="Yes"/>
    <x v="8"/>
    <m/>
    <m/>
    <m/>
    <s v="http://hdr.undp.org/en/composite/HDI "/>
    <s v="C"/>
    <s v="Development partners"/>
    <s v="UN Agency"/>
    <s v="HDI data"/>
    <s v="10.8.0"/>
    <s v="R&amp;D Social protection  (CS)"/>
    <s v="Education, poverty and health"/>
    <s v="Households"/>
  </r>
  <r>
    <x v="10"/>
    <x v="1"/>
    <s v="0. National"/>
    <x v="1"/>
    <s v="Trends in the Human Development Index, 1990-2014"/>
    <s v="Human Developement  data"/>
    <s v="United Nations Development Programme"/>
    <x v="0"/>
    <s v="Survey"/>
    <s v="Yes"/>
    <s v="Yes"/>
    <s v="Yes"/>
    <x v="8"/>
    <m/>
    <m/>
    <m/>
    <s v="http://hdr.undp.org/en/composite/trends"/>
    <s v="C"/>
    <s v="Development partners"/>
    <s v="UN Agency"/>
    <s v="HDI data"/>
    <s v="10.8.0"/>
    <s v="R&amp;D Social protection  (CS)"/>
    <s v="Education, poverty and health"/>
    <s v="Households"/>
  </r>
  <r>
    <x v="10"/>
    <x v="1"/>
    <s v="0. National"/>
    <x v="1"/>
    <s v="Inequality-adjusted Human Development Index"/>
    <s v="Human Developement  data"/>
    <s v="United Nations Development Programme"/>
    <x v="0"/>
    <s v="Survey"/>
    <s v="Yes"/>
    <s v="Yes"/>
    <s v="Yes"/>
    <x v="8"/>
    <m/>
    <m/>
    <m/>
    <s v="http://hdr.undp.org/en/composite/IHDI"/>
    <s v="C"/>
    <s v="Development partners"/>
    <s v="UN Agency"/>
    <s v="HDI data"/>
    <s v="10.8.0"/>
    <s v="R&amp;D Social protection  (CS)"/>
    <s v="Education, poverty and health"/>
    <s v="Households"/>
  </r>
  <r>
    <x v="10"/>
    <x v="1"/>
    <s v="0. National"/>
    <x v="1"/>
    <s v="Gender Development Index"/>
    <s v="Human Developement  data"/>
    <s v="United Nations Development Programme"/>
    <x v="0"/>
    <s v="Survey"/>
    <s v="Yes"/>
    <s v="Yes"/>
    <s v="Yes"/>
    <x v="8"/>
    <m/>
    <m/>
    <m/>
    <s v="http://hdr.undp.org/en/composite/GDI"/>
    <s v="C"/>
    <s v="Development partners"/>
    <s v="UN Agency"/>
    <s v="HDI data"/>
    <s v="10.8.0"/>
    <s v="R&amp;D Social protection  (CS)"/>
    <s v="Education, poverty and health"/>
    <s v="Households"/>
  </r>
  <r>
    <x v="10"/>
    <x v="1"/>
    <s v="0. National"/>
    <x v="1"/>
    <s v="Gender Inequality Index"/>
    <s v="Human Developement  data"/>
    <s v="United Nations Development Programme"/>
    <x v="0"/>
    <s v="Survey"/>
    <s v="Yes"/>
    <s v="Yes"/>
    <s v="Yes"/>
    <x v="8"/>
    <m/>
    <m/>
    <m/>
    <s v="http://hdr.undp.org/en/composite/GII"/>
    <s v="C"/>
    <s v="Development partners"/>
    <s v="UN Agency"/>
    <s v="HDI data"/>
    <s v="10.8.0"/>
    <s v="R&amp;D Social protection  (CS)"/>
    <s v="Education, poverty and health"/>
    <s v="Households"/>
  </r>
  <r>
    <x v="10"/>
    <x v="1"/>
    <s v="0. National"/>
    <x v="1"/>
    <s v="Multidimensional Poverty Index: developing countries"/>
    <s v="Human Developement  data"/>
    <s v="United Nations Development Programme"/>
    <x v="0"/>
    <s v="Survey"/>
    <s v="Yes"/>
    <s v="Yes"/>
    <s v="Yes"/>
    <x v="8"/>
    <m/>
    <m/>
    <m/>
    <s v="http://hdr.undp.org/en/composite/MPI"/>
    <s v="C"/>
    <s v="Development partners"/>
    <s v="UN Agency"/>
    <s v="HDI data"/>
    <s v="10.8.0"/>
    <s v="R&amp;D Social protection  (CS)"/>
    <s v="Education, poverty and health"/>
    <s v="Households"/>
  </r>
  <r>
    <x v="10"/>
    <x v="1"/>
    <s v="0. National"/>
    <x v="1"/>
    <s v="Multidimensional Poverty Index: changes over time"/>
    <s v="Human Developement  data"/>
    <s v="United Nations Development Programme"/>
    <x v="0"/>
    <s v="Survey"/>
    <s v="Yes"/>
    <s v="Yes"/>
    <s v="Yes"/>
    <x v="8"/>
    <m/>
    <m/>
    <m/>
    <s v="http://hdr.undp.org/en/composite/MPIchanges"/>
    <s v="C"/>
    <s v="Development partners"/>
    <s v="UN Agency"/>
    <s v="HDI data"/>
    <s v="10.8.0"/>
    <s v="R&amp;D Social protection  (CS)"/>
    <s v="Education, poverty and health"/>
    <s v="Households"/>
  </r>
  <r>
    <x v="10"/>
    <x v="1"/>
    <s v="0. National"/>
    <x v="0"/>
    <s v="Availability of health facilities"/>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10"/>
    <x v="1"/>
    <s v="0. National"/>
    <x v="0"/>
    <s v="Point water sources"/>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10"/>
    <x v="1"/>
    <s v="0. National"/>
    <x v="0"/>
    <s v="District routine immunisation rates by type of disease"/>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10"/>
    <x v="1"/>
    <s v="2. District"/>
    <x v="0"/>
    <s v="health indicators per district"/>
    <s v="Higher Local Government Statistical Abstracts  (2012/13)"/>
    <s v="Uganda Bureau of Statistics"/>
    <x v="1"/>
    <s v="Admin"/>
    <s v="Yes"/>
    <s v="Yes"/>
    <s v="No"/>
    <x v="4"/>
    <s v="Annual"/>
    <n v="2012"/>
    <n v="2014"/>
    <s v="http://www.ubos.org/statistical-activities/community-systems/district-profiling/district-profilling-and-administrative-records/"/>
    <s v="A"/>
    <s v="Government"/>
    <s v="Statistical Agency"/>
    <m/>
    <s v="01.3.2"/>
    <s v="Overall planning and statistical services"/>
    <s v="District statistical abstrats"/>
    <s v="individuals, households and communities"/>
  </r>
  <r>
    <x v="10"/>
    <x v="1"/>
    <s v="0. National"/>
    <x v="1"/>
    <s v="World Development Indicators - Health"/>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0"/>
    <x v="1"/>
    <s v="0. National"/>
    <x v="1"/>
    <s v="Health Nutrition and Population Statistics"/>
    <s v="World Bank data"/>
    <s v="World Bank"/>
    <x v="0"/>
    <s v="Survey"/>
    <s v="Yes"/>
    <s v="Yes"/>
    <s v="Yes"/>
    <x v="10"/>
    <s v="Annual"/>
    <m/>
    <m/>
    <s v="http://databank.worldbank.org/data/reports.aspx?source=health-nutrition-and-population-statistics&amp;Type=TABLE&amp;preview=on"/>
    <s v="C"/>
    <s v="Development partners"/>
    <s v="Other Multilateral Agencies"/>
    <s v="WB data"/>
    <s v="01.3.2"/>
    <s v="Overall planning and statistical services  (CS)"/>
    <s v="Development indicators"/>
    <s v="Several"/>
  </r>
  <r>
    <x v="10"/>
    <x v="1"/>
    <s v="0. National"/>
    <x v="1"/>
    <s v="Health Nutrition and Population Statistics by Wealth Quintile"/>
    <s v="World Bank data"/>
    <s v="World Bank"/>
    <x v="0"/>
    <s v="Survey"/>
    <s v="Yes"/>
    <s v="Yes"/>
    <s v="Yes"/>
    <x v="10"/>
    <s v="Annual"/>
    <m/>
    <m/>
    <s v="http://databank.worldbank.org/data/reports.aspx?source=health-nutrition-and-population-statistics-by-wealth-quintile&amp;Type=TABLE&amp;preview=on"/>
    <s v="C"/>
    <s v="Development partners"/>
    <s v="Other Multilateral Agencies"/>
    <s v="WB data"/>
    <s v="01.3.2"/>
    <s v="Overall planning and statistical services  (CS)"/>
    <s v="Development indicators"/>
    <s v="Several"/>
  </r>
  <r>
    <x v="10"/>
    <x v="1"/>
    <s v="0. National"/>
    <x v="2"/>
    <s v="Subnational Malnutrition"/>
    <s v="World Bank data"/>
    <s v="World Bank"/>
    <x v="0"/>
    <s v="Survey"/>
    <s v="Yes"/>
    <s v="Yes"/>
    <s v="Yes"/>
    <x v="6"/>
    <s v="Annual"/>
    <m/>
    <m/>
    <s v="http://databank.worldbank.org/data/reports.aspx?source=subnational-malnutrition&amp;Type=TABLE&amp;preview=on"/>
    <s v="C"/>
    <s v="Development partners"/>
    <s v="Other Multilateral Agencies"/>
    <s v="WB data"/>
    <s v="01.3.2"/>
    <s v="Overall planning and statistical services  (CS)"/>
    <s v="Development indicators"/>
    <s v="Several"/>
  </r>
  <r>
    <x v="10"/>
    <x v="1"/>
    <s v="0. National"/>
    <x v="1"/>
    <s v="Health Nutrition and Population Statistics: Population estimates and projections"/>
    <s v="World Bank data"/>
    <s v="World Bank"/>
    <x v="0"/>
    <s v="Survey"/>
    <s v="Yes"/>
    <s v="Yes"/>
    <s v="Yes"/>
    <x v="8"/>
    <s v="Annual"/>
    <m/>
    <m/>
    <s v="http://databank.worldbank.org/data/reports.aspx?source=health-nutrition-and-population-statistics:-population-estimates-and-projections&amp;Type=TABLE&amp;preview=on"/>
    <s v="C"/>
    <s v="Development partners"/>
    <s v="Other Multilateral Agencies"/>
    <s v="WB data"/>
    <s v="01.3.2"/>
    <s v="Overall planning and statistical services  (CS)"/>
    <s v="Development indicators"/>
    <s v="Several"/>
  </r>
  <r>
    <x v="10"/>
    <x v="0"/>
    <s v="0. National"/>
    <x v="3"/>
    <s v="Uganda Demographic Health Surveys (micro-data)"/>
    <s v="Integrated Management Information System"/>
    <s v="Uganda Bureau of Statistics"/>
    <x v="1"/>
    <s v="Survey"/>
    <s v="Yes"/>
    <s v="Yes"/>
    <s v="Yes"/>
    <x v="5"/>
    <m/>
    <m/>
    <m/>
    <s v="http://ugandadata.org/redbin/RpWebEngine.exe/Portal?&amp;MODE=BASE&amp;ITEM=NMIRsurveys"/>
    <s v="A"/>
    <s v="Government"/>
    <s v="Statistical Agency"/>
    <s v="IMIS"/>
    <s v="01.3.2"/>
    <s v="Overall planning and statistical services"/>
    <s v="Census and survey data"/>
    <s v="households and communities"/>
  </r>
  <r>
    <x v="10"/>
    <x v="1"/>
    <s v="0. National"/>
    <x v="0"/>
    <s v="Health"/>
    <s v="Open data for Africa (Open data Uganda)"/>
    <s v="African Development Bank (AfDB)"/>
    <x v="0"/>
    <s v="Survey"/>
    <s v="Yes"/>
    <s v="Yes"/>
    <s v="Yes"/>
    <x v="10"/>
    <m/>
    <m/>
    <m/>
    <s v="http://uganda.opendataforafrica.org/"/>
    <s v="C"/>
    <s v="Development partners"/>
    <s v="Other Multilateral Agencies"/>
    <s v="Open Data Portal"/>
    <s v="01.3.2"/>
    <s v="Overall planning and statistical services  (CS)"/>
    <s v="Several"/>
    <s v="individuals, households and communities"/>
  </r>
  <r>
    <x v="10"/>
    <x v="1"/>
    <s v="0. National"/>
    <x v="2"/>
    <s v="Health"/>
    <s v="UBOS- GDDS/SDDS economic and financial data for Uganda - Social Demographic Data"/>
    <s v="Uganda Bureau of Statistics"/>
    <x v="1"/>
    <s v="Admin"/>
    <s v="Yes"/>
    <s v="Yes"/>
    <s v="No"/>
    <x v="10"/>
    <s v="Every 5 years"/>
    <m/>
    <m/>
    <s v="http://www.ubos.org/sdds/info.php"/>
    <s v="A"/>
    <s v="Government"/>
    <s v="Statistical Agency"/>
    <m/>
    <s v="01.3.2"/>
    <s v="Overall planning and statistical services"/>
    <s v="Several"/>
    <s v="households and communities"/>
  </r>
  <r>
    <x v="10"/>
    <x v="1"/>
    <s v="0. National"/>
    <x v="1"/>
    <s v="Fertility and mortality"/>
    <s v="IPUMS International"/>
    <s v="Integrated Public Use Microdata Series (IPUMS) International"/>
    <x v="0"/>
    <s v="Survey"/>
    <s v="Yes"/>
    <s v="Yes"/>
    <s v="Yes"/>
    <x v="14"/>
    <s v="Decennial"/>
    <m/>
    <m/>
    <s v="https://international.ipums.org/international/about.shtml"/>
    <s v="E"/>
    <s v="Others"/>
    <s v="Others"/>
    <s v="IPUMS International"/>
    <s v="01.3.2"/>
    <s v="Overall planning and statistical services  (CS)"/>
    <s v="several"/>
    <s v="Several"/>
  </r>
  <r>
    <x v="10"/>
    <x v="1"/>
    <s v="0. National"/>
    <x v="1"/>
    <s v="Disability"/>
    <s v="IPUMS International"/>
    <s v="Integrated Public Use Microdata Series (IPUMS) International"/>
    <x v="0"/>
    <s v="Survey"/>
    <s v="Yes"/>
    <s v="Yes"/>
    <s v="Yes"/>
    <x v="14"/>
    <s v="Decennial"/>
    <m/>
    <m/>
    <s v="https://international.ipums.org/international/about.shtml"/>
    <s v="E"/>
    <s v="Others"/>
    <s v="Others"/>
    <s v="IPUMS International"/>
    <s v="01.3.2"/>
    <s v="Overall planning and statistical services  (CS)"/>
    <s v="several"/>
    <s v="Several"/>
  </r>
  <r>
    <x v="10"/>
    <x v="1"/>
    <s v="0. National"/>
    <x v="1"/>
    <s v="Health"/>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0"/>
    <x v="1"/>
    <s v="0. National"/>
    <x v="1"/>
    <s v="Health"/>
    <s v="Knoema"/>
    <s v="Knoema"/>
    <x v="0"/>
    <s v="Admin"/>
    <s v="Yes"/>
    <s v="Yes"/>
    <s v="Yes"/>
    <x v="5"/>
    <s v="Annual"/>
    <m/>
    <m/>
    <s v="http://knoema.com/"/>
    <s v="D"/>
    <s v="Private sector"/>
    <s v="Other private sector"/>
    <s v="Knoema"/>
    <s v="01.3.2"/>
    <s v="Overall planning and statistical services  (CS)"/>
    <s v="Several"/>
    <s v="Several"/>
  </r>
  <r>
    <x v="10"/>
    <x v="1"/>
    <s v="0. National"/>
    <x v="0"/>
    <s v="Health"/>
    <s v="Spotlight on Uganda"/>
    <s v="Development Initiatives"/>
    <x v="0"/>
    <s v="Admin"/>
    <s v="Yes"/>
    <s v="Yes"/>
    <s v="Yes"/>
    <x v="5"/>
    <s v="Annual"/>
    <m/>
    <m/>
    <s v="http://devinit.org/#!/spotlight-on-uganda"/>
    <s v="B"/>
    <s v="NGOs"/>
    <s v="International NGO"/>
    <m/>
    <s v="01.3.2"/>
    <s v="Overall planning and statistical services  (CS)"/>
    <s v="poverty, resources, health, education"/>
    <s v="Several"/>
  </r>
  <r>
    <x v="10"/>
    <x v="1"/>
    <s v="0. National"/>
    <x v="0"/>
    <s v="Water and sanitation"/>
    <s v="Spotlight on Uganda"/>
    <s v="Development Initiatives"/>
    <x v="0"/>
    <s v="Admin"/>
    <s v="Yes"/>
    <s v="Yes"/>
    <s v="Yes"/>
    <x v="5"/>
    <s v="Annual"/>
    <m/>
    <m/>
    <s v="http://devinit.org/#!/spotlight-on-uganda"/>
    <s v="B"/>
    <s v="NGOs"/>
    <s v="International NGO"/>
    <m/>
    <s v="01.3.2"/>
    <s v="Overall planning and statistical services  (CS)"/>
    <s v="poverty, resources, health, education"/>
    <s v="Several"/>
  </r>
  <r>
    <x v="10"/>
    <x v="0"/>
    <s v="2. District"/>
    <x v="0"/>
    <s v="Pregnancy"/>
    <s v="Indepth surveys"/>
    <s v="Indepth Network"/>
    <x v="0"/>
    <s v="Survey"/>
    <s v="Yes"/>
    <s v="Yes"/>
    <s v="No"/>
    <x v="8"/>
    <m/>
    <m/>
    <m/>
    <s v="http://www.indepth-ishare.org/index.php/catalog/79"/>
    <s v="B"/>
    <s v="NGOs"/>
    <s v="International NGO"/>
    <m/>
    <s v="01.3.2"/>
    <s v="Overall planning and statistical services  (CS)"/>
    <s v="Demographics, health, etc"/>
    <s v="Household"/>
  </r>
  <r>
    <x v="11"/>
    <x v="0"/>
    <s v="0. National"/>
    <x v="2"/>
    <s v="Fixed, Mobile and Total Subscription"/>
    <s v="Postal, Broadcasting and Telecommunications Annual Market &amp; Industry Report 2014/15"/>
    <s v="Uganda Communications Commission (UCC)"/>
    <x v="1"/>
    <s v="Mobile"/>
    <s v="Yes"/>
    <s v="Yes"/>
    <s v="No"/>
    <x v="8"/>
    <m/>
    <m/>
    <m/>
    <s v="http://www.ucc.co.ug/files/downloads/Annual%20Market%20Industry%20Report%202014-15-%20October%2019-2015.pdf"/>
    <s v="A"/>
    <s v="Government"/>
    <s v="Other State agencies"/>
    <m/>
    <s v="01.5.0"/>
    <s v="R&amp;D General public services  (CS)"/>
    <s v="Indicators related to acces, technology etc"/>
    <s v="Individuals and institutions"/>
  </r>
  <r>
    <x v="11"/>
    <x v="0"/>
    <s v="0. National"/>
    <x v="2"/>
    <s v="Voice tariffs, both national and international"/>
    <s v="Postal, Broadcasting and Telecommunications Annual Market &amp; Industry Report 2014/16"/>
    <s v="Uganda Communications Commission (UCC)"/>
    <x v="1"/>
    <s v="Mobile"/>
    <s v="Yes"/>
    <s v="Yes"/>
    <s v="No"/>
    <x v="8"/>
    <m/>
    <m/>
    <m/>
    <s v="http://www.ucc.co.ug/files/downloads/Annual%20Market%20Industry%20Report%202014-15-%20October%2019-2015.pdf"/>
    <s v="A"/>
    <s v="Government"/>
    <s v="Other State agencies"/>
    <m/>
    <s v="01.5.0"/>
    <s v="R&amp;D General public services  (CS)"/>
    <s v="Indicators related to acces, technology etc"/>
    <s v="Individuals and institutions"/>
  </r>
  <r>
    <x v="11"/>
    <x v="0"/>
    <s v="0. National"/>
    <x v="2"/>
    <s v="Data tariffs"/>
    <s v="Postal, Broadcasting and Telecommunications Annual Market &amp; Industry Report 2014/17"/>
    <s v="Uganda Communications Commission (UCC)"/>
    <x v="1"/>
    <s v="Mobile"/>
    <s v="Yes"/>
    <s v="Yes"/>
    <s v="No"/>
    <x v="8"/>
    <m/>
    <m/>
    <m/>
    <s v="http://www.ucc.co.ug/files/downloads/Annual%20Market%20Industry%20Report%202014-15-%20October%2019-2015.pdf"/>
    <s v="A"/>
    <s v="Government"/>
    <s v="Other State agencies"/>
    <m/>
    <s v="01.5.0"/>
    <s v="R&amp;D General public services  (CS)"/>
    <s v="Indicators related to acces, technology etc"/>
    <s v="Individuals and institutions"/>
  </r>
  <r>
    <x v="11"/>
    <x v="0"/>
    <s v="0. National"/>
    <x v="2"/>
    <s v="Showing number of postal and currier service providers in the Country"/>
    <s v="Postal, Broadcasting and Telecommunications Annual Market &amp; Industry Report 2014/18"/>
    <s v="Uganda Communications Commission (UCC)"/>
    <x v="1"/>
    <s v="Admin"/>
    <s v="Yes"/>
    <s v="Yes"/>
    <s v="No"/>
    <x v="8"/>
    <m/>
    <m/>
    <m/>
    <s v="http://www.ucc.co.ug/files/downloads/Annual%20Market%20Industry%20Report%202014-15-%20October%2019-2015.pdf"/>
    <s v="A"/>
    <s v="Government"/>
    <s v="Other State agencies"/>
    <m/>
    <s v="01.5.0"/>
    <s v="R&amp;D General public services  (CS)"/>
    <s v="Indicators related to acces, technology etc"/>
    <s v="Individuals and institutions"/>
  </r>
  <r>
    <x v="11"/>
    <x v="0"/>
    <s v="0. National"/>
    <x v="2"/>
    <s v="Number of Operational TV and FM radios"/>
    <s v="Postal, Broadcasting and Telecommunications Annual Market &amp; Industry Report 2014/19"/>
    <s v="Uganda Communications Commission (UCC)"/>
    <x v="1"/>
    <s v="Admin"/>
    <s v="Yes"/>
    <s v="Yes"/>
    <s v="No"/>
    <x v="8"/>
    <m/>
    <m/>
    <m/>
    <s v="http://www.ucc.co.ug/files/downloads/Annual%20Market%20Industry%20Report%202014-15-%20October%2019-2015.pdf"/>
    <s v="A"/>
    <s v="Government"/>
    <s v="Other State agencies"/>
    <m/>
    <s v="01.5.0"/>
    <s v="R&amp;D General public services  (CS)"/>
    <s v="Indicators related to acces, technology etc"/>
    <s v="Individuals and institutions"/>
  </r>
  <r>
    <x v="11"/>
    <x v="0"/>
    <s v="0. National"/>
    <x v="1"/>
    <s v="Business Information"/>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Supply Chain"/>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Customers"/>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Fixed-line Access and Use"/>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No Fixed-line access"/>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Mobile Access and Use"/>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Business Skills Training"/>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Internet Access and Use"/>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Banking"/>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Mobile Money transfers and Banking Transactions"/>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Financials"/>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Business Climate"/>
    <s v="Africa - 2012 Informal Business Survey"/>
    <s v="Research ICT Africa (RIA)"/>
    <x v="0"/>
    <s v="Survey"/>
    <s v="No"/>
    <s v="Yes"/>
    <s v="No"/>
    <x v="6"/>
    <m/>
    <m/>
    <m/>
    <s v="http://www.researchictafrica.net/ict_surveys.php?h=3"/>
    <s v="E"/>
    <s v="Others"/>
    <s v="Others"/>
    <m/>
    <s v="01.3.3"/>
    <s v="Other general services  (CS)"/>
    <s v="businesses"/>
    <s v="Households"/>
  </r>
  <r>
    <x v="11"/>
    <x v="0"/>
    <s v="0. National"/>
    <x v="1"/>
    <s v=" Mobile phone calls, SMS and MMS prices"/>
    <s v="Africa - RIA African Mobile Pricing 2010-2015"/>
    <s v="Research ICT Africa (RIA)"/>
    <x v="0"/>
    <s v="Mobile"/>
    <s v="Yes"/>
    <s v="Yes"/>
    <s v="No"/>
    <x v="8"/>
    <m/>
    <m/>
    <m/>
    <s v="https://www.datafirst.uct.ac.za/dataportal/index.php/catalog/535"/>
    <s v="E"/>
    <s v="Others"/>
    <s v="Others"/>
    <m/>
    <s v="01.3.3"/>
    <s v="Other general services  (CS)"/>
    <s v="Mobile price data"/>
    <s v="prices"/>
  </r>
  <r>
    <x v="11"/>
    <x v="0"/>
    <s v="0. National"/>
    <x v="1"/>
    <s v="prepaid mobile broadband prices"/>
    <s v="Africa - RIA African Mobile Pricing 2010-2015"/>
    <s v="Research ICT Africa (RIA)"/>
    <x v="0"/>
    <s v="Mobile"/>
    <s v="Yes"/>
    <s v="Yes"/>
    <s v="No"/>
    <x v="8"/>
    <m/>
    <m/>
    <m/>
    <s v="https://www.datafirst.uct.ac.za/dataportal/index.php/catalog/535"/>
    <s v="E"/>
    <s v="Others"/>
    <s v="Others"/>
    <m/>
    <s v="01.3.3"/>
    <s v="Other general services  (CS)"/>
    <s v="Mobile price data"/>
    <s v="prices"/>
  </r>
  <r>
    <x v="11"/>
    <x v="0"/>
    <s v="0. National"/>
    <x v="1"/>
    <s v=" prepaid “top up” data prices"/>
    <s v="Africa - RIA African Mobile Pricing 2010-2015"/>
    <s v="Research ICT Africa (RIA)"/>
    <x v="0"/>
    <s v="Mobile"/>
    <s v="Yes"/>
    <s v="Yes"/>
    <s v="No"/>
    <x v="8"/>
    <m/>
    <m/>
    <m/>
    <s v="https://www.datafirst.uct.ac.za/dataportal/index.php/catalog/535"/>
    <s v="E"/>
    <s v="Others"/>
    <s v="Others"/>
    <m/>
    <s v="01.3.3"/>
    <s v="Other general services  (CS)"/>
    <s v="Mobile price data"/>
    <s v="prices"/>
  </r>
  <r>
    <x v="11"/>
    <x v="0"/>
    <s v="0. National"/>
    <x v="1"/>
    <s v="postpaid products prices"/>
    <s v="Africa - RIA African Mobile Pricing 2010-2015"/>
    <s v="Research ICT Africa (RIA)"/>
    <x v="0"/>
    <s v="Mobile"/>
    <s v="Yes"/>
    <s v="Yes"/>
    <s v="No"/>
    <x v="8"/>
    <m/>
    <m/>
    <m/>
    <s v="https://www.datafirst.uct.ac.za/dataportal/index.php/catalog/535"/>
    <s v="E"/>
    <s v="Others"/>
    <s v="Others"/>
    <m/>
    <s v="01.3.3"/>
    <s v="Other general services  (CS)"/>
    <s v="Mobile price data"/>
    <s v="prices"/>
  </r>
  <r>
    <x v="11"/>
    <x v="0"/>
    <s v="0. National"/>
    <x v="1"/>
    <s v="Household recode"/>
    <s v="Africa - RIA Household and Small Business Access and Usage Survey 2011-2012 (2012)"/>
    <s v="Research ICT Africa (RIA)"/>
    <x v="0"/>
    <s v="Survey"/>
    <s v="Yes"/>
    <s v="Yes"/>
    <s v="No"/>
    <x v="6"/>
    <m/>
    <m/>
    <m/>
    <s v="https://www.datafirst.uct.ac.za/dataportal/index.php/catalog/533"/>
    <s v="E"/>
    <s v="Others"/>
    <s v="Others"/>
    <m/>
    <s v="01.3.3"/>
    <s v="Other general services  (CS)"/>
    <s v="ICT usage"/>
    <s v="Households and individuals"/>
  </r>
  <r>
    <x v="11"/>
    <x v="0"/>
    <s v="0. National"/>
    <x v="1"/>
    <s v="Business recode"/>
    <s v="Africa - RIA Household and Small Business Access and Usage Survey 2011-2012 (2012)"/>
    <s v="Research ICT Africa (RIA)"/>
    <x v="0"/>
    <s v="Survey"/>
    <s v="Yes"/>
    <s v="Yes"/>
    <s v="No"/>
    <x v="6"/>
    <m/>
    <m/>
    <m/>
    <s v="https://www.datafirst.uct.ac.za/dataportal/index.php/catalog/533"/>
    <s v="E"/>
    <s v="Others"/>
    <s v="Others"/>
    <m/>
    <s v="01.3.3"/>
    <s v="Other general services  (CS)"/>
    <s v="ICT usage"/>
    <s v="Households and individuals"/>
  </r>
  <r>
    <x v="11"/>
    <x v="0"/>
    <s v="0. National"/>
    <x v="1"/>
    <s v="Household characteristics"/>
    <s v="Africa - RIA Household ICT Survey 2005-2008 (2008)"/>
    <s v="Research ICT Africa (RIA)"/>
    <x v="0"/>
    <s v="Survey"/>
    <s v="Yes"/>
    <s v="Yes"/>
    <s v="No"/>
    <x v="2"/>
    <m/>
    <m/>
    <m/>
    <s v="https://www.datafirst.uct.ac.za/dataportal/index.php/catalog/532"/>
    <s v="E"/>
    <s v="Others"/>
    <s v="Others"/>
    <m/>
    <s v="01.3.3"/>
    <s v="Other general services  (CS)"/>
    <s v="Dwelling type, household expenditure, access to electricity, ownership of goods, data on postal address and bank accounts, access to, use of, and expenditure on internet and landline, as well as household remittances"/>
    <s v="Households and individuals"/>
  </r>
  <r>
    <x v="11"/>
    <x v="0"/>
    <s v="0. National"/>
    <x v="1"/>
    <s v="data on postal address and bank accounts"/>
    <s v="Africa - RIA Household ICT Survey 2005-2008 (2008)"/>
    <s v="Research ICT Africa (RIA)"/>
    <x v="0"/>
    <s v="Survey"/>
    <s v="Yes"/>
    <s v="Yes"/>
    <s v="No"/>
    <x v="2"/>
    <m/>
    <m/>
    <m/>
    <s v="https://www.datafirst.uct.ac.za/dataportal/index.php/catalog/532"/>
    <s v="E"/>
    <s v="Others"/>
    <s v="Others"/>
    <m/>
    <s v="01.3.3"/>
    <s v="Other general services  (CS)"/>
    <s v="Dwelling type, household expenditure, access to electricity, ownership of goods, data on postal address and bank accounts, access to, use of, and expenditure on internet and landline, as well as household remittances"/>
    <s v="Households and individuals"/>
  </r>
  <r>
    <x v="11"/>
    <x v="0"/>
    <s v="0. National"/>
    <x v="1"/>
    <s v="Transport prices and costs"/>
    <s v="Uganda - Trucking Industry Survey 2007"/>
    <s v="World Bank"/>
    <x v="0"/>
    <s v="Survey"/>
    <s v="Yes"/>
    <s v="Yes"/>
    <s v="No"/>
    <x v="7"/>
    <m/>
    <m/>
    <m/>
    <s v="http://catalog.ihsn.org/index.php/catalog/2353"/>
    <s v="C"/>
    <s v="Development partners"/>
    <s v="Other Multilateral Agencies"/>
    <s v="Microdata"/>
    <s v="04.5.0"/>
    <s v="Transport"/>
    <s v="Transport stats"/>
    <s v="enterprises"/>
  </r>
  <r>
    <x v="11"/>
    <x v="0"/>
    <s v="0. National"/>
    <x v="0"/>
    <s v="Entebbe Municipality Postcodes"/>
    <s v="Entebbe Municipality Postcodes"/>
    <s v="Ministry of Information and Communications Technology"/>
    <x v="1"/>
    <s v="Admin"/>
    <s v="Yes"/>
    <s v="Yes"/>
    <s v="No"/>
    <x v="11"/>
    <m/>
    <m/>
    <m/>
    <s v="http://www.ict.go.ug/sites/default/files/Resource/Entebbe_Municipality_Postcodes.pdf "/>
    <s v="A"/>
    <s v="Government"/>
    <s v="Ministries"/>
    <m/>
    <s v="01.6.0"/>
    <s v="General public services n.e.c.  (CS)"/>
    <s v="post codes"/>
    <s v="Institutions"/>
  </r>
  <r>
    <x v="11"/>
    <x v="1"/>
    <s v="0. National"/>
    <x v="1"/>
    <s v="Quartely mobile price data"/>
    <s v="Africa - quartely mobile price data"/>
    <s v="Research ICT Africa (RIA)"/>
    <x v="0"/>
    <s v="Mobile"/>
    <s v="Yes"/>
    <s v="Yes"/>
    <s v="No"/>
    <x v="8"/>
    <m/>
    <m/>
    <m/>
    <s v="http://www.researchictafrica.net/prices/Fair_Mobile_PrePaid.php"/>
    <s v="E"/>
    <s v="Others"/>
    <s v="Others"/>
    <m/>
    <s v="01.3.3"/>
    <s v="Other general services  (CS)"/>
    <s v="Mobile price data"/>
    <s v="price data"/>
  </r>
  <r>
    <x v="11"/>
    <x v="1"/>
    <s v="0. National"/>
    <x v="1"/>
    <s v="Fixed-telephone subscriptions "/>
    <s v="ICT Statistics"/>
    <s v="International Telecommunications Union (ITU)"/>
    <x v="0"/>
    <s v="Admin"/>
    <s v="Yes"/>
    <s v="Yes"/>
    <s v="No"/>
    <x v="5"/>
    <m/>
    <m/>
    <m/>
    <s v="http://www.itu.int/en/ITU-D/Statistics/Pages/default.aspx "/>
    <s v="C"/>
    <s v="Development partners"/>
    <s v="UN Agency"/>
    <s v="ITU Statistics"/>
    <s v="01.5.0"/>
    <s v="R&amp;D General public services  (CS)"/>
    <s v="ICT Statistics"/>
    <s v="Institutions"/>
  </r>
  <r>
    <x v="11"/>
    <x v="1"/>
    <s v="0. National"/>
    <x v="1"/>
    <s v="Mobile-cellular subscriptions "/>
    <s v="ICT Statistics"/>
    <s v="International Telecommunications Union (ITU)"/>
    <x v="0"/>
    <s v="Admin"/>
    <s v="Yes"/>
    <s v="Yes"/>
    <s v="No"/>
    <x v="5"/>
    <m/>
    <m/>
    <m/>
    <s v="http://www.itu.int/en/ITU-D/Statistics/Pages/default.aspx "/>
    <s v="C"/>
    <s v="Development partners"/>
    <s v="UN Agency"/>
    <s v="ITU Statistics"/>
    <s v="01.5.0"/>
    <s v="R&amp;D General public services  (CS)"/>
    <s v="ICT Statistics"/>
    <s v="Institutions"/>
  </r>
  <r>
    <x v="11"/>
    <x v="1"/>
    <s v="0. National"/>
    <x v="1"/>
    <s v="Percentage of Individuals using the Internet "/>
    <s v="ICT Statistics"/>
    <s v="International Telecommunications Union (ITU)"/>
    <x v="0"/>
    <s v="Admin"/>
    <s v="Yes"/>
    <s v="Yes"/>
    <s v="No"/>
    <x v="5"/>
    <m/>
    <m/>
    <m/>
    <s v="http://www.itu.int/en/ITU-D/Statistics/Pages/default.aspx "/>
    <s v="C"/>
    <s v="Development partners"/>
    <s v="UN Agency"/>
    <s v="ITU Statistics"/>
    <s v="01.5.0"/>
    <s v="R&amp;D General public services  (CS)"/>
    <s v="ICT Statistics"/>
    <s v="Institutions"/>
  </r>
  <r>
    <x v="11"/>
    <x v="1"/>
    <s v="0. National"/>
    <x v="1"/>
    <s v="Fixed-broadband subscriptions "/>
    <s v="ICT Statistics"/>
    <s v="International Telecommunications Union (ITU)"/>
    <x v="0"/>
    <s v="Admin"/>
    <s v="Yes"/>
    <s v="Yes"/>
    <s v="No"/>
    <x v="5"/>
    <m/>
    <m/>
    <m/>
    <s v="http://www.itu.int/en/ITU-D/Statistics/Pages/default.aspx "/>
    <s v="C"/>
    <s v="Development partners"/>
    <s v="UN Agency"/>
    <s v="ITU Statistics"/>
    <s v="01.5.0"/>
    <s v="R&amp;D General public services  (CS)"/>
    <s v="ICT Statistics"/>
    <s v="Institutions"/>
  </r>
  <r>
    <x v="11"/>
    <x v="1"/>
    <s v="0. National"/>
    <x v="1"/>
    <s v="Core indicators on access to and use of ICT by households and individuals "/>
    <s v="ICT Statistics"/>
    <s v="International Telecommunications Union (ITU)"/>
    <x v="0"/>
    <s v="Admin"/>
    <s v="Yes"/>
    <s v="Yes"/>
    <s v="No"/>
    <x v="5"/>
    <m/>
    <m/>
    <m/>
    <s v="http://www.itu.int/en/ITU-D/Statistics/Pages/default.aspx "/>
    <s v="C"/>
    <s v="Development partners"/>
    <s v="UN Agency"/>
    <s v="ITU Statistics"/>
    <s v="01.5.0"/>
    <s v="R&amp;D General public services  (CS)"/>
    <s v="ICT Statistics"/>
    <s v="Institutions"/>
  </r>
  <r>
    <x v="11"/>
    <x v="1"/>
    <s v="0. National"/>
    <x v="1"/>
    <s v="Gender ICT statistics "/>
    <s v="ICT Statistics"/>
    <s v="International Telecommunications Union (ITU)"/>
    <x v="0"/>
    <s v="Admin"/>
    <s v="Yes"/>
    <s v="Yes"/>
    <s v="No"/>
    <x v="5"/>
    <m/>
    <m/>
    <m/>
    <s v="http://www.itu.int/en/ITU-D/Statistics/Pages/default.aspx "/>
    <s v="C"/>
    <s v="Development partners"/>
    <s v="UN Agency"/>
    <s v="ITU Statistics"/>
    <s v="01.5.0"/>
    <s v="R&amp;D General public services  (CS)"/>
    <s v="ICT Statistics"/>
    <s v="Institutions"/>
  </r>
  <r>
    <x v="11"/>
    <x v="1"/>
    <s v="0. National"/>
    <x v="1"/>
    <s v="ICT projects in Uganda"/>
    <s v="WSIS Stocktaking"/>
    <s v="International Telecommunications Union (ITU)"/>
    <x v="0"/>
    <s v="Admin"/>
    <s v="Yes"/>
    <s v="Yes"/>
    <s v="No"/>
    <x v="0"/>
    <m/>
    <m/>
    <m/>
    <s v="http://www.itu.int/net4/wsis/stocktakingp/en/Database/Search"/>
    <s v="C"/>
    <s v="Development partners"/>
    <s v="UN Agency"/>
    <s v="WSIS Stocktaking"/>
    <s v="01.5.0"/>
    <s v="R&amp;D General public services  (CS)"/>
    <s v="ICT funded projects"/>
    <s v="Institutions"/>
  </r>
  <r>
    <x v="11"/>
    <x v="0"/>
    <s v="0. National"/>
    <x v="0"/>
    <s v="Hi U-Reporter! Plz help us to understand how Ugandans use the internet so we can provide more info for you in 2016. R u a regular internet user?"/>
    <s v="U-reporter"/>
    <s v="United Nations Children's Fund (UNICEF)"/>
    <x v="0"/>
    <s v="Mobile"/>
    <s v="Yes"/>
    <s v="Yes"/>
    <s v="No"/>
    <x v="8"/>
    <m/>
    <m/>
    <m/>
    <s v="http://www.ureport.ug/poll/477/"/>
    <s v="C"/>
    <s v="Development partners"/>
    <s v="UN Agency"/>
    <s v="U-reporter"/>
    <s v="01.6.0"/>
    <s v="General public services n.e.c.  (CS)"/>
    <s v="Several"/>
    <s v="Individuals"/>
  </r>
  <r>
    <x v="11"/>
    <x v="1"/>
    <s v="0. National"/>
    <x v="1"/>
    <s v="World Development Indicators - Infrastructure"/>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1"/>
    <x v="1"/>
    <s v="0. National"/>
    <x v="1"/>
    <s v="World Development Indicators - Science &amp; Technology"/>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1"/>
    <x v="1"/>
    <s v="0. National"/>
    <x v="1"/>
    <s v="Africa Infrastructure: Airport"/>
    <s v="World Bank data"/>
    <s v="World Bank"/>
    <x v="0"/>
    <s v="Survey"/>
    <s v="Yes"/>
    <s v="Yes"/>
    <s v="Yes"/>
    <x v="2"/>
    <s v="Annual"/>
    <m/>
    <m/>
    <s v="http://databank.worldbank.org/data/reports.aspx?source=africa-infrastructure:-airport&amp;Type=TABLE&amp;preview=on"/>
    <s v="C"/>
    <s v="Development partners"/>
    <s v="Other Multilateral Agencies"/>
    <s v="WB data"/>
    <s v="01.3.2"/>
    <s v="Overall planning and statistical services  (CS)"/>
    <s v="Development indicators"/>
    <s v="Several"/>
  </r>
  <r>
    <x v="11"/>
    <x v="1"/>
    <s v="0. National"/>
    <x v="1"/>
    <s v="Africa Infrastructure: WSS Utility"/>
    <s v="World Bank data"/>
    <s v="World Bank"/>
    <x v="0"/>
    <s v="Survey"/>
    <s v="Yes"/>
    <s v="Yes"/>
    <s v="Yes"/>
    <x v="2"/>
    <s v="Annual"/>
    <m/>
    <m/>
    <s v="http://databank.worldbank.org/data/reports.aspx?source=africa-infrastructure:-wss-utility&amp;Type=TABLE&amp;preview=on"/>
    <s v="C"/>
    <s v="Development partners"/>
    <s v="Other Multilateral Agencies"/>
    <s v="WB data"/>
    <s v="01.3.2"/>
    <s v="Overall planning and statistical services  (CS)"/>
    <s v="Development indicators"/>
    <s v="Several"/>
  </r>
  <r>
    <x v="11"/>
    <x v="1"/>
    <s v="0. National"/>
    <x v="1"/>
    <s v="Africa Infrastructure: Electricity"/>
    <s v="World Bank data"/>
    <s v="World Bank"/>
    <x v="0"/>
    <s v="Survey"/>
    <s v="Yes"/>
    <s v="Yes"/>
    <s v="Yes"/>
    <x v="2"/>
    <s v="Annual"/>
    <m/>
    <m/>
    <s v="http://databank.worldbank.org/data/reports.aspx?source=africa-infrastructure:-electricity&amp;Type=TABLE&amp;preview=on"/>
    <s v="C"/>
    <s v="Development partners"/>
    <s v="Other Multilateral Agencies"/>
    <s v="WB data"/>
    <s v="01.3.2"/>
    <s v="Overall planning and statistical services  (CS)"/>
    <s v="Development indicators"/>
    <s v="Several"/>
  </r>
  <r>
    <x v="11"/>
    <x v="1"/>
    <s v="0. National"/>
    <x v="1"/>
    <s v="Africa Infrastructure: National Data"/>
    <s v="World Bank data"/>
    <s v="World Bank"/>
    <x v="0"/>
    <s v="Survey"/>
    <s v="Yes"/>
    <s v="Yes"/>
    <s v="Yes"/>
    <x v="2"/>
    <s v="Annual"/>
    <m/>
    <m/>
    <s v="http://databank.worldbank.org/data/reports.aspx?source=africa-infrastructure:-national-data&amp;Type=TABLE&amp;preview=on"/>
    <s v="C"/>
    <s v="Development partners"/>
    <s v="Other Multilateral Agencies"/>
    <s v="WB data"/>
    <s v="01.3.2"/>
    <s v="Overall planning and statistical services  (CS)"/>
    <s v="Development indicators"/>
    <s v="Several"/>
  </r>
  <r>
    <x v="11"/>
    <x v="1"/>
    <s v="0. National"/>
    <x v="1"/>
    <s v="Africa Infrastructure: Railways"/>
    <s v="World Bank data"/>
    <s v="World Bank"/>
    <x v="0"/>
    <s v="Survey"/>
    <s v="Yes"/>
    <s v="Yes"/>
    <s v="Yes"/>
    <x v="2"/>
    <s v="Annual"/>
    <m/>
    <m/>
    <s v="http://databank.worldbank.org/data/reports.aspx?source=africa-infrastructure:-railways&amp;Type=TABLE&amp;preview=on"/>
    <s v="C"/>
    <s v="Development partners"/>
    <s v="Other Multilateral Agencies"/>
    <s v="WB data"/>
    <s v="01.3.2"/>
    <s v="Overall planning and statistical services  (CS)"/>
    <s v="Development indicators"/>
    <s v="Several"/>
  </r>
  <r>
    <x v="11"/>
    <x v="0"/>
    <s v="0. National"/>
    <x v="1"/>
    <s v="Transport"/>
    <s v="Open data for Africa (Open data Uganda)"/>
    <s v="African Development Bank (AfDB)"/>
    <x v="0"/>
    <s v="Survey"/>
    <s v="Yes"/>
    <s v="Yes"/>
    <s v="Yes"/>
    <x v="3"/>
    <m/>
    <m/>
    <m/>
    <s v="http://uganda.opendataforafrica.org/"/>
    <s v="C"/>
    <s v="Development partners"/>
    <s v="Other Multilateral Agencies"/>
    <s v="Open Data Portal"/>
    <s v="01.3.2"/>
    <s v="Overall planning and statistical services  (CS)"/>
    <s v="Several"/>
    <s v="individuals, households and communities"/>
  </r>
  <r>
    <x v="11"/>
    <x v="1"/>
    <s v="0. National"/>
    <x v="1"/>
    <s v="Infrastructure"/>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11"/>
    <x v="1"/>
    <s v="0. National"/>
    <x v="1"/>
    <s v="Science, Technology and Patents"/>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1"/>
    <x v="1"/>
    <s v="0. National"/>
    <x v="1"/>
    <s v="Transport"/>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1"/>
    <x v="1"/>
    <s v="0. National"/>
    <x v="1"/>
    <s v="Energy"/>
    <s v="Knoema"/>
    <s v="Knoema"/>
    <x v="0"/>
    <s v="Admin"/>
    <s v="Yes"/>
    <s v="Yes"/>
    <s v="Yes"/>
    <x v="5"/>
    <s v="Annual"/>
    <m/>
    <m/>
    <s v="http://knoema.com/"/>
    <s v="D"/>
    <s v="Private sector"/>
    <s v="Other private sector"/>
    <s v="Knoema"/>
    <s v="01.3.2"/>
    <s v="Overall planning and statistical services  (CS)"/>
    <s v="Several"/>
    <s v="Several"/>
  </r>
  <r>
    <x v="11"/>
    <x v="1"/>
    <s v="0. National"/>
    <x v="1"/>
    <s v="Telecommunication"/>
    <s v="Knoema"/>
    <s v="Knoema"/>
    <x v="0"/>
    <s v="Admin"/>
    <s v="Yes"/>
    <s v="Yes"/>
    <s v="Yes"/>
    <x v="5"/>
    <s v="Annual"/>
    <m/>
    <m/>
    <s v="http://knoema.com/"/>
    <s v="D"/>
    <s v="Private sector"/>
    <s v="Other private sector"/>
    <s v="Knoema"/>
    <s v="01.3.2"/>
    <s v="Overall planning and statistical services  (CS)"/>
    <s v="Several"/>
    <s v="Several"/>
  </r>
  <r>
    <x v="11"/>
    <x v="1"/>
    <s v="0. National"/>
    <x v="1"/>
    <s v="Transportation"/>
    <s v="Knoema"/>
    <s v="Knoema"/>
    <x v="0"/>
    <s v="Admin"/>
    <s v="Yes"/>
    <s v="Yes"/>
    <s v="Yes"/>
    <x v="5"/>
    <s v="Annual"/>
    <m/>
    <m/>
    <s v="http://knoema.com/"/>
    <s v="D"/>
    <s v="Private sector"/>
    <s v="Other private sector"/>
    <s v="Knoema"/>
    <s v="01.3.2"/>
    <s v="Overall planning and statistical services  (CS)"/>
    <s v="Several"/>
    <s v="Several"/>
  </r>
  <r>
    <x v="12"/>
    <x v="0"/>
    <s v="0. National"/>
    <x v="2"/>
    <s v="Establishments and individual characteristics"/>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 Manufacturing Sector"/>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 Construction Sector "/>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 Hotel Sector "/>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 Education Sector "/>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 Health Sector"/>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 Agriculture Sector"/>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 Finance Sector "/>
    <s v="Uganda - Employment and Earnings Survey 2008"/>
    <s v="Uganda Bureau of Statistics"/>
    <x v="1"/>
    <s v="Survey"/>
    <s v="Yes"/>
    <s v="Yes"/>
    <s v="No"/>
    <x v="2"/>
    <m/>
    <m/>
    <m/>
    <s v="http://catalog.ihsn.org/index.php/catalog/3787"/>
    <s v="A"/>
    <s v="Government"/>
    <s v="Statistical Agency"/>
    <s v="National Household Survey"/>
    <s v="04.1.2"/>
    <s v="General labour affairs  (CS)"/>
    <s v="labour activities, wages and earnings"/>
    <s v="Firm/establishment"/>
  </r>
  <r>
    <x v="12"/>
    <x v="0"/>
    <s v="0. National"/>
    <x v="2"/>
    <s v="Characteristics of the study population "/>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2"/>
    <x v="0"/>
    <s v="0. National"/>
    <x v="2"/>
    <s v=" the working age population "/>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2"/>
    <x v="0"/>
    <s v="0. National"/>
    <x v="2"/>
    <s v="The employed population "/>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2"/>
    <x v="0"/>
    <s v="0. National"/>
    <x v="2"/>
    <s v=" labour underutilisation "/>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2"/>
    <x v="0"/>
    <s v="0. National"/>
    <x v="2"/>
    <s v=" women in employment "/>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2"/>
    <x v="0"/>
    <s v="0. National"/>
    <x v="2"/>
    <s v=" urban employment "/>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2"/>
    <x v="0"/>
    <s v="0. National"/>
    <x v="2"/>
    <s v=" child labour force and child activities "/>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2"/>
    <x v="0"/>
    <s v="0. National"/>
    <x v="2"/>
    <s v=" youth employment"/>
    <s v="The National Labour Force and Child Activities Survey 2011/12"/>
    <s v="Uganda Bureau of Statistics"/>
    <x v="1"/>
    <s v="Survey"/>
    <s v="Yes"/>
    <s v="Yes"/>
    <s v="No"/>
    <x v="6"/>
    <m/>
    <n v="2009"/>
    <m/>
    <s v="http://www.ubos.org/publications/labour/ "/>
    <s v="A"/>
    <s v="Government"/>
    <s v="Statistical Agency"/>
    <s v="National Household Survey"/>
    <s v="04.1.2"/>
    <s v="General labour affairs  (CS)"/>
    <s v="Labour force, child activities and market conditions"/>
    <s v="individuals, households and communities"/>
  </r>
  <r>
    <x v="13"/>
    <x v="1"/>
    <s v="0. National"/>
    <x v="0"/>
    <s v="Total Arrivals and Departures in Uganda, 2002 –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Total Arrivals by sex and age, 2003-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Migration Statistics by entry point, 2002 -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Tourist arrivals by country of usual residence, 2002 -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Percentage tourist arrivals by country of residence, 2002 -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Tourist Arrivals by Month 2002 –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Tourism basic indicators, 2002 –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Visitors to the National Parks (Citizen and Foreigners) 2002 – 2006"/>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3"/>
    <x v="1"/>
    <s v="0. National"/>
    <x v="0"/>
    <s v="Accomodation capacity"/>
    <s v="Uganda - Migration and tourists, 2005 to 2009"/>
    <s v="Uganda Bureau of Statistics"/>
    <x v="1"/>
    <s v="Census"/>
    <s v="Yes"/>
    <s v="Yes"/>
    <s v="No"/>
    <x v="3"/>
    <m/>
    <n v="2006"/>
    <m/>
    <s v="http://www.ubos.org/onlinefiles/uploads/ubos/pdf%20documents/migration2005_09.pdf"/>
    <s v="A"/>
    <s v="Government"/>
    <s v="Statistical Agency"/>
    <s v="National Census"/>
    <s v="01.3.0"/>
    <s v="General services"/>
    <s v="Migration and tourism"/>
    <s v="individualsand institutions"/>
  </r>
  <r>
    <x v="14"/>
    <x v="0"/>
    <s v="0. National"/>
    <x v="1"/>
    <s v="Energy Utilities of Uganda A3"/>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Energy Utilities of Uganda A0"/>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REA Service Territories A4"/>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REA Service Territories A1"/>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Electricity Grid and Population Density"/>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Planned Hydropower Sites in Uganda A4"/>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Westnile Grid Extension 2015 A4"/>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Solar Radiation in Uganda A0"/>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MEMD Facilities under the Energy Management Programme A0"/>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GIZ EnDev Activities 2014 A0"/>
    <s v="Energy Sector GiS Working Group Uganda open data site"/>
    <s v="Ministry of Energy and Minerals"/>
    <x v="1"/>
    <s v="Admin"/>
    <s v="Yes"/>
    <s v="Yes"/>
    <s v="No"/>
    <x v="8"/>
    <m/>
    <m/>
    <m/>
    <s v="http://data.energy-gis.opendata.arcgis.com/"/>
    <s v="A"/>
    <s v="Government"/>
    <s v="Ministries"/>
    <m/>
    <s v="04.8.3"/>
    <s v="R&amp;D Fuel and energy  (CS)"/>
    <s v="  "/>
    <s v="NA"/>
  </r>
  <r>
    <x v="14"/>
    <x v="0"/>
    <s v="0. National"/>
    <x v="1"/>
    <s v="Land register"/>
    <s v="Land Information System (LIS)"/>
    <s v="Ministry of Lands, Housing and Urban development"/>
    <x v="1"/>
    <s v="Admin"/>
    <s v="No"/>
    <s v="No"/>
    <s v="No"/>
    <x v="11"/>
    <m/>
    <m/>
    <m/>
    <s v="None"/>
    <s v="A"/>
    <s v="Government"/>
    <s v="Ministries"/>
    <m/>
    <s v="04.8.1"/>
    <s v="R&amp;D General economic, commercial and labour affairs  (CS)"/>
    <m/>
    <s v="Communities"/>
  </r>
  <r>
    <x v="14"/>
    <x v="0"/>
    <s v="0. National"/>
    <x v="1"/>
    <s v="Investor purchases of land"/>
    <s v="Land Matrix"/>
    <s v="Land Matrix"/>
    <x v="0"/>
    <s v="Admin"/>
    <s v="Yes"/>
    <s v="Yes"/>
    <s v="Yes"/>
    <x v="5"/>
    <m/>
    <m/>
    <m/>
    <s v="http://www.landmatrix.org/en/get-the-detail/by-target-country/uganda/?order_by=&amp;starts_with=U"/>
    <s v="B"/>
    <s v="NGOs"/>
    <s v="International NGO"/>
    <m/>
    <s v="04.8.1"/>
    <s v="R&amp;D General economic, commercial and labour affairs  (CS)"/>
    <s v="Land deals"/>
    <s v="Institutions"/>
  </r>
  <r>
    <x v="14"/>
    <x v="1"/>
    <s v="0. National"/>
    <x v="0"/>
    <s v=" Installed Capacities and Plant Factor for Electricity Generation Companies in Uganda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Uganda Energy Balance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UETCL total volumes purchased across all suppliers of electricity in MWh (2007-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UETCL Electricity Sales in MWh (2007-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Transmission Energy Losses (2007-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Umeme ENRGY Sales in MWh (2007-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Distribution ENERGY losses in MWh (2007-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Energy sales by other distributors in MWh (2009-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NUMBER OF UMEME CUSTOMERS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NUMBER OF CUSTOMERS FOR OTHER POWER DISTRIBUTORS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NUMBER OF EMPLOYEES IN DIFFERENT POWER DISTRIBUTION COMPANIES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Licensed power projects in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DISTRICT HEADQUARTERS’ ELECTRIFICATION STATUS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Preeep Perfomance figures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arket Estimate for Ethanol (2011-2019)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Estimated value of Biomass Energy Resources"/>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Biomass Demand in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pecific Biomass Energy Consumption in Industry"/>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AEC Statistical Annual Data for Years 2013 &amp;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onthly Imports of petroleum products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Annual Petroleum Imports in litres (2007-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Total imported volumes per product (01/01/2014-31/12/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onthly Import Bill and Government Revenue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Annual Import Bill and Government Revenue (2007-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Non-Tax Revenues from Oil Companies (2002-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onthly Sales of petroleum products (‘000’ cubic metres)"/>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Annual Sales of Petroleum Products in '000' cubic metres (2007-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LOCAL PUMP PRICES OF PETROLEUM PRODUCTS IN UGX"/>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ONTHLY INTERNATIONAL REFINED PRODUCT PRICES $/TON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LIST OF LICENSED PETROLEUM SUPPLY COMPANIES TO DATE"/>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eismic Coverage per Area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Yearly 2D and 3D Seismic coverage (1998-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eismic Coverage and Cost Expenditure (2001-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Wells Drilled Per Year (1938-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Tested Wells per Year (2004-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aximum Flow Rate of the Produced Crude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Crude Volumes Produced During Testing (2005-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the compensation payments for PAPs for 3D Seismic Surveys during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the compensation payment made to PAPs over 19 well pads and access roads in Bullisa during"/>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Compensation payments to PAPs in the 300m road area in Kingfisher Area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Employment in the OIL AND GAS sector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Total salary contributions to nationals in comparison to expatriates during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trained officers during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UPIK intake and completion for a diploma in Petroleum Studies"/>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Makerere intake and completion for the Bachelor of Petroleum Geosciences and Production"/>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money spent on contracts and purchase orders by the Ugandan registered international and nonregistered"/>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Investments in the Sector (1998-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Non-tax revenues generated from oil companies between 2001 and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the Recurrent Budget Expenditure during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the Development Budget expenditure during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the Norwegian Funded Expenditure per pillar for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petroleum resources in the Albertine Graben as at December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Issued Petroleum Construction Permits To-Date"/>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Summary of Petroleum Resources in the Albertine Graben as At December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ineral Licensing Status in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NTR assessed and reported collected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ineral Production in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ineral Imports as per Permits issued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ineral Exports as per Permits issued and for minerals produced in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List of Licensed Mineral Dealers in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ineral Exports in 2014 "/>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1"/>
    <s v="0. National"/>
    <x v="0"/>
    <s v=" Mineral Concession Holders List as per 31st December 2014"/>
    <s v="Statistics abstract"/>
    <s v="Ministry of Energy and Minerals"/>
    <x v="1"/>
    <s v="Admin"/>
    <s v="Yes"/>
    <s v="Yes"/>
    <s v="No"/>
    <x v="5"/>
    <s v="Annual"/>
    <m/>
    <m/>
    <s v="http://www.energyandminerals.go.ug/downloads/2014StatisticalAbstract.pdf"/>
    <s v="A"/>
    <s v="Government"/>
    <s v="Ministries"/>
    <m/>
    <s v="04.8.4"/>
    <s v="R&amp;D Mining, manufacturing and construction  (CS)"/>
    <s v="Extractives and energy production, company sales, markets, licenses, energy outreach etc"/>
    <s v="households, institutions and communities"/>
  </r>
  <r>
    <x v="14"/>
    <x v="0"/>
    <s v="0. National"/>
    <x v="0"/>
    <s v="Hi U-Reporter! El Nino is an irregularly occurring &amp; complex series of climatic changes."/>
    <s v="U-reporter"/>
    <s v="United Nations Children's Fund (UNICEF)"/>
    <x v="0"/>
    <s v="Mobile"/>
    <s v="Yes"/>
    <s v="Yes"/>
    <s v="No"/>
    <x v="8"/>
    <m/>
    <m/>
    <m/>
    <s v="http://www.ureport.ug/poll/521/"/>
    <s v="C"/>
    <s v="Development partners"/>
    <s v="UN Agency"/>
    <s v="U-reporter"/>
    <s v="01.6.0"/>
    <s v="General public services n.e.c.  (CS)"/>
    <s v="Several"/>
    <s v="Individuals"/>
  </r>
  <r>
    <x v="14"/>
    <x v="1"/>
    <s v="0. National"/>
    <x v="1"/>
    <s v="World Development Indicators - Climate Change"/>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4"/>
    <x v="1"/>
    <s v="0. National"/>
    <x v="1"/>
    <s v="World Development Indicators - Energy &amp; Mining"/>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4"/>
    <x v="1"/>
    <s v="0. National"/>
    <x v="1"/>
    <s v="World Development Indicators - Environment"/>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4"/>
    <x v="1"/>
    <s v="0. National"/>
    <x v="1"/>
    <s v="Sustainable Energy for All"/>
    <s v="World Bank data"/>
    <s v="World Bank"/>
    <x v="0"/>
    <s v="Survey"/>
    <s v="Yes"/>
    <s v="Yes"/>
    <s v="Yes"/>
    <x v="6"/>
    <s v="Annual"/>
    <m/>
    <m/>
    <s v="http://databank.worldbank.org/data/reports.aspx?source=sustainable-energy-for-all&amp;Type=TABLE&amp;preview=on"/>
    <s v="C"/>
    <s v="Development partners"/>
    <s v="Other Multilateral Agencies"/>
    <s v="WB data"/>
    <s v="01.3.2"/>
    <s v="Overall planning and statistical services  (CS)"/>
    <s v="Development indicators"/>
    <s v="Several"/>
  </r>
  <r>
    <x v="14"/>
    <x v="1"/>
    <s v="0. National"/>
    <x v="1"/>
    <s v="Environment"/>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14"/>
    <x v="1"/>
    <s v="0. National"/>
    <x v="1"/>
    <s v="Environment"/>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4"/>
    <x v="1"/>
    <s v="0. National"/>
    <x v="1"/>
    <s v="Environment"/>
    <s v="Knoema"/>
    <s v="Knoema"/>
    <x v="0"/>
    <s v="Admin"/>
    <s v="Yes"/>
    <s v="Yes"/>
    <s v="Yes"/>
    <x v="5"/>
    <s v="Annual"/>
    <m/>
    <m/>
    <s v="http://knoema.com/"/>
    <s v="D"/>
    <s v="Private sector"/>
    <s v="Other private sector"/>
    <s v="Knoema"/>
    <s v="01.3.2"/>
    <s v="Overall planning and statistical services  (CS)"/>
    <s v="Several"/>
    <s v="Several"/>
  </r>
  <r>
    <x v="14"/>
    <x v="1"/>
    <s v="0. National"/>
    <x v="1"/>
    <s v="Water"/>
    <s v="Knoema"/>
    <s v="Knoema"/>
    <x v="0"/>
    <s v="Admin"/>
    <s v="Yes"/>
    <s v="Yes"/>
    <s v="Yes"/>
    <x v="5"/>
    <s v="Annual"/>
    <m/>
    <m/>
    <s v="http://knoema.com/"/>
    <s v="D"/>
    <s v="Private sector"/>
    <s v="Other private sector"/>
    <s v="Knoema"/>
    <s v="01.3.2"/>
    <s v="Overall planning and statistical services  (CS)"/>
    <s v="Several"/>
    <s v="Several"/>
  </r>
  <r>
    <x v="14"/>
    <x v="1"/>
    <s v="0. National"/>
    <x v="1"/>
    <s v="Environment Statistics Database (4)"/>
    <s v="UN data"/>
    <s v="UN data"/>
    <x v="0"/>
    <s v="Admin"/>
    <s v="Yes"/>
    <s v="Yes"/>
    <s v="Yes"/>
    <x v="6"/>
    <s v="Annual"/>
    <m/>
    <m/>
    <s v="http://data.un.org/Search.aspx?q=uganda "/>
    <s v="C"/>
    <s v="Development partners"/>
    <s v="UN Agency"/>
    <s v="UN data"/>
    <s v="01.3.2"/>
    <s v="Overall planning and statistical services  (CS)"/>
    <s v="Several"/>
    <s v="Households"/>
  </r>
  <r>
    <x v="14"/>
    <x v="1"/>
    <s v="0. National"/>
    <x v="1"/>
    <s v="Energy (19)"/>
    <s v="UN data"/>
    <s v="UN data"/>
    <x v="0"/>
    <s v="Admin"/>
    <s v="Yes"/>
    <s v="Yes"/>
    <s v="Yes"/>
    <x v="6"/>
    <s v="Annual"/>
    <m/>
    <m/>
    <s v="http://data.un.org/Search.aspx?q=uganda "/>
    <s v="C"/>
    <s v="Development partners"/>
    <s v="UN Agency"/>
    <s v="UN data"/>
    <s v="01.3.2"/>
    <s v="Overall planning and statistical services  (CS)"/>
    <s v="Several"/>
    <s v="Households"/>
  </r>
  <r>
    <x v="15"/>
    <x v="0"/>
    <s v="0. National"/>
    <x v="0"/>
    <s v="Successful women in Uganda!"/>
    <s v="U-reporter"/>
    <s v="United Nations Children's Fund (UNICEF)"/>
    <x v="0"/>
    <s v="Mobile"/>
    <s v="Yes"/>
    <s v="Yes"/>
    <s v="No"/>
    <x v="8"/>
    <m/>
    <m/>
    <m/>
    <s v="http://www.ureport.ug/poll/549/"/>
    <s v="C"/>
    <s v="Development partners"/>
    <s v="UN Agency"/>
    <s v="U-reporter"/>
    <s v="01.6.0"/>
    <s v="General public services n.e.c.  (CS)"/>
    <s v="Several"/>
    <s v="Individuals"/>
  </r>
  <r>
    <x v="15"/>
    <x v="0"/>
    <s v="0. National"/>
    <x v="0"/>
    <s v="Hi U-Reporter! We all struggle with planning for our finances, we'd like 2 hear how YOU deal with it. Do u worry about your money situation?"/>
    <s v="U-reporter"/>
    <s v="United Nations Children's Fund (UNICEF)"/>
    <x v="0"/>
    <s v="Mobile"/>
    <s v="Yes"/>
    <s v="Yes"/>
    <s v="No"/>
    <x v="8"/>
    <m/>
    <m/>
    <m/>
    <s v="http://www.ureport.ug/poll/499/"/>
    <s v="C"/>
    <s v="Development partners"/>
    <s v="UN Agency"/>
    <s v="U-reporter"/>
    <s v="01.6.0"/>
    <s v="General public services n.e.c.  (CS)"/>
    <s v="Several"/>
    <s v="Individuals"/>
  </r>
  <r>
    <x v="15"/>
    <x v="1"/>
    <s v="0. National"/>
    <x v="0"/>
    <s v="Poverty headcount"/>
    <s v="District Profiling and Administrative Records"/>
    <s v="Uganda Bureau of Statistics"/>
    <x v="1"/>
    <s v="Admin"/>
    <s v="Yes"/>
    <s v="Yes"/>
    <s v="No"/>
    <x v="5"/>
    <m/>
    <m/>
    <m/>
    <s v="http://www.ubos.org/onlinefiles/uploads/ubos/2009_HLG_%20Abstract_printed/CIS+UPLOADS/Profiles%20of%20Higher%20Local%20Governments_June_2014.pdf"/>
    <s v="A"/>
    <s v="Government"/>
    <s v="Statistical Agency"/>
    <m/>
    <s v="01.3.2"/>
    <s v="Overall planning and statistical services"/>
    <s v="District statistical abstrats"/>
    <s v="individuals, households and communities"/>
  </r>
  <r>
    <x v="15"/>
    <x v="1"/>
    <s v="2. District"/>
    <x v="0"/>
    <s v="Production and marketing "/>
    <s v="Higher Local Government Statistical Abstracts  (2012/13)"/>
    <s v="Uganda Bureau of Statistics"/>
    <x v="1"/>
    <s v="Admin"/>
    <s v="Yes"/>
    <s v="Yes"/>
    <s v="No"/>
    <x v="4"/>
    <s v="Annual"/>
    <n v="2012"/>
    <n v="2014"/>
    <s v="http://www.ubos.org/statistical-activities/community-systems/district-profiling/district-profilling-and-administrative-records/"/>
    <s v="A"/>
    <s v="Government"/>
    <s v="Statistical Agency"/>
    <m/>
    <s v="01.3.2"/>
    <s v="Overall planning and statistical services"/>
    <s v="District statistical abstrats"/>
    <s v="individuals, households and communities"/>
  </r>
  <r>
    <x v="15"/>
    <x v="1"/>
    <s v="2. District"/>
    <x v="0"/>
    <s v="Community based services"/>
    <s v="Higher Local Government Statistical Abstracts  (2012/13)"/>
    <s v="Uganda Bureau of Statistics"/>
    <x v="1"/>
    <s v="Admin"/>
    <s v="Yes"/>
    <s v="Yes"/>
    <s v="No"/>
    <x v="4"/>
    <s v="Annual"/>
    <n v="2012"/>
    <n v="2014"/>
    <s v="http://www.ubos.org/statistical-activities/community-systems/district-profiling/district-profilling-and-administrative-records/"/>
    <s v="A"/>
    <s v="Government"/>
    <s v="Statistical Agency"/>
    <m/>
    <s v="01.3.2"/>
    <s v="Overall planning and statistical services"/>
    <s v="District statistical abstrats"/>
    <s v="individuals, households and communities"/>
  </r>
  <r>
    <x v="15"/>
    <x v="1"/>
    <s v="0. National"/>
    <x v="1"/>
    <s v="World Development Indicators - Gender"/>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5"/>
    <x v="1"/>
    <s v="0. National"/>
    <x v="1"/>
    <s v="World Development Indicators - Labor &amp; Social Protection"/>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5"/>
    <x v="1"/>
    <s v="0. National"/>
    <x v="1"/>
    <s v="World Development Indicators - Poverty"/>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5"/>
    <x v="1"/>
    <s v="0. National"/>
    <x v="1"/>
    <s v="World Development Indicators - Social Development"/>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5"/>
    <x v="1"/>
    <s v="0. National"/>
    <x v="1"/>
    <s v="World Development Indicators - Urban Development"/>
    <s v="World Bank data"/>
    <s v="World Bank"/>
    <x v="0"/>
    <s v="Survey"/>
    <s v="Yes"/>
    <s v="Yes"/>
    <s v="Yes"/>
    <x v="8"/>
    <s v="Annual"/>
    <m/>
    <m/>
    <s v="http://databank.worldbank.org/data/reports.aspx?source=world-development-indicators&amp;Type=TABLE&amp;preview=on"/>
    <s v="C"/>
    <s v="Development partners"/>
    <s v="Other Multilateral Agencies"/>
    <s v="WB data"/>
    <s v="01.3.2"/>
    <s v="Overall planning and statistical services  (CS)"/>
    <s v="Development indicators"/>
    <s v="Several"/>
  </r>
  <r>
    <x v="15"/>
    <x v="1"/>
    <s v="0. National"/>
    <x v="1"/>
    <s v="Gender Statistics"/>
    <s v="World Bank data"/>
    <s v="World Bank"/>
    <x v="0"/>
    <s v="Survey"/>
    <s v="Yes"/>
    <s v="Yes"/>
    <s v="Yes"/>
    <x v="5"/>
    <s v="Annual"/>
    <m/>
    <m/>
    <s v="http://databank.worldbank.org/data/reports.aspx?source=gender-statistics&amp;Type=TABLE&amp;preview=on"/>
    <s v="C"/>
    <s v="Development partners"/>
    <s v="Other Multilateral Agencies"/>
    <s v="WB data"/>
    <s v="01.3.2"/>
    <s v="Overall planning and statistical services  (CS)"/>
    <s v="Development indicators"/>
    <s v="Several"/>
  </r>
  <r>
    <x v="15"/>
    <x v="1"/>
    <s v="0. National"/>
    <x v="1"/>
    <s v="Poverty and Equity Database"/>
    <s v="World Bank data"/>
    <s v="World Bank"/>
    <x v="0"/>
    <s v="Survey"/>
    <s v="Yes"/>
    <s v="Yes"/>
    <s v="Yes"/>
    <x v="6"/>
    <s v="Annual"/>
    <m/>
    <m/>
    <s v="http://databank.worldbank.org/data/reports.aspx?source=poverty-and-equity-database&amp;Type=TABLE&amp;preview=on"/>
    <s v="C"/>
    <s v="Development partners"/>
    <s v="Other Multilateral Agencies"/>
    <s v="WB data"/>
    <s v="01.3.2"/>
    <s v="Overall planning and statistical services  (CS)"/>
    <s v="Development indicators"/>
    <s v="Several"/>
  </r>
  <r>
    <x v="15"/>
    <x v="1"/>
    <s v="0. National"/>
    <x v="1"/>
    <s v="Landmine Contamination, Casualties and Clearance (LC3D)"/>
    <s v="World Bank data"/>
    <s v="World Bank"/>
    <x v="0"/>
    <s v="Survey"/>
    <s v="Yes"/>
    <s v="Yes"/>
    <s v="Yes"/>
    <x v="6"/>
    <s v="Annual"/>
    <m/>
    <m/>
    <s v="http://databank.worldbank.org/data/reports.aspx?source=landmine-contamination,-casualties-and-clearance-(lc3d)&amp;Type=TABLE&amp;preview=on"/>
    <s v="C"/>
    <s v="Development partners"/>
    <s v="Other Multilateral Agencies"/>
    <s v="WB data"/>
    <s v="01.3.2"/>
    <s v="Overall planning and statistical services  (CS)"/>
    <s v="Development indicators"/>
    <s v="Several"/>
  </r>
  <r>
    <x v="15"/>
    <x v="1"/>
    <s v="0. National"/>
    <x v="1"/>
    <s v="Jobs"/>
    <s v="World Bank data"/>
    <s v="World Bank"/>
    <x v="0"/>
    <s v="Survey"/>
    <s v="Yes"/>
    <s v="Yes"/>
    <s v="Yes"/>
    <x v="5"/>
    <s v="Annual"/>
    <m/>
    <m/>
    <s v="http://databank.worldbank.org/data/reports.aspx?source=jobs&amp;Type=TABLE&amp;preview=on"/>
    <s v="C"/>
    <s v="Development partners"/>
    <s v="Other Multilateral Agencies"/>
    <s v="WB data"/>
    <s v="01.3.2"/>
    <s v="Overall planning and statistical services  (CS)"/>
    <s v="Development indicators"/>
    <s v="Several"/>
  </r>
  <r>
    <x v="15"/>
    <x v="1"/>
    <s v="0. National"/>
    <x v="1"/>
    <s v="The Atlas of Social Protection: Indicators of Resilience and Equity (ASPIRE)"/>
    <s v="World Bank data"/>
    <s v="World Bank"/>
    <x v="0"/>
    <s v="Survey"/>
    <s v="Yes"/>
    <s v="Yes"/>
    <s v="Yes"/>
    <x v="3"/>
    <s v="Annual"/>
    <m/>
    <m/>
    <s v="http://databank.worldbank.org/data/reports.aspx?source=the-atlas-of-social-protection:-indicators-of-resilience-and-equity-(aspire)&amp;Type=TABLE&amp;preview=on"/>
    <s v="C"/>
    <s v="Development partners"/>
    <s v="Other Multilateral Agencies"/>
    <s v="WB data"/>
    <s v="01.3.2"/>
    <s v="Overall planning and statistical services  (CS)"/>
    <s v="Development indicators"/>
    <s v="Several"/>
  </r>
  <r>
    <x v="15"/>
    <x v="0"/>
    <s v="0. National"/>
    <x v="3"/>
    <s v="Uganda Population and Household Census 2002 - Community Module (micro-data)"/>
    <s v="Integrated Management Information System"/>
    <s v="Uganda Bureau of Statistics"/>
    <x v="1"/>
    <s v="Survey"/>
    <s v="Yes"/>
    <s v="Yes"/>
    <s v="Yes"/>
    <x v="14"/>
    <m/>
    <m/>
    <m/>
    <s v="http://ugandadata.org/redbin/RpWebEngine.exe/Portal?&amp;BASE=COMM2002"/>
    <s v="A"/>
    <s v="Government"/>
    <s v="Statistical Agency"/>
    <s v="IMIS"/>
    <s v="01.3.2"/>
    <s v="Overall planning and statistical services"/>
    <s v="Census and survey data"/>
    <s v="households and communities"/>
  </r>
  <r>
    <x v="15"/>
    <x v="0"/>
    <s v="0. National"/>
    <x v="1"/>
    <s v="Expenditures (households)"/>
    <s v="Open data for Africa (Open data Uganda)"/>
    <s v="African Development Bank (AfDB)"/>
    <x v="0"/>
    <s v="Survey"/>
    <s v="Yes"/>
    <s v="Yes"/>
    <s v="Yes"/>
    <x v="10"/>
    <m/>
    <m/>
    <m/>
    <s v="http://uganda.opendataforafrica.org/"/>
    <s v="C"/>
    <s v="Development partners"/>
    <s v="Other Multilateral Agencies"/>
    <s v="Open Data Portal"/>
    <s v="01.3.2"/>
    <s v="Overall planning and statistical services  (CS)"/>
    <s v="Several"/>
    <s v="individuals, households and communities"/>
  </r>
  <r>
    <x v="15"/>
    <x v="0"/>
    <s v="0. National"/>
    <x v="0"/>
    <s v="Population"/>
    <s v="Open data for Africa (Open data Uganda)"/>
    <s v="African Development Bank (AfDB)"/>
    <x v="0"/>
    <s v="Survey"/>
    <s v="Yes"/>
    <s v="Yes"/>
    <s v="Yes"/>
    <x v="5"/>
    <m/>
    <m/>
    <m/>
    <s v="http://uganda.opendataforafrica.org/"/>
    <s v="C"/>
    <s v="Development partners"/>
    <s v="Other Multilateral Agencies"/>
    <s v="Open Data Portal"/>
    <s v="01.3.2"/>
    <s v="Overall planning and statistical services  (CS)"/>
    <s v="Several"/>
    <s v="individuals, households and communities"/>
  </r>
  <r>
    <x v="15"/>
    <x v="1"/>
    <s v="0. National"/>
    <x v="1"/>
    <s v="Social dynamics"/>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15"/>
    <x v="1"/>
    <s v="0. National"/>
    <x v="1"/>
    <s v="Labour"/>
    <s v="Analyse Africa"/>
    <s v="Financial times"/>
    <x v="0"/>
    <s v="Admin"/>
    <s v="No"/>
    <s v="Yes"/>
    <s v="No"/>
    <x v="11"/>
    <m/>
    <m/>
    <m/>
    <s v="https://www.analyseafrica.com/indicators?utm_campaign=Acquistion+email+TIA+reg&amp;utm_source=emailCampaign&amp;utm_medium=email&amp;utm_content="/>
    <s v="E"/>
    <s v="Others"/>
    <s v="Others"/>
    <s v="Africa"/>
    <s v="04.8.1"/>
    <s v="R&amp;D General economic, commercial and labour affairs  (CS)"/>
    <s v="Several"/>
    <s v="Several"/>
  </r>
  <r>
    <x v="15"/>
    <x v="1"/>
    <s v="0. National"/>
    <x v="1"/>
    <s v="Work"/>
    <s v="IPUMS International"/>
    <s v="Integrated Public Use Microdata Series (IPUMS) International"/>
    <x v="0"/>
    <s v="Survey"/>
    <s v="Yes"/>
    <s v="Yes"/>
    <s v="Yes"/>
    <x v="14"/>
    <s v="Decennial"/>
    <m/>
    <m/>
    <s v="https://international.ipums.org/international/about.shtml"/>
    <s v="E"/>
    <s v="Others"/>
    <s v="Others"/>
    <s v="IPUMS International"/>
    <s v="01.3.2"/>
    <s v="Overall planning and statistical services  (CS)"/>
    <s v="several"/>
    <s v="Several"/>
  </r>
  <r>
    <x v="15"/>
    <x v="1"/>
    <s v="0. National"/>
    <x v="1"/>
    <s v="Income "/>
    <s v="IPUMS International"/>
    <s v="Integrated Public Use Microdata Series (IPUMS) International"/>
    <x v="0"/>
    <s v="Survey"/>
    <s v="Yes"/>
    <s v="Yes"/>
    <s v="Yes"/>
    <x v="14"/>
    <s v="Decennial"/>
    <m/>
    <m/>
    <s v="https://international.ipums.org/international/about.shtml"/>
    <s v="E"/>
    <s v="Others"/>
    <s v="Others"/>
    <s v="IPUMS International"/>
    <s v="01.3.2"/>
    <s v="Overall planning and statistical services  (CS)"/>
    <s v="several"/>
    <s v="Several"/>
  </r>
  <r>
    <x v="15"/>
    <x v="1"/>
    <s v="0. National"/>
    <x v="1"/>
    <s v="Labour"/>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5"/>
    <x v="1"/>
    <s v="0. National"/>
    <x v="1"/>
    <s v="Social Protection and Well-being"/>
    <s v="OECD data"/>
    <s v="Organisation for Economic Co-operation and Development (OECD)"/>
    <x v="0"/>
    <s v="Survey"/>
    <s v="Yes"/>
    <s v="Yes"/>
    <s v="Yes"/>
    <x v="5"/>
    <s v="Annual"/>
    <m/>
    <m/>
    <s v="http://stats.oecd.org/"/>
    <s v="C"/>
    <s v="Development partners"/>
    <s v="Other Multilateral Agencies"/>
    <s v="OECD data"/>
    <s v="01.3.2"/>
    <s v="Overall planning and statistical services  (CS)"/>
    <s v="Development indicators"/>
    <s v="Several"/>
  </r>
  <r>
    <x v="15"/>
    <x v="1"/>
    <s v="0. National"/>
    <x v="1"/>
    <s v="Crime Statistics"/>
    <s v="Knoema"/>
    <s v="Knoema"/>
    <x v="0"/>
    <s v="Admin"/>
    <s v="Yes"/>
    <s v="Yes"/>
    <s v="Yes"/>
    <x v="5"/>
    <s v="Annual"/>
    <m/>
    <m/>
    <s v="http://knoema.com/"/>
    <s v="D"/>
    <s v="Private sector"/>
    <s v="Other private sector"/>
    <s v="Knoema"/>
    <s v="01.3.2"/>
    <s v="Overall planning and statistical services  (CS)"/>
    <s v="Several"/>
    <s v="Several"/>
  </r>
  <r>
    <x v="15"/>
    <x v="1"/>
    <s v="0. National"/>
    <x v="1"/>
    <s v="Poverty"/>
    <s v="Knoema"/>
    <s v="Knoema"/>
    <x v="0"/>
    <s v="Admin"/>
    <s v="Yes"/>
    <s v="Yes"/>
    <s v="Yes"/>
    <x v="5"/>
    <s v="Annual"/>
    <m/>
    <m/>
    <s v="http://knoema.com/"/>
    <s v="D"/>
    <s v="Private sector"/>
    <s v="Other private sector"/>
    <s v="Knoema"/>
    <s v="01.3.2"/>
    <s v="Overall planning and statistical services  (CS)"/>
    <s v="Several"/>
    <s v="Several"/>
  </r>
  <r>
    <x v="15"/>
    <x v="1"/>
    <s v="0. National"/>
    <x v="1"/>
    <s v="Poverty"/>
    <s v="Development Data Hub"/>
    <s v="Development Initiatives"/>
    <x v="0"/>
    <s v="Admin"/>
    <s v="Yes"/>
    <s v="Yes"/>
    <s v="Yes"/>
    <x v="4"/>
    <s v="Annual"/>
    <m/>
    <m/>
    <s v="http://devinit.org/#!/country/uganda"/>
    <s v="B"/>
    <s v="NGOs"/>
    <s v="International NGO"/>
    <m/>
    <s v="01.3.2"/>
    <s v="Overall planning and statistical services  (CS)"/>
    <s v="poverty, resources, health, education"/>
    <s v="Several"/>
  </r>
  <r>
    <x v="15"/>
    <x v="1"/>
    <s v="0. National"/>
    <x v="1"/>
    <s v="Vulnerability"/>
    <s v="Development Data Hub"/>
    <s v="Development Initiatives"/>
    <x v="0"/>
    <s v="Admin"/>
    <s v="Yes"/>
    <s v="Yes"/>
    <s v="Yes"/>
    <x v="4"/>
    <s v="Annual"/>
    <m/>
    <m/>
    <s v="http://devinit.org/#!/data"/>
    <s v="B"/>
    <s v="NGOs"/>
    <s v="International NGO"/>
    <m/>
    <s v="01.3.2"/>
    <s v="Overall planning and statistical services  (CS)"/>
    <s v="poverty, resources, health, education"/>
    <s v="Several"/>
  </r>
  <r>
    <x v="15"/>
    <x v="1"/>
    <s v="0. National"/>
    <x v="0"/>
    <s v="Poverty"/>
    <s v="Spotlight on Uganda"/>
    <s v="Development Initiatives"/>
    <x v="0"/>
    <s v="Admin"/>
    <s v="Yes"/>
    <s v="Yes"/>
    <s v="Yes"/>
    <x v="5"/>
    <s v="Annual"/>
    <m/>
    <m/>
    <s v="http://devinit.org/#!/spotlight-on-uganda"/>
    <s v="B"/>
    <s v="NGOs"/>
    <s v="International NGO"/>
    <m/>
    <s v="01.3.2"/>
    <s v="Overall planning and statistical services  (CS)"/>
    <s v="poverty, resources, health, education"/>
    <s v="Several"/>
  </r>
  <r>
    <x v="15"/>
    <x v="1"/>
    <s v="0. National"/>
    <x v="1"/>
    <s v="LABORSTA (4)"/>
    <s v="UN data"/>
    <s v="UN data"/>
    <x v="0"/>
    <s v="Admin"/>
    <s v="Yes"/>
    <s v="Yes"/>
    <s v="Yes"/>
    <x v="6"/>
    <s v="Annual"/>
    <m/>
    <m/>
    <s v="http://data.un.org/Search.aspx?q=uganda "/>
    <s v="C"/>
    <s v="Development partners"/>
    <s v="UN Agency"/>
    <s v="UN data"/>
    <s v="01.3.2"/>
    <s v="Overall planning and statistical services  (CS)"/>
    <s v="Several"/>
    <s v="Households"/>
  </r>
  <r>
    <x v="15"/>
    <x v="1"/>
    <s v="0. National"/>
    <x v="1"/>
    <s v="Gender Info (100)"/>
    <s v="UN data"/>
    <s v="UN data"/>
    <x v="0"/>
    <s v="Admin"/>
    <s v="Yes"/>
    <s v="Yes"/>
    <s v="Yes"/>
    <x v="6"/>
    <s v="Annual"/>
    <m/>
    <m/>
    <s v="http://data.un.org/Search.aspx?q=uganda "/>
    <s v="C"/>
    <s v="Development partners"/>
    <s v="UN Agency"/>
    <s v="UN data"/>
    <s v="01.3.2"/>
    <s v="Overall planning and statistical services  (CS)"/>
    <s v="Several"/>
    <s v="Households"/>
  </r>
  <r>
    <x v="15"/>
    <x v="1"/>
    <s v="0. National"/>
    <x v="1"/>
    <s v="UNODC Homicide Statistics 2012 (1)"/>
    <s v="UN data"/>
    <s v="UN data"/>
    <x v="0"/>
    <s v="Admin"/>
    <s v="Yes"/>
    <s v="Yes"/>
    <s v="Yes"/>
    <x v="6"/>
    <s v="Annual"/>
    <m/>
    <m/>
    <s v="http://data.un.org/Search.aspx?q=uganda "/>
    <s v="C"/>
    <s v="Development partners"/>
    <s v="UN Agency"/>
    <s v="UN data"/>
    <s v="01.3.2"/>
    <s v="Overall planning and statistical services  (CS)"/>
    <s v="Several"/>
    <s v="Households"/>
  </r>
  <r>
    <x v="15"/>
    <x v="0"/>
    <s v="0. National"/>
    <x v="1"/>
    <s v="Social Conflicts"/>
    <s v="Social Conflict Analysis Database (SCAD)"/>
    <s v="Climate change and Africa political stability (CCAPS)"/>
    <x v="0"/>
    <s v="Survey"/>
    <s v="Yes"/>
    <s v="Yes"/>
    <s v="No"/>
    <x v="8"/>
    <s v="Annual"/>
    <m/>
    <m/>
    <s v="https://www.strausscenter.org/scad.html"/>
    <s v="B"/>
    <s v="NGOs"/>
    <s v="International NGO"/>
    <s v="Social Conflict Analysis Database (SCAD)"/>
    <s v="10.8.0"/>
    <s v="R&amp;D Social protection  (CS)"/>
    <s v="Social conflicts"/>
    <s v="conflicts areas"/>
  </r>
  <r>
    <x v="15"/>
    <x v="0"/>
    <s v="0. National"/>
    <x v="4"/>
    <s v="Presidential Election results by district and polling station"/>
    <s v="Election results by district and polling station"/>
    <s v="Electoral Commision "/>
    <x v="1"/>
    <s v="Admin"/>
    <s v="Yes"/>
    <s v="Yes"/>
    <s v="No"/>
    <x v="0"/>
    <s v="Every 5 years"/>
    <m/>
    <m/>
    <s v="http://www.ec.or.ug/?q=2016-presidential-results-district-polling-station "/>
    <s v="A"/>
    <s v="Government"/>
    <s v="Other State agencies"/>
    <m/>
    <s v="01.6.0"/>
    <s v="General public services n.e.c.  (CS)"/>
    <s v="votes for each post and candidate"/>
    <s v="Individuals"/>
  </r>
  <r>
    <x v="15"/>
    <x v="0"/>
    <s v="0. National"/>
    <x v="4"/>
    <s v="Presidential Election results by parish and polling station"/>
    <s v="Election results by parish and polling station"/>
    <s v="Electoral Commision "/>
    <x v="1"/>
    <s v="Admin"/>
    <s v="Yes"/>
    <s v="Yes"/>
    <s v="No"/>
    <x v="0"/>
    <s v="Every 5 years"/>
    <m/>
    <m/>
    <s v="http://www.ec.or.ug/ecresults/0-Final_Presidential_Results_Polling%20Station.pdf "/>
    <s v="A"/>
    <s v="Government"/>
    <s v="Other State agencies"/>
    <m/>
    <s v="01.6.0"/>
    <s v="General public services n.e.c.  (CS)"/>
    <s v="votes for each post and candidate"/>
    <s v="Individuals"/>
  </r>
  <r>
    <x v="15"/>
    <x v="0"/>
    <s v="0. National"/>
    <x v="0"/>
    <s v="Births, deaths, marriages and adoptions"/>
    <s v="Civil registration system"/>
    <s v="Uganda Registration Services Bureau (URSB)"/>
    <x v="1"/>
    <s v="Admin"/>
    <s v="No"/>
    <s v="No"/>
    <s v="No"/>
    <x v="11"/>
    <m/>
    <m/>
    <m/>
    <s v="http://ursb.go.ug/services/civil-registration/ "/>
    <s v="A"/>
    <s v="Government"/>
    <s v="Other State agencies"/>
    <m/>
    <s v="01.3.3"/>
    <s v="Other general services  (CS)"/>
    <s v="Birth and death records"/>
    <s v="Individuals"/>
  </r>
  <r>
    <x v="15"/>
    <x v="0"/>
    <s v="0. National"/>
    <x v="0"/>
    <s v="Vital statistics"/>
    <s v="Mobile Vital Records System"/>
    <s v="Uganda Registration Services Bureau (URSB)"/>
    <x v="1"/>
    <s v="Admin"/>
    <s v="Yes"/>
    <s v="Yes"/>
    <s v="No"/>
    <x v="11"/>
    <m/>
    <m/>
    <m/>
    <s v=" http://www.mobilevrs.co.ug/birth_stats_view.php"/>
    <s v="A"/>
    <s v="Government"/>
    <s v="Other State agencies"/>
    <m/>
    <s v="01.3.3"/>
    <s v="Other general services  (CS)"/>
    <s v="Birth and death records"/>
    <s v="Individuals"/>
  </r>
  <r>
    <x v="15"/>
    <x v="0"/>
    <s v="0. National"/>
    <x v="0"/>
    <s v="Prison characteristics"/>
    <s v="Prisons Management System"/>
    <s v="Uganda Police Force (UPF)"/>
    <x v="1"/>
    <s v="Admin"/>
    <s v="No"/>
    <s v="No"/>
    <s v="No"/>
    <x v="11"/>
    <m/>
    <m/>
    <m/>
    <s v="None"/>
    <s v="A"/>
    <s v="Government"/>
    <s v="Other State agencies"/>
    <m/>
    <s v="03.4.0"/>
    <s v="Prisons  (CS)"/>
    <m/>
    <s v="Institution"/>
  </r>
  <r>
    <x v="15"/>
    <x v="0"/>
    <s v="0. National"/>
    <x v="0"/>
    <s v="Private Security Infrastructure"/>
    <s v="Private Security Infrastructure System"/>
    <s v="Uganda Police Force (UPF)"/>
    <x v="1"/>
    <s v="Admin"/>
    <s v="No"/>
    <s v="No"/>
    <s v="No"/>
    <x v="11"/>
    <m/>
    <m/>
    <m/>
    <s v="None"/>
    <s v="A"/>
    <s v="Government"/>
    <s v="Other State agencies"/>
    <m/>
    <s v="03.1.0"/>
    <s v="Police services  (CS)"/>
    <m/>
    <s v="Institution"/>
  </r>
  <r>
    <x v="15"/>
    <x v="0"/>
    <s v="0. National"/>
    <x v="4"/>
    <s v="Voter's register"/>
    <s v="Voter's register"/>
    <s v="Electoral Commision "/>
    <x v="1"/>
    <s v="Admin"/>
    <s v="No"/>
    <s v="Yes"/>
    <s v="No"/>
    <x v="11"/>
    <m/>
    <m/>
    <m/>
    <s v="http://www.ec.or.ug/register"/>
    <s v="A"/>
    <s v="Government"/>
    <s v="Other State agencies"/>
    <m/>
    <s v="01.6.0"/>
    <s v="General public services n.e.c.  (CS)"/>
    <s v="Voters details"/>
    <s v="Individuals"/>
  </r>
  <r>
    <x v="15"/>
    <x v="0"/>
    <s v="0. National"/>
    <x v="0"/>
    <s v="Case Management Information"/>
    <s v="Case Management Information System Child Helpline"/>
    <s v="Ministry of Gender, Labor, &amp; Social Affairs"/>
    <x v="1"/>
    <s v="Admin"/>
    <s v="No"/>
    <s v="Yes"/>
    <s v="No"/>
    <x v="11"/>
    <m/>
    <m/>
    <m/>
    <s v="http://childhelpline.mglsd.go.ug/index.php?pg=t&amp;w=page&amp;i=NDQ=&amp;v=a00c3ed3ed333265b0b11ed19538ad46062f7¢8e"/>
    <s v="A"/>
    <s v="Government"/>
    <s v="Ministries"/>
    <m/>
    <s v="10.4.0"/>
    <s v="Family and children  (IS)"/>
    <s v="Child protection indicators"/>
    <s v="Individuals"/>
  </r>
  <r>
    <x v="15"/>
    <x v="0"/>
    <s v="0. National"/>
    <x v="0"/>
    <s v="Community Service "/>
    <s v="Community Service Database"/>
    <s v="Ministry of Internal Affairs"/>
    <x v="1"/>
    <s v="Admin"/>
    <s v="No"/>
    <s v="No"/>
    <s v="No"/>
    <x v="11"/>
    <m/>
    <m/>
    <m/>
    <s v="None"/>
    <s v="A"/>
    <s v="Government"/>
    <s v="Ministries"/>
    <m/>
    <s v="01.5.0"/>
    <s v="R&amp;D General public services  (CS)"/>
    <m/>
    <s v="Communities"/>
  </r>
  <r>
    <x v="15"/>
    <x v="0"/>
    <s v="0. National"/>
    <x v="0"/>
    <s v="Crime by crime category"/>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Crime by region/ district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Crime pattern distribution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Foreign nationals accused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Crimes committed against foreigners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Civil servants in crime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Fire arms and ammunitions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Security personnel in crime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Motor vehicles in crime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Mob action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Escapes and rescue from custody "/>
    <s v="Annual Crime and Traffic/Road Safety Report 2013"/>
    <s v="Uganda Police Force"/>
    <x v="1"/>
    <s v="Admin"/>
    <s v="Yes"/>
    <s v="Yes"/>
    <s v="No"/>
    <x v="4"/>
    <s v="Annual"/>
    <n v="2012"/>
    <n v="2014"/>
    <s v="http://www.upf.go.ug/download/publications(2)/Annual_Crime_and_Traffic_Road_Safety_Report_2013(2).pdf"/>
    <s v="A"/>
    <s v="Government"/>
    <s v="Other State agencies"/>
    <m/>
    <s v="03.1.0"/>
    <s v="Police services"/>
    <s v="Annual crime statistics"/>
    <s v="Individuals and institutions"/>
  </r>
  <r>
    <x v="15"/>
    <x v="0"/>
    <s v="0. National"/>
    <x v="0"/>
    <s v="Presidential election results by district"/>
    <s v="Election results by district"/>
    <s v="Electoral Commision "/>
    <x v="1"/>
    <s v="Admin"/>
    <s v="Yes"/>
    <s v="Yes"/>
    <s v="No"/>
    <x v="0"/>
    <s v="Every 5 years"/>
    <m/>
    <m/>
    <s v="http://www.ec.or.ug/ecresults/02-Final%20Presidential%20Results%20by%20District.pdf"/>
    <s v="A"/>
    <s v="Government"/>
    <s v="Other State agencies"/>
    <m/>
    <s v="01.6.0"/>
    <s v="General public services n.e.c.  (CS)"/>
    <s v="votes for each post and candidate"/>
    <s v="Individuals"/>
  </r>
  <r>
    <x v="15"/>
    <x v="0"/>
    <s v="0. National"/>
    <x v="0"/>
    <s v="Express Penalty"/>
    <s v="Express Penalty system"/>
    <s v="Uganda Police Force (UPF)"/>
    <x v="1"/>
    <s v="Admin"/>
    <s v="No"/>
    <s v="No"/>
    <s v="No"/>
    <x v="11"/>
    <m/>
    <m/>
    <m/>
    <s v="None"/>
    <s v="A"/>
    <s v="Government"/>
    <s v="Other State agencies"/>
    <m/>
    <s v="03.1.0"/>
    <s v="Police services  (CS)"/>
    <m/>
    <s v="Institution"/>
  </r>
  <r>
    <x v="15"/>
    <x v="1"/>
    <s v="0. National"/>
    <x v="0"/>
    <s v="Gender Statistics"/>
    <s v="Gender Statistics Database"/>
    <s v="Ministry of Gender, Labor, &amp; Social Affairs"/>
    <x v="1"/>
    <s v="Admin"/>
    <s v="No"/>
    <s v="No"/>
    <s v="No"/>
    <x v="11"/>
    <m/>
    <m/>
    <m/>
    <s v="http://www.mglsd.go.ug/genderdb/"/>
    <s v="A"/>
    <s v="Government"/>
    <s v="Ministries"/>
    <m/>
    <s v="10.8.0"/>
    <s v="R&amp;D Social protection  (CS)"/>
    <s v="Gender statistics"/>
    <s v="Individuals"/>
  </r>
  <r>
    <x v="15"/>
    <x v="0"/>
    <s v="2. District"/>
    <x v="0"/>
    <s v="Verbal Autopsy"/>
    <s v="Indepth surveys"/>
    <s v="Indepth Network"/>
    <x v="0"/>
    <s v="Survey"/>
    <s v="Yes"/>
    <s v="Yes"/>
    <s v="No"/>
    <x v="8"/>
    <m/>
    <m/>
    <m/>
    <s v="http://www.indepth-ishare.org/index.php/catalog/79"/>
    <s v="B"/>
    <s v="NGOs"/>
    <s v="International NGO"/>
    <m/>
    <s v="01.3.2"/>
    <s v="Overall planning and statistical services  (CS)"/>
    <s v="Demographics, health, etc"/>
    <s v="Household"/>
  </r>
  <r>
    <x v="15"/>
    <x v="0"/>
    <s v="2. District"/>
    <x v="0"/>
    <s v="Socio-economic status"/>
    <s v="Indepth surveys"/>
    <s v="Indepth Network"/>
    <x v="0"/>
    <s v="Survey"/>
    <s v="Yes"/>
    <s v="Yes"/>
    <s v="No"/>
    <x v="8"/>
    <m/>
    <m/>
    <m/>
    <s v="http://www.indepth-ishare.org/index.php/catalog/79"/>
    <s v="B"/>
    <s v="NGOs"/>
    <s v="International NGO"/>
    <m/>
    <s v="01.3.2"/>
    <s v="Overall planning and statistical services  (CS)"/>
    <s v="Demographics, health, etc"/>
    <s v="Household"/>
  </r>
  <r>
    <x v="15"/>
    <x v="0"/>
    <s v="0. National"/>
    <x v="2"/>
    <s v="Orphans and Vulnerable Children"/>
    <s v="Orphans and Vulnerable Children Management Information System (OVCMIS)"/>
    <s v="Ministry of Gender, Labor, &amp; Social Affairs"/>
    <x v="1"/>
    <s v="Survey"/>
    <s v="Yes"/>
    <s v="No"/>
    <s v="Yes"/>
    <x v="11"/>
    <m/>
    <m/>
    <m/>
    <s v="http://www.mglsd.go.ug/ovcmis/"/>
    <s v="A"/>
    <s v="Government"/>
    <s v="Ministries"/>
    <m/>
    <s v="10.4.0"/>
    <s v="Family and children  (IS)"/>
    <s v="Indicators related to orphans and vulnerable children"/>
    <s v="Individuals"/>
  </r>
  <r>
    <x v="15"/>
    <x v="0"/>
    <s v="0. National"/>
    <x v="2"/>
    <s v="individual characteristics of household members including marital status;"/>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education- schooling status of household members and expenditures on schooling;"/>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general health covering: disease incidence, access to facilities, and types of illnesses;"/>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housing and household conditions;"/>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labour force participation including usual activity status, time use and wages/earnings; and"/>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household and enterprise assets."/>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women's child birth history; "/>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reproductive health;"/>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background of current partner;"/>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child birth history;"/>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household and enterprise assets; "/>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time use for household chores and responsibilities;"/>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attitudes towards gender roles;"/>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roles in decision making; and"/>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0. National"/>
    <x v="2"/>
    <s v="history of marital violence."/>
    <s v="Uganda - Gender Based Violence Survey, 2009"/>
    <s v="Uganda Bureau of Statistics"/>
    <x v="1"/>
    <s v="Survey"/>
    <s v="Yes"/>
    <s v="Yes"/>
    <s v="No"/>
    <x v="3"/>
    <m/>
    <m/>
    <m/>
    <s v="http://www.ubos.org/unda/index.php/catalog/24"/>
    <s v="A"/>
    <s v="Government"/>
    <s v="Statistical Agency"/>
    <s v="National Household Survey"/>
    <s v="10.8.0"/>
    <s v="R&amp;D Social protection  (CS)"/>
    <s v="Gender statistics"/>
    <s v="Individuals and institutions"/>
  </r>
  <r>
    <x v="15"/>
    <x v="0"/>
    <s v="1. Statistical region"/>
    <x v="2"/>
    <s v="Basic pre-interview data: Information on location of the household, information on respondent and information on interview"/>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Information on the household: ethnicity, religion, displacement of household"/>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Basic individual information: Age, gender, marital status, education, school attendance of individuals within the household"/>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Livelihood sources and activities: Livelihood activities on individuals, migration, main income sources of households, livelihood barriers faced by households, credit"/>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Food security: food insecurity, who eats first, dietary diversity"/>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Assets: House and land ownership, usage of land, number of specific assets owned (tools, housing assets, livestock, transport)"/>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Shocks: experience of different shocks, coping strategies to deal with shock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Crimes: experience of different crimes coping strategies to deal with crime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Security: self-perceived safety"/>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Health: Access to and satisfaction with health service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Education: Access to and satisfaction with education service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Water: Access to and satisfaction with water service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Social protection: Access to and satisfaction with social protection service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Livelihood assistance: Access to and satisfaction with livelihood assistance"/>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Civil participation and grievance mechanisms: Knowledge of and usage of grievance mechanisms; problems with services; knowledge of and participation in civil participation opportunitie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Perceptions of government: Perception of local and central government (and informal governance actors for some countries)"/>
    <s v="Uganda - Livelihoods, Basic Services, Social Protection and Perceptions of the State in Conflict-affected Situations Household Survey 2013, First Round"/>
    <s v="Secure Livelihoods Research Consortium - ODI"/>
    <x v="0"/>
    <s v="Survey"/>
    <s v="Yes"/>
    <s v="Yes"/>
    <s v="Yes"/>
    <x v="4"/>
    <m/>
    <m/>
    <m/>
    <s v="http://microdata.worldbank.org/index.php/catalog/2256"/>
    <s v="E"/>
    <s v="Others"/>
    <s v="Others"/>
    <s v="The SLRC survey"/>
    <s v="10.8.1"/>
    <s v="R&amp;D Social protection  (CS)"/>
    <s v="liveholihoods, social protection, conflict"/>
    <s v="Households"/>
  </r>
  <r>
    <x v="15"/>
    <x v="0"/>
    <s v="1. Statistical region"/>
    <x v="2"/>
    <s v="Economic activities"/>
    <s v="Uganda - Northern Uganda Social Action Fund - Youth Opportunites Baseline Survey 2008"/>
    <s v="Uganda Bureau of Statistics"/>
    <x v="1"/>
    <s v="Survey"/>
    <s v="Yes"/>
    <s v="Yes"/>
    <s v="No"/>
    <x v="3"/>
    <m/>
    <m/>
    <m/>
    <s v="http://www.ubos.org/unda/index.php/catalog/25"/>
    <s v="A"/>
    <s v="Government"/>
    <s v="Statistical Agency"/>
    <s v="National Household Survey"/>
    <s v="10.8.0"/>
    <s v="R&amp;D Social protection  (CS)"/>
    <s v="youth"/>
    <s v="households and individuals."/>
  </r>
  <r>
    <x v="15"/>
    <x v="0"/>
    <s v="1. Statistical region"/>
    <x v="2"/>
    <s v="Education and literacy"/>
    <s v="Uganda - Northern Uganda Social Action Fund - Youth Opportunites Baseline Survey 2008"/>
    <s v="Uganda Bureau of Statistics"/>
    <x v="1"/>
    <s v="Survey"/>
    <s v="Yes"/>
    <s v="Yes"/>
    <s v="No"/>
    <x v="3"/>
    <m/>
    <m/>
    <m/>
    <s v="http://www.ubos.org/unda/index.php/catalog/25"/>
    <s v="A"/>
    <s v="Government"/>
    <s v="Statistical Agency"/>
    <s v="National Household Survey"/>
    <s v="10.8.0"/>
    <s v="R&amp;D Social protection  (CS)"/>
    <s v="youth"/>
    <s v="households and individuals."/>
  </r>
  <r>
    <x v="15"/>
    <x v="0"/>
    <s v="1. Statistical region"/>
    <x v="2"/>
    <s v="Loans and savings"/>
    <s v="Uganda - Northern Uganda Social Action Fund - Youth Opportunites Baseline Survey 2008"/>
    <s v="Uganda Bureau of Statistics"/>
    <x v="1"/>
    <s v="Survey"/>
    <s v="Yes"/>
    <s v="Yes"/>
    <s v="No"/>
    <x v="3"/>
    <m/>
    <m/>
    <m/>
    <s v="http://www.ubos.org/unda/index.php/catalog/25"/>
    <s v="A"/>
    <s v="Government"/>
    <s v="Statistical Agency"/>
    <s v="National Household Survey"/>
    <s v="10.8.0"/>
    <s v="R&amp;D Social protection  (CS)"/>
    <s v="youth"/>
    <s v="households and individuals."/>
  </r>
  <r>
    <x v="15"/>
    <x v="0"/>
    <s v="1. Statistical region"/>
    <x v="2"/>
    <s v="Attitudes towards risk"/>
    <s v="Uganda - Northern Uganda Social Action Fund - Youth Opportunites Baseline Survey 2008"/>
    <s v="Uganda Bureau of Statistics"/>
    <x v="1"/>
    <s v="Survey"/>
    <s v="Yes"/>
    <s v="Yes"/>
    <s v="No"/>
    <x v="3"/>
    <m/>
    <m/>
    <m/>
    <s v="http://www.ubos.org/unda/index.php/catalog/25"/>
    <s v="A"/>
    <s v="Government"/>
    <s v="Statistical Agency"/>
    <s v="National Household Survey"/>
    <s v="10.8.0"/>
    <s v="R&amp;D Social protection  (CS)"/>
    <s v="youth"/>
    <s v="households and individuals."/>
  </r>
  <r>
    <x v="15"/>
    <x v="0"/>
    <s v="1. Statistical region"/>
    <x v="2"/>
    <s v="Basic health"/>
    <s v="Uganda - Northern Uganda Social Action Fund - Youth Opportunites Baseline Survey 2008"/>
    <s v="Uganda Bureau of Statistics"/>
    <x v="1"/>
    <s v="Survey"/>
    <s v="Yes"/>
    <s v="Yes"/>
    <s v="No"/>
    <x v="3"/>
    <m/>
    <m/>
    <m/>
    <s v="http://www.ubos.org/unda/index.php/catalog/25"/>
    <s v="A"/>
    <s v="Government"/>
    <s v="Statistical Agency"/>
    <s v="National Household Survey"/>
    <s v="10.8.0"/>
    <s v="R&amp;D Social protection  (CS)"/>
    <s v="youth"/>
    <s v="households and individuals."/>
  </r>
  <r>
    <x v="15"/>
    <x v="0"/>
    <s v="0. National"/>
    <x v="1"/>
    <s v="List of all humanitarian pledges, commitments &amp; contributions in 2016 "/>
    <s v="Financial tracking system (FTS)"/>
    <s v="UN Office for the Coordination of Humanitarian Affairs (UNOCHA)"/>
    <x v="0"/>
    <s v="Admin"/>
    <s v="Yes"/>
    <s v="Yes"/>
    <s v="Yes"/>
    <x v="8"/>
    <m/>
    <m/>
    <m/>
    <s v="https://fts.unocha.org/pageloader.aspx?page=emerg-emergencyCountryDetails&amp;cc=uga"/>
    <s v="C"/>
    <s v="Development partners"/>
    <s v="UN Agency"/>
    <s v="FTS"/>
    <s v="10.8.0"/>
    <s v="R&amp;D Social protection  (CS)"/>
    <s v="Humanitarian data"/>
    <s v="Institutions"/>
  </r>
  <r>
    <x v="15"/>
    <x v="0"/>
    <s v="0. National"/>
    <x v="1"/>
    <s v="Total Humanitarian Funding per Donor in 2016 "/>
    <s v="Financial tracking system (FTS)"/>
    <s v="UN Office for the Coordination of Humanitarian Affairs (UNOCHA)"/>
    <x v="0"/>
    <s v="Admin"/>
    <s v="Yes"/>
    <s v="Yes"/>
    <s v="Yes"/>
    <x v="8"/>
    <m/>
    <m/>
    <m/>
    <s v="https://fts.unocha.org/pageloader.aspx?page=emerg-emergencyCountryDetails&amp;cc=uga"/>
    <s v="C"/>
    <s v="Development partners"/>
    <s v="UN Agency"/>
    <s v="FTS"/>
    <s v="10.8.0"/>
    <s v="R&amp;D Social protection  (CS)"/>
    <s v="Humanitarian data"/>
    <s v="Institutions"/>
  </r>
  <r>
    <x v="15"/>
    <x v="0"/>
    <s v="0. National"/>
    <x v="1"/>
    <s v="CERF grants"/>
    <s v="Central Emergency Response Fund (CERF)"/>
    <s v="UN Office for the Coordination of Humanitarian Affairs (UNOCHA)"/>
    <x v="0"/>
    <s v="Admin"/>
    <s v="Yes"/>
    <s v="Yes"/>
    <s v="Yes"/>
    <x v="8"/>
    <m/>
    <m/>
    <m/>
    <s v="http://www.unocha.org/cerf/"/>
    <s v="C"/>
    <s v="Development partners"/>
    <s v="UN Agency"/>
    <s v="Central Emergency Response Fund (CERF)"/>
    <s v="10.8.0"/>
    <s v="R&amp;D Social protection  (CS)"/>
    <s v="Humanitarian data"/>
    <s v="Institutions"/>
  </r>
  <r>
    <x v="15"/>
    <x v="0"/>
    <s v="0. National"/>
    <x v="1"/>
    <s v="CERF donors"/>
    <s v="Central Emergency Response Fund (CERF)"/>
    <s v="UN Office for the Coordination of Humanitarian Affairs (UNOCHA)"/>
    <x v="0"/>
    <s v="Admin"/>
    <s v="Yes"/>
    <s v="Yes"/>
    <s v="Yes"/>
    <x v="8"/>
    <m/>
    <m/>
    <m/>
    <s v="http://www.unocha.org/cerf/"/>
    <s v="C"/>
    <s v="Development partners"/>
    <s v="UN Agency"/>
    <s v="Central Emergency Response Fund (CERF)"/>
    <s v="10.8.0"/>
    <s v="R&amp;D Social protection  (CS)"/>
    <s v="Humanitarian data"/>
    <s v="Institutions"/>
  </r>
  <r>
    <x v="15"/>
    <x v="0"/>
    <s v="0. National"/>
    <x v="1"/>
    <s v="Court Cases"/>
    <s v="Court Case Administration System (CCAS)"/>
    <s v="Ministry of Justice and Constitutional Affairs"/>
    <x v="1"/>
    <s v="Admin"/>
    <s v="No"/>
    <s v="No"/>
    <s v="No"/>
    <x v="11"/>
    <m/>
    <m/>
    <m/>
    <s v="None"/>
    <s v="A"/>
    <s v="Government"/>
    <s v="Ministries"/>
    <m/>
    <s v="03.3.0"/>
    <s v="Law courts  (CS)"/>
    <m/>
    <s v="institutions and indivuals"/>
  </r>
  <r>
    <x v="15"/>
    <x v="0"/>
    <s v="0. National"/>
    <x v="1"/>
    <s v="Humanitarian aid"/>
    <s v="EDRIS"/>
    <s v="EU"/>
    <x v="0"/>
    <s v="Admin"/>
    <s v="Yes"/>
    <s v="Yes"/>
    <s v="Yes"/>
    <x v="0"/>
    <m/>
    <m/>
    <m/>
    <s v="https://webgate.ec.europa.eu/hac/index.cfm?fuseaction=listReport.plain&amp;kind_of_list=plain&amp;cfid=122650&amp;cftoken=ab785ce0e725595e-1929C886-B104-6241-2760E1AC8A7D87CF"/>
    <s v="C"/>
    <s v="Development partners"/>
    <s v="Other Multilateral Agencies"/>
    <s v="EDRIS"/>
    <s v="10.8.1"/>
    <s v="R&amp;D Social protection  (CS)"/>
    <s v="Humanitarian aid"/>
    <s v="Institutions"/>
  </r>
  <r>
    <x v="15"/>
    <x v="0"/>
    <s v="0. National"/>
    <x v="1"/>
    <s v="EU aid to Uganda"/>
    <s v="EU aid explorer"/>
    <s v="EU"/>
    <x v="0"/>
    <s v="Admin"/>
    <s v="Yes"/>
    <s v="Yes"/>
    <s v="Yes"/>
    <x v="8"/>
    <m/>
    <m/>
    <m/>
    <s v="https://euaidexplorer.ec.europa.eu/"/>
    <s v="C"/>
    <s v="Development partners"/>
    <s v="Other Multilateral Agencies"/>
    <s v="EU aid explorer"/>
    <s v="01.1.2"/>
    <s v="Financial and fiscal affairs  (CS)"/>
    <s v="Aid"/>
    <s v="Institutions"/>
  </r>
  <r>
    <x v="15"/>
    <x v="0"/>
    <s v="0. National"/>
    <x v="1"/>
    <s v="VISA register"/>
    <s v="e-Visa"/>
    <s v="Ministry of Internal Affairs"/>
    <x v="1"/>
    <s v="Admin"/>
    <s v="No"/>
    <s v="No"/>
    <s v="No"/>
    <x v="11"/>
    <m/>
    <m/>
    <m/>
    <s v="None"/>
    <s v="A"/>
    <s v="Government"/>
    <s v="Ministries"/>
    <m/>
    <s v="01.3.3"/>
    <s v="Other general services  (CS)"/>
    <m/>
    <s v="Individuals"/>
  </r>
  <r>
    <x v="15"/>
    <x v="1"/>
    <s v="0. National"/>
    <x v="1"/>
    <s v="Enabling environments"/>
    <s v="Global Age Watch"/>
    <s v="Help Age"/>
    <x v="0"/>
    <s v="Survey"/>
    <s v="Yes"/>
    <s v="Yes"/>
    <s v="No"/>
    <x v="8"/>
    <m/>
    <m/>
    <m/>
    <s v="http://www.helpage.org/global-agewatch/"/>
    <s v="B"/>
    <s v="NGOs"/>
    <s v="International NGO"/>
    <s v="Global Age Watch"/>
    <s v="10.8.0"/>
    <s v="R&amp;D Social protection  (CS)"/>
    <s v="Statistics focussed on older age persons"/>
    <s v="secondary data"/>
  </r>
  <r>
    <x v="15"/>
    <x v="1"/>
    <s v="0. National"/>
    <x v="1"/>
    <s v="Income security"/>
    <s v="Global Age Watch"/>
    <s v="Help Age"/>
    <x v="0"/>
    <s v="Survey"/>
    <s v="Yes"/>
    <s v="Yes"/>
    <s v="No"/>
    <x v="8"/>
    <m/>
    <m/>
    <m/>
    <s v="http://www.helpage.org/global-agewatch/"/>
    <s v="B"/>
    <s v="NGOs"/>
    <s v="International NGO"/>
    <s v="Global Age Watch"/>
    <s v="10.8.0"/>
    <s v="R&amp;D Social protection  (CS)"/>
    <s v="Statistics focussed on older age persons"/>
    <s v="secondary data"/>
  </r>
  <r>
    <x v="15"/>
    <x v="1"/>
    <s v="0. National"/>
    <x v="1"/>
    <s v="Health status"/>
    <s v="Global Age Watch"/>
    <s v="Help Age"/>
    <x v="0"/>
    <s v="Survey"/>
    <s v="Yes"/>
    <s v="Yes"/>
    <s v="No"/>
    <x v="8"/>
    <m/>
    <m/>
    <m/>
    <s v="http://www.helpage.org/global-agewatch/"/>
    <s v="B"/>
    <s v="NGOs"/>
    <s v="International NGO"/>
    <s v="Global Age Watch"/>
    <s v="10.8.0"/>
    <s v="R&amp;D Social protection  (CS)"/>
    <s v="Statistics focussed on older age persons"/>
    <s v="secondary data"/>
  </r>
  <r>
    <x v="15"/>
    <x v="1"/>
    <s v="0. National"/>
    <x v="1"/>
    <s v="Capability"/>
    <s v="Global Age Watch"/>
    <s v="Help Age"/>
    <x v="0"/>
    <s v="Survey"/>
    <s v="Yes"/>
    <s v="Yes"/>
    <s v="No"/>
    <x v="8"/>
    <m/>
    <m/>
    <m/>
    <s v="http://www.helpage.org/global-agewatch/"/>
    <s v="B"/>
    <s v="NGOs"/>
    <s v="International NGO"/>
    <s v="Global Age Watch"/>
    <s v="10.8.0"/>
    <s v="R&amp;D Social protection  (CS)"/>
    <s v="Statistics focussed on older age persons"/>
    <s v="secondary data"/>
  </r>
  <r>
    <x v="15"/>
    <x v="1"/>
    <s v="0. National"/>
    <x v="1"/>
    <s v="Humanitarian Response"/>
    <s v="Humanitarian Response"/>
    <s v="UN Office for the Coordination of Humanitarian Affairs (UNOCHA)"/>
    <x v="0"/>
    <s v="Admin"/>
    <s v="Yes"/>
    <s v="Yes"/>
    <s v="Yes"/>
    <x v="5"/>
    <m/>
    <m/>
    <m/>
    <s v="https://www.humanitarianresponse.info/en/operations/uganda"/>
    <s v="C"/>
    <s v="Development partners"/>
    <s v="UN Agency"/>
    <s v="Humanitarian Response"/>
    <s v="10.8.0"/>
    <s v="R&amp;D Social protection  (CS)"/>
    <s v="Humanitarian response data"/>
    <s v="Institutions"/>
  </r>
  <r>
    <x v="15"/>
    <x v="1"/>
    <s v="0. National"/>
    <x v="1"/>
    <s v="Labour force"/>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Employment"/>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Unemployment"/>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Youth"/>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Working time"/>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Earnings and employment - related income"/>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Labour cost"/>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Occupational injuries"/>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Labour inspection"/>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Trade uniouns and collective bargaining"/>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Strikes and lockouts"/>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Working poor"/>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Social security"/>
    <s v="ILO Stat"/>
    <s v="International Labour Organization (ILO)"/>
    <x v="0"/>
    <s v="Survey"/>
    <s v="Yes"/>
    <s v="Yes"/>
    <s v="No"/>
    <x v="4"/>
    <m/>
    <m/>
    <m/>
    <s v="http://www.ilo.org/ilostat/faces/oracle/webcenter/portalapp/pagehierarchy/Page137.jspx?_afrLoop=592469664984296&amp;clean=true#%40%3F_afrLoop%3D592469664984296%26clean%3Dtrue%26_adf.ctrl-state%3Dxdrbn8kqu_9"/>
    <s v="C"/>
    <s v="Development partners"/>
    <s v="UN Agency"/>
    <s v="ILO Stat"/>
    <s v="04.8.1"/>
    <s v="R&amp;D General economic, commercial and labour affairs  (CS)"/>
    <s v="Labour related statistics or data"/>
    <s v="Households"/>
  </r>
  <r>
    <x v="15"/>
    <x v="1"/>
    <s v="0. National"/>
    <x v="1"/>
    <s v="Labour force participation rate"/>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Employment-to-population ratio"/>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Status in employment"/>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Employment by sector"/>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Employment by occupation"/>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Part-time workers"/>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Hours of work"/>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Employment in the informal economy"/>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Unemployment"/>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Youth unemployment"/>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Long-term unemployment"/>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Time-related underemployment"/>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Persons outside the labour force"/>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Educational attainment and illiteracy"/>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Wages and compensation costs"/>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Labour productivity"/>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1"/>
    <s v="0. National"/>
    <x v="1"/>
    <s v="Poverty, income distribution, employment by economic class and working poverty"/>
    <s v="Key Indicators of the Labour Market (KILM) 2015"/>
    <s v="International Labour Organization (ILO)"/>
    <x v="0"/>
    <s v="Admin"/>
    <s v="Yes"/>
    <s v="Yes"/>
    <s v="No"/>
    <x v="8"/>
    <m/>
    <m/>
    <m/>
    <s v="http://www.ilo.org/global/statistics-and-databases/research-and-databases/kilm/lang--en/index.htm"/>
    <s v="C"/>
    <s v="Development partners"/>
    <s v="UN Agency"/>
    <s v="KILM 2014"/>
    <s v="04.8.1"/>
    <s v="R&amp;D General economic, commercial and labour affairs  (CS)"/>
    <s v="Labour markets"/>
    <s v="Households"/>
  </r>
  <r>
    <x v="15"/>
    <x v="0"/>
    <s v="0. National"/>
    <x v="1"/>
    <s v="National Counter Trafficking dataset"/>
    <s v="National Counter Trafficking database"/>
    <s v="Ministry of Internal Affairs"/>
    <x v="1"/>
    <s v="Admin"/>
    <s v="No"/>
    <s v="No"/>
    <s v="No"/>
    <x v="11"/>
    <m/>
    <m/>
    <m/>
    <s v="None"/>
    <s v="A"/>
    <s v="Government"/>
    <s v="Ministries"/>
    <m/>
    <s v="01.3.3"/>
    <s v="Other general services  (CS)"/>
    <m/>
    <s v="institutions and indivuals"/>
  </r>
  <r>
    <x v="15"/>
    <x v="0"/>
    <s v="0. National"/>
    <x v="1"/>
    <s v="National Gender Based Violence Database"/>
    <s v="National Gender Based Violence Database"/>
    <s v="Ministry of Gender, Labor, &amp; Social Affairs"/>
    <x v="1"/>
    <s v="Admin"/>
    <s v="No"/>
    <s v="Yes"/>
    <s v="No"/>
    <x v="11"/>
    <m/>
    <m/>
    <m/>
    <s v="None"/>
    <s v="A"/>
    <s v="Government"/>
    <s v="Ministries"/>
    <m/>
    <s v="10.8.0"/>
    <s v="R&amp;D Social protection  (CS)"/>
    <s v="Expected to have locations, victims, and types of incidents"/>
    <s v="Individuals"/>
  </r>
  <r>
    <x v="15"/>
    <x v="0"/>
    <s v="0. National"/>
    <x v="1"/>
    <s v="National Information Security"/>
    <s v="National Information Security System"/>
    <s v="Ministry of Internal Affairs"/>
    <x v="1"/>
    <s v="Admin"/>
    <s v="No"/>
    <s v="No"/>
    <s v="No"/>
    <x v="11"/>
    <m/>
    <m/>
    <m/>
    <s v="None"/>
    <s v="A"/>
    <s v="Government"/>
    <s v="Ministries"/>
    <m/>
    <s v="01.3.3"/>
    <s v="Other general services  (CS)"/>
    <m/>
    <s v="institutions and indivuals"/>
  </r>
  <r>
    <x v="15"/>
    <x v="1"/>
    <s v="0. National"/>
    <x v="1"/>
    <s v="Pensions"/>
    <s v="Pension Watch"/>
    <s v="Help Age"/>
    <x v="0"/>
    <s v="Admin"/>
    <s v="Yes"/>
    <s v="Yes"/>
    <s v="No"/>
    <x v="10"/>
    <m/>
    <m/>
    <m/>
    <s v="http://www.pension-watch.net/"/>
    <s v="B"/>
    <s v="NGOs"/>
    <s v="International NGO"/>
    <s v="Pension Watch"/>
    <s v="10.8.0"/>
    <s v="R&amp;D Social protection  (CS)"/>
    <s v="Pensions data"/>
    <s v="National entities and individuals"/>
  </r>
  <r>
    <x v="15"/>
    <x v="1"/>
    <s v="0. National"/>
    <x v="1"/>
    <s v="Disasters"/>
    <s v="Relief Web"/>
    <s v="UN Office for the Coordination of Humanitarian Affairs (UNOCHA)"/>
    <x v="0"/>
    <s v="Admin"/>
    <s v="Yes"/>
    <s v="Yes"/>
    <s v="Yes"/>
    <x v="8"/>
    <m/>
    <m/>
    <m/>
    <s v="http://reliefweb.int/country/uga"/>
    <s v="C"/>
    <s v="Development partners"/>
    <s v="UN Agency"/>
    <s v="Relief Web"/>
    <s v="10.8.0"/>
    <s v="R&amp;D Social protection  (CS)"/>
    <s v="Disaster"/>
    <s v="Institutions"/>
  </r>
  <r>
    <x v="15"/>
    <x v="0"/>
    <s v="0. National"/>
    <x v="1"/>
    <s v="Special Pass and Work Permit register"/>
    <s v="Special Pass and Work Permit System"/>
    <s v="Ministry of Internal Affairs"/>
    <x v="1"/>
    <s v="Admin"/>
    <s v="No"/>
    <s v="No"/>
    <s v="No"/>
    <x v="11"/>
    <m/>
    <m/>
    <m/>
    <s v="None"/>
    <s v="A"/>
    <s v="Government"/>
    <s v="Ministries"/>
    <m/>
    <s v="01.3.3"/>
    <s v="Other general services  (CS)"/>
    <m/>
    <s v="Individuals"/>
  </r>
  <r>
    <x v="15"/>
    <x v="1"/>
    <s v="0. National"/>
    <x v="1"/>
    <s v="Food security and prices"/>
    <s v="Humanitarian Data Exchange"/>
    <s v="UN Office for the Coordination of Humanitarian Affairs (UNOCHA)"/>
    <x v="0"/>
    <s v="Admin"/>
    <s v="Yes"/>
    <s v="Yes"/>
    <s v="Yes"/>
    <x v="10"/>
    <m/>
    <m/>
    <m/>
    <s v="https://data.hdx.rwlabs.org/group/uga"/>
    <s v="C"/>
    <s v="Development partners"/>
    <s v="UN Agency"/>
    <s v="HDX"/>
    <s v="10.8.0"/>
    <s v="R&amp;D Social protection  (CS)"/>
    <s v="Humanitarian work"/>
    <s v="Institutions"/>
  </r>
  <r>
    <x v="15"/>
    <x v="1"/>
    <s v="0. National"/>
    <x v="1"/>
    <s v="Demographics"/>
    <s v="Humanitarian Data Exchange"/>
    <s v="UN Office for the Coordination of Humanitarian Affairs (UNOCHA)"/>
    <x v="0"/>
    <s v="Admin"/>
    <s v="Yes"/>
    <s v="Yes"/>
    <s v="Yes"/>
    <x v="5"/>
    <m/>
    <m/>
    <m/>
    <s v="https://data.hdx.rwlabs.org/group/uga"/>
    <s v="C"/>
    <s v="Development partners"/>
    <s v="UN Agency"/>
    <s v="HDX"/>
    <s v="10.8.0"/>
    <s v="R&amp;D Social protection  (CS)"/>
    <s v="Humanitarian work"/>
    <s v="Institutions"/>
  </r>
  <r>
    <x v="15"/>
    <x v="1"/>
    <s v="0. National"/>
    <x v="1"/>
    <s v="Conflicts"/>
    <s v="Humanitarian Data Exchange"/>
    <s v="UN Office for the Coordination of Humanitarian Affairs (UNOCHA)"/>
    <x v="0"/>
    <s v="Admin"/>
    <s v="Yes"/>
    <s v="Yes"/>
    <s v="Yes"/>
    <x v="5"/>
    <m/>
    <m/>
    <m/>
    <s v="https://data.hdx.rwlabs.org/group/uga"/>
    <s v="C"/>
    <s v="Development partners"/>
    <s v="UN Agency"/>
    <s v="HDX"/>
    <s v="10.8.0"/>
    <s v="R&amp;D Social protection  (CS)"/>
    <s v="Humanitarian work"/>
    <s v="Institutions"/>
  </r>
  <r>
    <x v="15"/>
    <x v="1"/>
    <s v="0. National"/>
    <x v="2"/>
    <s v="INFORM risk matrix"/>
    <s v="INFORM index"/>
    <s v="EU and IASC"/>
    <x v="0"/>
    <s v="Admin"/>
    <s v="Yes"/>
    <s v="Yes"/>
    <s v="No"/>
    <x v="8"/>
    <m/>
    <m/>
    <m/>
    <s v="http://www.inform-index.org/Subnational/Greater-Horn-of-Africa"/>
    <s v="C"/>
    <s v="Development partners"/>
    <s v="Other Multilateral Agencies"/>
    <s v="INFORM"/>
    <s v="10.8.0"/>
    <s v="R&amp;D Social protection  (CS)"/>
    <s v="Vulnerability and risk"/>
    <s v="Institutions"/>
  </r>
  <r>
    <x v="15"/>
    <x v="1"/>
    <s v="0. National"/>
    <x v="1"/>
    <s v="Risk dimensions and components"/>
    <s v="INFORM index"/>
    <s v="EU and IASC"/>
    <x v="0"/>
    <s v="Admin"/>
    <s v="Yes"/>
    <s v="Yes"/>
    <s v="No"/>
    <x v="8"/>
    <m/>
    <m/>
    <m/>
    <s v="http://www.inform-index.org/Countries/Country-profiles"/>
    <s v="C"/>
    <s v="Development partners"/>
    <s v="Other Multilateral Agencies"/>
    <s v="INFORM"/>
    <s v="10.8.0"/>
    <s v="R&amp;D Social protection  (CS)"/>
    <s v="Vulnerability and risk"/>
    <s v="Institutions"/>
  </r>
  <r>
    <x v="15"/>
    <x v="1"/>
    <s v="0. National"/>
    <x v="1"/>
    <s v="Risk indicators"/>
    <s v="INFORM index"/>
    <s v="EU and IASC"/>
    <x v="0"/>
    <s v="Admin"/>
    <s v="Yes"/>
    <s v="Yes"/>
    <s v="No"/>
    <x v="8"/>
    <m/>
    <m/>
    <m/>
    <s v="http://www.inform-index.org/Countries/Country-profiles"/>
    <s v="C"/>
    <s v="Development partners"/>
    <s v="Other Multilateral Agencies"/>
    <s v="INFORM"/>
    <s v="10.8.0"/>
    <s v="R&amp;D Social protection  (CS)"/>
    <s v="Vulnerability and risk"/>
    <s v="Institutions"/>
  </r>
  <r>
    <x v="15"/>
    <x v="1"/>
    <s v="0. National"/>
    <x v="1"/>
    <s v="Trends"/>
    <s v="INFORM index"/>
    <s v="EU and IASC"/>
    <x v="0"/>
    <s v="Admin"/>
    <s v="Yes"/>
    <s v="Yes"/>
    <s v="No"/>
    <x v="8"/>
    <m/>
    <m/>
    <m/>
    <s v="http://www.inform-index.org/Countries/Country-profiles"/>
    <s v="C"/>
    <s v="Development partners"/>
    <s v="Other Multilateral Agencies"/>
    <s v="INFORM"/>
    <s v="10.8.0"/>
    <s v="R&amp;D Social protection  (CS)"/>
    <s v="Vulnerability and risk"/>
    <s v="Institutions"/>
  </r>
  <r>
    <x v="15"/>
    <x v="1"/>
    <s v="0. National"/>
    <x v="1"/>
    <s v="Global peers"/>
    <s v="INFORM index"/>
    <s v="EU and IASC"/>
    <x v="0"/>
    <s v="Admin"/>
    <s v="Yes"/>
    <s v="Yes"/>
    <s v="No"/>
    <x v="8"/>
    <m/>
    <m/>
    <m/>
    <s v="http://www.inform-index.org/Countries/Country-profiles"/>
    <s v="C"/>
    <s v="Development partners"/>
    <s v="Other Multilateral Agencies"/>
    <s v="INFORM"/>
    <s v="10.8.0"/>
    <s v="R&amp;D Social protection  (CS)"/>
    <s v="Vulnerability and risk"/>
    <s v="Institutions"/>
  </r>
  <r>
    <x v="15"/>
    <x v="1"/>
    <s v="0. National"/>
    <x v="1"/>
    <s v="Region and income group context"/>
    <s v="INFORM index"/>
    <s v="EU and IASC"/>
    <x v="0"/>
    <s v="Admin"/>
    <s v="Yes"/>
    <s v="Yes"/>
    <s v="No"/>
    <x v="8"/>
    <m/>
    <m/>
    <m/>
    <s v="http://www.inform-index.org/Countries/Country-profiles"/>
    <s v="C"/>
    <s v="Development partners"/>
    <s v="Other Multilateral Agencies"/>
    <s v="INFORM"/>
    <s v="10.8.0"/>
    <s v="R&amp;D Social protection  (CS)"/>
    <s v="Vulnerability and risk"/>
    <s v="Institutions"/>
  </r>
  <r>
    <x v="15"/>
    <x v="1"/>
    <s v="0. National"/>
    <x v="1"/>
    <s v="Basic Indicators"/>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Nutrition"/>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Health"/>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HIV/AIDS"/>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Education"/>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Demographic Indicators"/>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Economic Indicators"/>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Women"/>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Child Protection"/>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Rate of Progress"/>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Adolescents"/>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Equity - Residence"/>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Equity - Household wealth"/>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Early Childhood Development"/>
    <s v="State of World's Children"/>
    <s v="United Nations Children's Fund (UNICEF)"/>
    <x v="0"/>
    <s v="Survey"/>
    <s v="Yes"/>
    <s v="Yes"/>
    <s v="Yes"/>
    <x v="10"/>
    <m/>
    <m/>
    <m/>
    <s v="http://www.devinfo.org/sowcinfo2013/libraries/aspx/Home.aspx"/>
    <s v="C"/>
    <s v="Development partners"/>
    <s v="UN Agency"/>
    <s v="DevInfo"/>
    <s v="10.8.0"/>
    <s v="R&amp;D Social protection  (CS)"/>
    <s v="Disability, children"/>
    <s v="Households, communities and Institutions"/>
  </r>
  <r>
    <x v="15"/>
    <x v="1"/>
    <s v="0. National"/>
    <x v="1"/>
    <s v="Homicide statistics"/>
    <s v="UNODC Homicide Statistics 2014"/>
    <s v="United Nations Office on Drugs and Crime (UNODC)"/>
    <x v="0"/>
    <s v="Admin"/>
    <s v="Yes"/>
    <s v="Yes"/>
    <s v="No"/>
    <x v="6"/>
    <m/>
    <m/>
    <m/>
    <s v="http://www.unodc.org/gsh/en/data.html"/>
    <s v="C"/>
    <s v="Development partners"/>
    <s v="UN Agency"/>
    <s v="UNODC Homicide Statistics 2013"/>
    <s v="10.8.0"/>
    <s v="R&amp;D Social protection  (CS)"/>
    <s v="Homicide Statistics"/>
    <s v="National"/>
  </r>
  <r>
    <x v="15"/>
    <x v="1"/>
    <s v="0. National"/>
    <x v="1"/>
    <s v="GINI coefficient"/>
    <s v="World Income Inequality Database"/>
    <s v="UNU Wider"/>
    <x v="0"/>
    <s v="Survey"/>
    <s v="Yes"/>
    <s v="Yes"/>
    <s v="No"/>
    <x v="1"/>
    <m/>
    <m/>
    <m/>
    <s v="https://www.wider.unu.edu/project/wiid-%E2%80%93-world-income-inequality-database"/>
    <s v="C"/>
    <s v="Development partners"/>
    <s v="UN Agency"/>
    <s v="UNU WIID"/>
    <s v="10.8.0"/>
    <s v="R&amp;D Social protection  (CS)"/>
    <s v="Vulnerability and risk"/>
    <s v="Institutions"/>
  </r>
  <r>
    <x v="15"/>
    <x v="0"/>
    <s v="0. National"/>
    <x v="1"/>
    <s v="respondent and household characteristics"/>
    <s v="Uganda - SAGE Well-Being of Older People Study 2009, Wave 1"/>
    <s v="Medical Research Council, Uganda and WHO"/>
    <x v="0"/>
    <s v="Survey"/>
    <s v="Yes"/>
    <s v="Yes"/>
    <s v="No"/>
    <x v="3"/>
    <m/>
    <m/>
    <m/>
    <s v="http://catalog.ihsn.org/index.php/catalog/2214/"/>
    <s v="E"/>
    <s v="Others"/>
    <s v="Others"/>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r>
  <r>
    <x v="15"/>
    <x v="0"/>
    <s v="0. National"/>
    <x v="1"/>
    <s v="health state descriptions"/>
    <s v="Uganda - SAGE Well-Being of Older People Study 2009, Wave 1"/>
    <s v="Medical Research Council, Uganda and WHO"/>
    <x v="0"/>
    <s v="Survey"/>
    <s v="Yes"/>
    <s v="Yes"/>
    <s v="No"/>
    <x v="3"/>
    <m/>
    <m/>
    <m/>
    <s v="http://catalog.ihsn.org/index.php/catalog/2214/"/>
    <s v="E"/>
    <s v="Others"/>
    <s v="Others"/>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r>
  <r>
    <x v="15"/>
    <x v="0"/>
    <s v="0. National"/>
    <x v="1"/>
    <s v="chronic conditions and health service coverage"/>
    <s v="Uganda - SAGE Well-Being of Older People Study 2009, Wave 1"/>
    <s v="Medical Research Council, Uganda and WHO"/>
    <x v="0"/>
    <s v="Survey"/>
    <s v="Yes"/>
    <s v="Yes"/>
    <s v="No"/>
    <x v="3"/>
    <m/>
    <m/>
    <m/>
    <s v="http://catalog.ihsn.org/index.php/catalog/2214/"/>
    <s v="E"/>
    <s v="Others"/>
    <s v="Others"/>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r>
  <r>
    <x v="15"/>
    <x v="0"/>
    <s v="0. National"/>
    <x v="1"/>
    <s v="health care utilization and risk factors and behaviours"/>
    <s v="Uganda - SAGE Well-Being of Older People Study 2009, Wave 1"/>
    <s v="Medical Research Council, Uganda and WHO"/>
    <x v="0"/>
    <s v="Survey"/>
    <s v="Yes"/>
    <s v="Yes"/>
    <s v="No"/>
    <x v="3"/>
    <m/>
    <m/>
    <m/>
    <s v="http://catalog.ihsn.org/index.php/catalog/2214/"/>
    <s v="E"/>
    <s v="Others"/>
    <s v="Others"/>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r>
  <r>
    <x v="15"/>
    <x v="0"/>
    <s v="0. National"/>
    <x v="1"/>
    <s v="health measurements."/>
    <s v="Uganda - SAGE Well-Being of Older People Study 2009, Wave 1"/>
    <s v="Medical Research Council, Uganda and WHO"/>
    <x v="0"/>
    <s v="Survey"/>
    <s v="Yes"/>
    <s v="Yes"/>
    <s v="No"/>
    <x v="3"/>
    <m/>
    <m/>
    <m/>
    <s v="http://catalog.ihsn.org/index.php/catalog/2214/"/>
    <s v="E"/>
    <s v="Others"/>
    <s v="Others"/>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r>
  <r>
    <x v="15"/>
    <x v="0"/>
    <s v="0. National"/>
    <x v="1"/>
    <s v="caregiving and receiving care"/>
    <s v="Uganda - SAGE Well-Being of Older People Study 2009, Wave 1"/>
    <s v="Medical Research Council, Uganda and WHO"/>
    <x v="0"/>
    <s v="Survey"/>
    <s v="Yes"/>
    <s v="Yes"/>
    <s v="No"/>
    <x v="3"/>
    <m/>
    <m/>
    <m/>
    <s v="http://catalog.ihsn.org/index.php/catalog/2214/"/>
    <s v="E"/>
    <s v="Others"/>
    <s v="Others"/>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r>
  <r>
    <x v="15"/>
    <x v="0"/>
    <s v="0. National"/>
    <x v="1"/>
    <s v="antiretroviral therapy knowledge"/>
    <s v="Uganda - SAGE Well-Being of Older People Study 2009, Wave 1"/>
    <s v="Medical Research Council, Uganda and WHO"/>
    <x v="0"/>
    <s v="Survey"/>
    <s v="Yes"/>
    <s v="Yes"/>
    <s v="No"/>
    <x v="3"/>
    <m/>
    <m/>
    <m/>
    <s v="http://catalog.ihsn.org/index.php/catalog/2214/"/>
    <s v="E"/>
    <s v="Others"/>
    <s v="Others"/>
    <m/>
    <s v="10.8.1"/>
    <s v="R&amp;D Social protection  (CS)"/>
    <s v="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s v="Households"/>
  </r>
  <r>
    <x v="15"/>
    <x v="0"/>
    <s v="0. National"/>
    <x v="1"/>
    <s v="Household welfare"/>
    <s v="Uganda -household welfare surveys"/>
    <s v="Uganda Bureau of Statistics"/>
    <x v="1"/>
    <s v="Survey"/>
    <s v="No"/>
    <s v="No"/>
    <s v="No"/>
    <x v="11"/>
    <m/>
    <m/>
    <m/>
    <m/>
    <s v="A"/>
    <s v="Government"/>
    <s v="Statistical Agency"/>
    <s v="National Household Survey"/>
    <s v="10.8.1"/>
    <s v="R&amp;D Social protection  (CS)"/>
    <s v="Welfare, poverty, budget etc"/>
    <s v="individuals, households and communities"/>
  </r>
  <r>
    <x v="15"/>
    <x v="0"/>
    <s v="0. National"/>
    <x v="1"/>
    <s v="Human rights statistics"/>
    <s v="Uganda human rights database and search engine"/>
    <s v="Uganda Human Rights Commission (UHRC)"/>
    <x v="1"/>
    <s v="Admin"/>
    <s v="No"/>
    <s v="Yes"/>
    <s v="No"/>
    <x v="11"/>
    <m/>
    <m/>
    <m/>
    <s v="http://www.uhrc.ug/#"/>
    <s v="A"/>
    <s v="Government"/>
    <s v="Other State agencies"/>
    <m/>
    <s v="03.5.0"/>
    <s v="R&amp;D Public order and safety  (CS)"/>
    <s v="Monitor government compliance with international, regional and local human rights recommendations: progress, recommendations. "/>
    <s v="institutions"/>
  </r>
  <r>
    <x v="15"/>
    <x v="1"/>
    <s v="0. National"/>
    <x v="3"/>
    <s v="Uganda Rural Poverty Rates by Sub-county 2002"/>
    <s v="Uganda - Nature Distribution and Evolution of Poverty &amp; Inequality 2007 "/>
    <s v="Uganda Bureau of Statistics"/>
    <x v="1"/>
    <s v="Survey"/>
    <s v="Yes"/>
    <s v="Yes"/>
    <s v="No"/>
    <x v="14"/>
    <m/>
    <m/>
    <m/>
    <s v="http://www.ubos.org/onlinefiles/uploads/ubos/pdf%20documents/ILRI%20Poverty%20Report%202007.pdf"/>
    <s v="A"/>
    <s v="Government"/>
    <s v="Statistical Agency"/>
    <m/>
    <s v="10.8.0"/>
    <s v="R&amp;D Social protection  (CS)"/>
    <s v="Distribution and evolution of poverty"/>
    <s v="individuals, households and communities"/>
  </r>
  <r>
    <x v="15"/>
    <x v="1"/>
    <s v="0. National"/>
    <x v="3"/>
    <s v="Uganda Urban Poverty Rates by Sub-county 2002"/>
    <s v="Uganda - Nature Distribution and Evolution of Poverty &amp; Inequality 2007 "/>
    <s v="Uganda Bureau of Statistics"/>
    <x v="1"/>
    <s v="Survey"/>
    <s v="Yes"/>
    <s v="Yes"/>
    <s v="No"/>
    <x v="14"/>
    <m/>
    <m/>
    <m/>
    <s v="http://www.ubos.org/onlinefiles/uploads/ubos/pdf%20documents/ILRI%20Poverty%20Report%202007.pdf"/>
    <s v="A"/>
    <s v="Government"/>
    <s v="Statistical Agency"/>
    <m/>
    <s v="10.8.0"/>
    <s v="R&amp;D Social protection  (CS)"/>
    <s v="Distribution and evolution of poverty"/>
    <s v="individuals, households and communities"/>
  </r>
  <r>
    <x v="15"/>
    <x v="1"/>
    <s v="0. National"/>
    <x v="0"/>
    <s v="Uganda Rural changes in Poverty  1999 - 2002"/>
    <s v="Uganda - Nature Distribution and Evolution of Poverty &amp; Inequality 2007 "/>
    <s v="Uganda Bureau of Statistics"/>
    <x v="1"/>
    <s v="Survey"/>
    <s v="Yes"/>
    <s v="Yes"/>
    <s v="No"/>
    <x v="14"/>
    <m/>
    <m/>
    <m/>
    <s v="http://www.ubos.org/onlinefiles/uploads/ubos/pdf%20documents/ILRI%20Poverty%20Report%202007.pdf"/>
    <s v="A"/>
    <s v="Government"/>
    <s v="Statistical Agency"/>
    <m/>
    <s v="10.8.0"/>
    <s v="R&amp;D Social protection  (CS)"/>
    <s v="Distribution and evolution of poverty"/>
    <s v="individuals, households and communities"/>
  </r>
  <r>
    <x v="15"/>
    <x v="1"/>
    <s v="0. National"/>
    <x v="0"/>
    <s v="Uganda Urban changes in Poverty 1999 - 2002"/>
    <s v="Uganda - Nature Distribution and Evolution of Poverty &amp; Inequality 2007 "/>
    <s v="Uganda Bureau of Statistics"/>
    <x v="1"/>
    <s v="Survey"/>
    <s v="Yes"/>
    <s v="Yes"/>
    <s v="No"/>
    <x v="14"/>
    <m/>
    <m/>
    <m/>
    <s v="http://www.ubos.org/onlinefiles/uploads/ubos/pdf%20documents/ILRI%20Poverty%20Report%202007.pdf"/>
    <s v="A"/>
    <s v="Government"/>
    <s v="Statistical Agency"/>
    <m/>
    <s v="10.8.0"/>
    <s v="R&amp;D Social protection  (CS)"/>
    <s v="Distribution and evolution of poverty"/>
    <s v="individuals, households and communities"/>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r>
    <x v="16"/>
    <x v="2"/>
    <m/>
    <x v="5"/>
    <m/>
    <m/>
    <m/>
    <x v="2"/>
    <m/>
    <m/>
    <m/>
    <m/>
    <x v="17"/>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rowHeaderCaption="Sectors" colHeaderCaption="Latest">
  <location ref="A3:B9" firstHeaderRow="1" firstDataRow="1" firstDataCol="1"/>
  <pivotFields count="25">
    <pivotField showAll="0">
      <items count="18">
        <item x="0"/>
        <item x="1"/>
        <item x="2"/>
        <item x="3"/>
        <item x="4"/>
        <item x="5"/>
        <item x="6"/>
        <item x="7"/>
        <item x="8"/>
        <item x="9"/>
        <item x="10"/>
        <item x="11"/>
        <item x="12"/>
        <item x="13"/>
        <item x="14"/>
        <item x="15"/>
        <item x="16"/>
        <item t="default"/>
      </items>
    </pivotField>
    <pivotField showAll="0">
      <items count="4">
        <item x="0"/>
        <item h="1" x="1"/>
        <item h="1" x="2"/>
        <item t="default"/>
      </items>
    </pivotField>
    <pivotField showAll="0"/>
    <pivotField axis="axisRow" showAll="0">
      <items count="7">
        <item x="1"/>
        <item x="2"/>
        <item x="0"/>
        <item x="3"/>
        <item x="4"/>
        <item h="1" x="5"/>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Data Type" fld="8" subtotal="count" baseField="0" baseItem="0"/>
  </dataFields>
  <formats count="2">
    <format dxfId="1">
      <pivotArea field="0" type="button" dataOnly="0" labelOnly="1" outline="0"/>
    </format>
    <format dxfId="0">
      <pivotArea field="3" dataOnly="0" labelOnly="1" outline="0" axis="axisRow" fieldPosition="0">
        <references count="1">
          <reference field="4294967294" count="1" selected="0">
            <x v="0"/>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3"/>
          </reference>
        </references>
      </pivotArea>
    </chartFormat>
    <chartFormat chart="4" format="4">
      <pivotArea type="data" outline="0" fieldPosition="0">
        <references count="2">
          <reference field="4294967294" count="1" selected="0">
            <x v="0"/>
          </reference>
          <reference field="3" count="1" selected="0">
            <x v="4"/>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19" firstHeaderRow="1" firstDataRow="2" firstDataCol="1"/>
  <pivotFields count="25">
    <pivotField showAll="0"/>
    <pivotField showAll="0">
      <items count="4">
        <item x="0"/>
        <item h="1" x="1"/>
        <item h="1" x="2"/>
        <item t="default"/>
      </items>
    </pivotField>
    <pivotField showAll="0"/>
    <pivotField showAll="0"/>
    <pivotField dataField="1" showAll="0"/>
    <pivotField showAll="0"/>
    <pivotField showAll="0"/>
    <pivotField axis="axisCol" showAll="0">
      <items count="4">
        <item x="0"/>
        <item x="1"/>
        <item x="2"/>
        <item t="default"/>
      </items>
    </pivotField>
    <pivotField showAll="0"/>
    <pivotField showAll="0"/>
    <pivotField showAll="0"/>
    <pivotField showAll="0"/>
    <pivotField axis="axisRow" showAll="0">
      <items count="19">
        <item x="12"/>
        <item x="15"/>
        <item x="14"/>
        <item x="13"/>
        <item x="9"/>
        <item x="7"/>
        <item x="2"/>
        <item x="3"/>
        <item x="1"/>
        <item x="10"/>
        <item x="6"/>
        <item x="4"/>
        <item x="5"/>
        <item x="8"/>
        <item x="0"/>
        <item x="16"/>
        <item x="11"/>
        <item h="1"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15">
    <i>
      <x v="2"/>
    </i>
    <i>
      <x v="3"/>
    </i>
    <i>
      <x v="4"/>
    </i>
    <i>
      <x v="5"/>
    </i>
    <i>
      <x v="6"/>
    </i>
    <i>
      <x v="7"/>
    </i>
    <i>
      <x v="8"/>
    </i>
    <i>
      <x v="9"/>
    </i>
    <i>
      <x v="10"/>
    </i>
    <i>
      <x v="11"/>
    </i>
    <i>
      <x v="12"/>
    </i>
    <i>
      <x v="13"/>
    </i>
    <i>
      <x v="14"/>
    </i>
    <i>
      <x v="16"/>
    </i>
    <i t="grand">
      <x/>
    </i>
  </rowItems>
  <colFields count="1">
    <field x="7"/>
  </colFields>
  <colItems count="3">
    <i>
      <x/>
    </i>
    <i>
      <x v="1"/>
    </i>
    <i t="grand">
      <x/>
    </i>
  </colItems>
  <dataFields count="1">
    <dataField name="Count of Data Set" fld="4" subtotal="count" baseField="0" baseItem="0"/>
  </dataFields>
  <chartFormats count="1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 chart="0" format="14" series="1">
      <pivotArea type="data" outline="0" fieldPosition="0">
        <references count="2">
          <reference field="4294967294" count="1" selected="0">
            <x v="0"/>
          </reference>
          <reference field="12" count="1" selected="0">
            <x v="14"/>
          </reference>
        </references>
      </pivotArea>
    </chartFormat>
    <chartFormat chart="0" format="15" series="1">
      <pivotArea type="data" outline="0" fieldPosition="0">
        <references count="2">
          <reference field="4294967294" count="1" selected="0">
            <x v="0"/>
          </reference>
          <reference field="12" count="1" selected="0">
            <x v="15"/>
          </reference>
        </references>
      </pivotArea>
    </chartFormat>
    <chartFormat chart="0" format="16" series="1">
      <pivotArea type="data" outline="0" fieldPosition="0">
        <references count="2">
          <reference field="4294967294" count="1" selected="0">
            <x v="0"/>
          </reference>
          <reference field="12" count="1" selected="0">
            <x v="16"/>
          </reference>
        </references>
      </pivotArea>
    </chartFormat>
    <chartFormat chart="0" format="17" series="1">
      <pivotArea type="data" outline="0" fieldPosition="0">
        <references count="2">
          <reference field="4294967294" count="1" selected="0">
            <x v="0"/>
          </reference>
          <reference field="7" count="1" selected="0">
            <x v="0"/>
          </reference>
        </references>
      </pivotArea>
    </chartFormat>
    <chartFormat chart="0" format="1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98" firstHeaderRow="1" firstDataRow="2" firstDataCol="1"/>
  <pivotFields count="26">
    <pivotField showAll="0"/>
    <pivotField showAll="0"/>
    <pivotField showAll="0"/>
    <pivotField axis="axisCol" showAll="0">
      <items count="7">
        <item x="1"/>
        <item x="2"/>
        <item x="0"/>
        <item x="3"/>
        <item x="4"/>
        <item x="5"/>
        <item t="default"/>
      </items>
    </pivotField>
    <pivotField dataField="1" showAll="0">
      <items count="1106">
        <item x="288"/>
        <item x="882"/>
        <item x="833"/>
        <item x="887"/>
        <item x="884"/>
        <item x="890"/>
        <item x="316"/>
        <item x="309"/>
        <item x="880"/>
        <item x="274"/>
        <item x="841"/>
        <item x="367"/>
        <item x="373"/>
        <item x="903"/>
        <item x="378"/>
        <item x="375"/>
        <item x="829"/>
        <item x="300"/>
        <item x="900"/>
        <item x="622"/>
        <item x="273"/>
        <item x="289"/>
        <item x="870"/>
        <item x="372"/>
        <item x="876"/>
        <item x="831"/>
        <item x="904"/>
        <item x="871"/>
        <item x="879"/>
        <item x="834"/>
        <item x="303"/>
        <item x="301"/>
        <item x="621"/>
        <item x="370"/>
        <item x="369"/>
        <item x="368"/>
        <item x="832"/>
        <item x="830"/>
        <item x="365"/>
        <item x="864"/>
        <item x="298"/>
        <item x="910"/>
        <item x="916"/>
        <item x="311"/>
        <item x="838"/>
        <item x="875"/>
        <item x="922"/>
        <item x="893"/>
        <item x="275"/>
        <item x="891"/>
        <item x="302"/>
        <item x="828"/>
        <item x="878"/>
        <item x="899"/>
        <item x="924"/>
        <item x="921"/>
        <item x="923"/>
        <item x="920"/>
        <item x="917"/>
        <item x="919"/>
        <item x="797"/>
        <item x="886"/>
        <item x="883"/>
        <item x="892"/>
        <item x="889"/>
        <item x="292"/>
        <item x="374"/>
        <item x="888"/>
        <item x="911"/>
        <item x="918"/>
        <item x="624"/>
        <item x="873"/>
        <item x="874"/>
        <item x="357"/>
        <item x="872"/>
        <item x="630"/>
        <item x="306"/>
        <item x="358"/>
        <item x="627"/>
        <item x="620"/>
        <item x="877"/>
        <item x="295"/>
        <item x="319"/>
        <item x="799"/>
        <item x="291"/>
        <item x="363"/>
        <item x="362"/>
        <item x="297"/>
        <item x="299"/>
        <item x="293"/>
        <item x="304"/>
        <item x="314"/>
        <item x="307"/>
        <item x="359"/>
        <item x="286"/>
        <item x="285"/>
        <item x="310"/>
        <item x="631"/>
        <item x="371"/>
        <item x="305"/>
        <item x="308"/>
        <item x="294"/>
        <item x="296"/>
        <item x="376"/>
        <item x="896"/>
        <item x="894"/>
        <item x="318"/>
        <item x="360"/>
        <item x="881"/>
        <item x="623"/>
        <item x="908"/>
        <item x="909"/>
        <item x="915"/>
        <item x="626"/>
        <item x="902"/>
        <item x="901"/>
        <item x="913"/>
        <item x="914"/>
        <item x="912"/>
        <item x="906"/>
        <item x="907"/>
        <item x="379"/>
        <item x="898"/>
        <item x="317"/>
        <item x="315"/>
        <item x="628"/>
        <item x="836"/>
        <item x="377"/>
        <item x="366"/>
        <item x="885"/>
        <item x="905"/>
        <item x="312"/>
        <item x="868"/>
        <item x="867"/>
        <item x="866"/>
        <item x="865"/>
        <item x="869"/>
        <item x="840"/>
        <item x="361"/>
        <item x="364"/>
        <item x="290"/>
        <item x="287"/>
        <item x="313"/>
        <item x="897"/>
        <item x="839"/>
        <item x="895"/>
        <item x="842"/>
        <item x="756"/>
        <item x="754"/>
        <item x="751"/>
        <item x="758"/>
        <item x="757"/>
        <item x="759"/>
        <item x="752"/>
        <item x="750"/>
        <item x="748"/>
        <item x="749"/>
        <item x="747"/>
        <item x="755"/>
        <item x="753"/>
        <item x="193"/>
        <item x="69"/>
        <item x="68"/>
        <item x="71"/>
        <item x="851"/>
        <item x="194"/>
        <item x="395"/>
        <item x="602"/>
        <item x="619"/>
        <item x="1085"/>
        <item x="723"/>
        <item x="646"/>
        <item x="818"/>
        <item x="820"/>
        <item x="821"/>
        <item x="822"/>
        <item x="819"/>
        <item x="110"/>
        <item x="244"/>
        <item x="387"/>
        <item x="3"/>
        <item x="2"/>
        <item x="4"/>
        <item x="1"/>
        <item x="57"/>
        <item x="233"/>
        <item x="499"/>
        <item x="25"/>
        <item x="580"/>
        <item x="53"/>
        <item x="0"/>
        <item x="514"/>
        <item x="30"/>
        <item x="16"/>
        <item x="243"/>
        <item x="1097"/>
        <item x="1007"/>
        <item x="239"/>
        <item x="238"/>
        <item x="705"/>
        <item x="999"/>
        <item x="1021"/>
        <item x="767"/>
        <item x="486"/>
        <item x="204"/>
        <item x="248"/>
        <item x="114"/>
        <item x="995"/>
        <item x="179"/>
        <item x="344"/>
        <item x="793"/>
        <item x="568"/>
        <item x="1022"/>
        <item x="1079"/>
        <item x="746"/>
        <item x="1004"/>
        <item x="142"/>
        <item x="1002"/>
        <item x="186"/>
        <item x="66"/>
        <item x="115"/>
        <item x="515"/>
        <item x="618"/>
        <item x="964"/>
        <item x="607"/>
        <item x="417"/>
        <item x="420"/>
        <item x="419"/>
        <item x="418"/>
        <item x="531"/>
        <item x="129"/>
        <item x="796"/>
        <item x="160"/>
        <item x="785"/>
        <item x="127"/>
        <item x="802"/>
        <item x="791"/>
        <item x="592"/>
        <item x="111"/>
        <item x="100"/>
        <item x="99"/>
        <item x="158"/>
        <item x="1034"/>
        <item x="153"/>
        <item x="1096"/>
        <item x="969"/>
        <item x="563"/>
        <item x="277"/>
        <item x="559"/>
        <item x="1026"/>
        <item x="1025"/>
        <item x="149"/>
        <item x="217"/>
        <item x="725"/>
        <item x="7"/>
        <item x="711"/>
        <item x="703"/>
        <item x="835"/>
        <item x="226"/>
        <item x="380"/>
        <item x="996"/>
        <item x="718"/>
        <item x="731"/>
        <item x="1083"/>
        <item x="245"/>
        <item x="1093"/>
        <item x="1016"/>
        <item x="976"/>
        <item x="511"/>
        <item x="513"/>
        <item x="682"/>
        <item x="21"/>
        <item x="20"/>
        <item x="22"/>
        <item x="19"/>
        <item x="330"/>
        <item x="334"/>
        <item x="333"/>
        <item x="335"/>
        <item x="381"/>
        <item x="337"/>
        <item x="122"/>
        <item x="483"/>
        <item x="581"/>
        <item x="937"/>
        <item x="613"/>
        <item x="970"/>
        <item x="617"/>
        <item x="118"/>
        <item x="654"/>
        <item x="87"/>
        <item x="85"/>
        <item x="86"/>
        <item x="83"/>
        <item x="84"/>
        <item x="346"/>
        <item x="347"/>
        <item x="184"/>
        <item x="587"/>
        <item x="1072"/>
        <item x="537"/>
        <item x="221"/>
        <item x="24"/>
        <item x="241"/>
        <item x="812"/>
        <item x="162"/>
        <item x="606"/>
        <item x="64"/>
        <item x="13"/>
        <item x="12"/>
        <item x="65"/>
        <item x="11"/>
        <item x="650"/>
        <item x="1027"/>
        <item x="382"/>
        <item x="389"/>
        <item x="279"/>
        <item x="342"/>
        <item x="163"/>
        <item x="971"/>
        <item x="972"/>
        <item x="973"/>
        <item x="955"/>
        <item x="156"/>
        <item x="975"/>
        <item x="1009"/>
        <item x="67"/>
        <item x="5"/>
        <item x="6"/>
        <item x="47"/>
        <item x="583"/>
        <item x="595"/>
        <item x="596"/>
        <item x="482"/>
        <item x="787"/>
        <item x="322"/>
        <item x="323"/>
        <item x="804"/>
        <item x="661"/>
        <item x="782"/>
        <item x="489"/>
        <item x="152"/>
        <item x="484"/>
        <item x="577"/>
        <item x="250"/>
        <item x="228"/>
        <item x="247"/>
        <item x="237"/>
        <item x="256"/>
        <item x="257"/>
        <item x="562"/>
        <item x="340"/>
        <item x="348"/>
        <item x="657"/>
        <item x="262"/>
        <item x="778"/>
        <item x="524"/>
        <item x="1069"/>
        <item x="633"/>
        <item x="737"/>
        <item x="95"/>
        <item x="101"/>
        <item x="102"/>
        <item x="213"/>
        <item x="209"/>
        <item x="208"/>
        <item x="249"/>
        <item x="573"/>
        <item x="644"/>
        <item x="769"/>
        <item x="664"/>
        <item x="665"/>
        <item x="175"/>
        <item x="588"/>
        <item x="569"/>
        <item x="724"/>
        <item x="691"/>
        <item x="551"/>
        <item x="550"/>
        <item x="684"/>
        <item x="683"/>
        <item x="1088"/>
        <item x="1041"/>
        <item x="1018"/>
        <item x="70"/>
        <item x="59"/>
        <item x="1081"/>
        <item x="44"/>
        <item x="402"/>
        <item x="393"/>
        <item x="505"/>
        <item x="407"/>
        <item x="480"/>
        <item x="497"/>
        <item x="218"/>
        <item x="229"/>
        <item x="1019"/>
        <item x="492"/>
        <item x="446"/>
        <item x="496"/>
        <item x="479"/>
        <item x="491"/>
        <item x="408"/>
        <item x="988"/>
        <item x="494"/>
        <item x="1012"/>
        <item x="1061"/>
        <item x="478"/>
        <item x="856"/>
        <item x="58"/>
        <item x="54"/>
        <item x="55"/>
        <item x="1037"/>
        <item x="1053"/>
        <item x="1052"/>
        <item x="96"/>
        <item x="104"/>
        <item x="103"/>
        <item x="1056"/>
        <item x="26"/>
        <item x="1050"/>
        <item x="1031"/>
        <item x="824"/>
        <item x="507"/>
        <item x="932"/>
        <item x="516"/>
        <item x="853"/>
        <item x="852"/>
        <item x="806"/>
        <item x="176"/>
        <item x="930"/>
        <item x="41"/>
        <item x="931"/>
        <item x="125"/>
        <item x="1087"/>
        <item x="1086"/>
        <item x="981"/>
        <item x="827"/>
        <item x="1029"/>
        <item x="477"/>
        <item x="341"/>
        <item x="281"/>
        <item x="949"/>
        <item x="652"/>
        <item x="88"/>
        <item x="401"/>
        <item x="119"/>
        <item x="140"/>
        <item x="113"/>
        <item x="983"/>
        <item x="567"/>
        <item x="609"/>
        <item x="730"/>
        <item x="636"/>
        <item x="715"/>
        <item x="234"/>
        <item x="732"/>
        <item x="9"/>
        <item x="18"/>
        <item x="394"/>
        <item x="777"/>
        <item x="713"/>
        <item x="714"/>
        <item x="164"/>
        <item x="157"/>
        <item x="540"/>
        <item x="611"/>
        <item x="343"/>
        <item x="386"/>
        <item x="795"/>
        <item x="557"/>
        <item x="977"/>
        <item x="165"/>
        <item x="355"/>
        <item x="610"/>
        <item x="780"/>
        <item x="811"/>
        <item x="788"/>
        <item x="808"/>
        <item x="40"/>
        <item x="49"/>
        <item x="223"/>
        <item x="45"/>
        <item x="390"/>
        <item x="43"/>
        <item x="29"/>
        <item x="27"/>
        <item x="31"/>
        <item x="1071"/>
        <item x="46"/>
        <item x="39"/>
        <item x="32"/>
        <item x="1006"/>
        <item x="180"/>
        <item x="974"/>
        <item x="56"/>
        <item x="517"/>
        <item x="383"/>
        <item x="131"/>
        <item x="261"/>
        <item x="92"/>
        <item x="137"/>
        <item x="135"/>
        <item x="136"/>
        <item x="139"/>
        <item x="677"/>
        <item x="548"/>
        <item x="685"/>
        <item x="525"/>
        <item x="166"/>
        <item x="225"/>
        <item x="763"/>
        <item x="813"/>
        <item x="764"/>
        <item x="959"/>
        <item x="943"/>
        <item x="235"/>
        <item x="561"/>
        <item x="501"/>
        <item x="23"/>
        <item x="989"/>
        <item x="669"/>
        <item x="124"/>
        <item x="615"/>
        <item x="656"/>
        <item x="655"/>
        <item x="320"/>
        <item x="1090"/>
        <item x="485"/>
        <item x="861"/>
        <item x="251"/>
        <item x="399"/>
        <item x="398"/>
        <item x="546"/>
        <item x="545"/>
        <item x="688"/>
        <item x="495"/>
        <item x="1077"/>
        <item x="62"/>
        <item x="658"/>
        <item x="117"/>
        <item x="518"/>
        <item x="603"/>
        <item x="560"/>
        <item x="678"/>
        <item x="575"/>
        <item x="549"/>
        <item x="555"/>
        <item x="589"/>
        <item x="689"/>
        <item x="687"/>
        <item x="526"/>
        <item x="352"/>
        <item x="455"/>
        <item x="456"/>
        <item x="487"/>
        <item x="508"/>
        <item x="578"/>
        <item x="220"/>
        <item x="231"/>
        <item x="1094"/>
        <item x="662"/>
        <item x="770"/>
        <item x="1095"/>
        <item x="772"/>
        <item x="773"/>
        <item x="775"/>
        <item x="663"/>
        <item x="1092"/>
        <item x="1033"/>
        <item x="694"/>
        <item x="1011"/>
        <item x="701"/>
        <item x="925"/>
        <item x="815"/>
        <item x="934"/>
        <item x="1001"/>
        <item x="707"/>
        <item x="708"/>
        <item x="709"/>
        <item x="698"/>
        <item x="700"/>
        <item x="699"/>
        <item x="736"/>
        <item x="721"/>
        <item x="1089"/>
        <item x="1055"/>
        <item x="283"/>
        <item x="282"/>
        <item x="280"/>
        <item x="992"/>
        <item x="997"/>
        <item x="197"/>
        <item x="803"/>
        <item x="34"/>
        <item x="222"/>
        <item x="801"/>
        <item x="614"/>
        <item x="195"/>
        <item x="198"/>
        <item x="1098"/>
        <item x="990"/>
        <item x="506"/>
        <item x="702"/>
        <item x="196"/>
        <item x="579"/>
        <item x="224"/>
        <item x="760"/>
        <item x="1099"/>
        <item x="1028"/>
        <item x="572"/>
        <item x="1035"/>
        <item x="814"/>
        <item x="647"/>
        <item x="574"/>
        <item x="686"/>
        <item x="743"/>
        <item x="744"/>
        <item x="745"/>
        <item x="742"/>
        <item x="509"/>
        <item x="138"/>
        <item x="144"/>
        <item x="953"/>
        <item x="1032"/>
        <item x="388"/>
        <item x="123"/>
        <item x="987"/>
        <item x="74"/>
        <item x="183"/>
        <item x="181"/>
        <item x="762"/>
        <item x="716"/>
        <item x="351"/>
        <item x="1073"/>
        <item x="106"/>
        <item x="267"/>
        <item x="263"/>
        <item x="268"/>
        <item x="264"/>
        <item x="601"/>
        <item x="271"/>
        <item x="167"/>
        <item x="1003"/>
        <item x="498"/>
        <item x="168"/>
        <item x="150"/>
        <item x="696"/>
        <item x="519"/>
        <item x="169"/>
        <item x="155"/>
        <item x="391"/>
        <item x="76"/>
        <item x="339"/>
        <item x="199"/>
        <item x="200"/>
        <item x="143"/>
        <item x="543"/>
        <item x="566"/>
        <item x="350"/>
        <item x="571"/>
        <item x="565"/>
        <item x="570"/>
        <item x="392"/>
        <item x="182"/>
        <item x="792"/>
        <item x="51"/>
        <item x="535"/>
        <item x="863"/>
        <item x="536"/>
        <item x="538"/>
        <item x="946"/>
        <item x="544"/>
        <item x="584"/>
        <item x="738"/>
        <item x="634"/>
        <item x="490"/>
        <item x="423"/>
        <item x="704"/>
        <item x="159"/>
        <item x="958"/>
        <item x="951"/>
        <item x="230"/>
        <item x="1042"/>
        <item x="1036"/>
        <item x="991"/>
        <item x="1049"/>
        <item x="1044"/>
        <item x="1063"/>
        <item x="219"/>
        <item x="520"/>
        <item x="154"/>
        <item x="336"/>
        <item x="862"/>
        <item x="945"/>
        <item x="353"/>
        <item x="269"/>
        <item x="270"/>
        <item x="447"/>
        <item x="667"/>
        <item x="126"/>
        <item x="77"/>
        <item x="1023"/>
        <item x="411"/>
        <item x="1015"/>
        <item x="1005"/>
        <item x="8"/>
        <item x="10"/>
        <item x="605"/>
        <item x="1020"/>
        <item x="276"/>
        <item x="632"/>
        <item x="1058"/>
        <item x="52"/>
        <item x="78"/>
        <item x="79"/>
        <item x="80"/>
        <item x="265"/>
        <item x="266"/>
        <item x="97"/>
        <item x="328"/>
        <item x="720"/>
        <item x="728"/>
        <item x="726"/>
        <item x="735"/>
        <item x="727"/>
        <item x="521"/>
        <item x="130"/>
        <item x="28"/>
        <item x="42"/>
        <item x="712"/>
        <item x="246"/>
        <item x="593"/>
        <item x="590"/>
        <item x="733"/>
        <item x="860"/>
        <item x="178"/>
        <item x="616"/>
        <item x="385"/>
        <item x="845"/>
        <item x="260"/>
        <item x="15"/>
        <item x="14"/>
        <item x="17"/>
        <item x="649"/>
        <item x="692"/>
        <item x="612"/>
        <item x="980"/>
        <item x="790"/>
        <item x="794"/>
        <item x="809"/>
        <item x="384"/>
        <item x="403"/>
        <item x="356"/>
        <item x="674"/>
        <item x="693"/>
        <item x="979"/>
        <item x="766"/>
        <item x="765"/>
        <item x="404"/>
        <item x="60"/>
        <item x="1065"/>
        <item x="1066"/>
        <item x="439"/>
        <item x="440"/>
        <item x="1067"/>
        <item x="522"/>
        <item x="504"/>
        <item x="576"/>
        <item x="789"/>
        <item x="89"/>
        <item x="673"/>
        <item x="641"/>
        <item x="679"/>
        <item x="784"/>
        <item x="680"/>
        <item x="475"/>
        <item x="474"/>
        <item x="1080"/>
        <item x="719"/>
        <item x="36"/>
        <item x="1043"/>
        <item x="327"/>
        <item x="554"/>
        <item x="349"/>
        <item x="986"/>
        <item x="453"/>
        <item x="216"/>
        <item x="98"/>
        <item x="112"/>
        <item x="564"/>
        <item x="63"/>
        <item x="586"/>
        <item x="558"/>
        <item x="671"/>
        <item x="639"/>
        <item x="729"/>
        <item x="529"/>
        <item x="108"/>
        <item x="109"/>
        <item x="528"/>
        <item x="1054"/>
        <item x="1068"/>
        <item x="212"/>
        <item x="810"/>
        <item x="847"/>
        <item x="1017"/>
        <item x="170"/>
        <item x="93"/>
        <item x="161"/>
        <item x="236"/>
        <item x="1060"/>
        <item x="681"/>
        <item x="857"/>
        <item x="690"/>
        <item x="768"/>
        <item x="325"/>
        <item x="591"/>
        <item x="192"/>
        <item x="653"/>
        <item x="604"/>
        <item x="255"/>
        <item x="210"/>
        <item x="211"/>
        <item x="202"/>
        <item x="214"/>
        <item x="205"/>
        <item x="203"/>
        <item x="206"/>
        <item x="215"/>
        <item x="207"/>
        <item x="739"/>
        <item x="476"/>
        <item x="470"/>
        <item x="471"/>
        <item x="800"/>
        <item x="956"/>
        <item x="944"/>
        <item x="232"/>
        <item x="935"/>
        <item x="1064"/>
        <item x="779"/>
        <item x="798"/>
        <item x="448"/>
        <item x="982"/>
        <item x="962"/>
        <item x="963"/>
        <item x="405"/>
        <item x="50"/>
        <item x="450"/>
        <item x="449"/>
        <item x="451"/>
        <item x="457"/>
        <item x="966"/>
        <item x="413"/>
        <item x="967"/>
        <item x="936"/>
        <item x="406"/>
        <item x="672"/>
        <item x="695"/>
        <item x="585"/>
        <item x="659"/>
        <item x="458"/>
        <item x="472"/>
        <item x="459"/>
        <item x="454"/>
        <item x="807"/>
        <item x="547"/>
        <item x="666"/>
        <item x="1084"/>
        <item x="855"/>
        <item x="854"/>
        <item x="354"/>
        <item x="608"/>
        <item x="191"/>
        <item x="1078"/>
        <item x="94"/>
        <item x="105"/>
        <item x="81"/>
        <item x="329"/>
        <item x="668"/>
        <item x="660"/>
        <item x="72"/>
        <item x="120"/>
        <item x="73"/>
        <item x="171"/>
        <item x="597"/>
        <item x="539"/>
        <item x="188"/>
        <item x="452"/>
        <item x="463"/>
        <item x="717"/>
        <item x="994"/>
        <item x="324"/>
        <item x="240"/>
        <item x="338"/>
        <item x="1091"/>
        <item x="201"/>
        <item x="552"/>
        <item x="189"/>
        <item x="1074"/>
        <item x="1075"/>
        <item x="1000"/>
        <item x="151"/>
        <item x="412"/>
        <item x="481"/>
        <item x="823"/>
        <item x="466"/>
        <item x="462"/>
        <item x="460"/>
        <item x="461"/>
        <item x="414"/>
        <item x="467"/>
        <item x="272"/>
        <item x="978"/>
        <item x="1010"/>
        <item x="642"/>
        <item x="643"/>
        <item x="465"/>
        <item x="651"/>
        <item x="227"/>
        <item x="116"/>
        <item x="734"/>
        <item x="706"/>
        <item x="35"/>
        <item x="1008"/>
        <item x="425"/>
        <item x="441"/>
        <item x="443"/>
        <item x="442"/>
        <item x="437"/>
        <item x="436"/>
        <item x="783"/>
        <item x="424"/>
        <item x="438"/>
        <item x="435"/>
        <item x="434"/>
        <item x="432"/>
        <item x="433"/>
        <item x="431"/>
        <item x="430"/>
        <item x="445"/>
        <item x="444"/>
        <item x="278"/>
        <item x="598"/>
        <item x="599"/>
        <item x="600"/>
        <item x="961"/>
        <item x="950"/>
        <item x="594"/>
        <item x="954"/>
        <item x="1014"/>
        <item x="1048"/>
        <item x="503"/>
        <item x="33"/>
        <item x="985"/>
        <item x="859"/>
        <item x="1070"/>
        <item x="502"/>
        <item x="556"/>
        <item x="128"/>
        <item x="190"/>
        <item x="1051"/>
        <item x="740"/>
        <item x="326"/>
        <item x="133"/>
        <item x="1046"/>
        <item x="468"/>
        <item x="469"/>
        <item x="464"/>
        <item x="61"/>
        <item x="774"/>
        <item x="933"/>
        <item x="284"/>
        <item x="141"/>
        <item x="670"/>
        <item x="635"/>
        <item x="625"/>
        <item x="786"/>
        <item x="134"/>
        <item x="929"/>
        <item x="710"/>
        <item x="421"/>
        <item x="121"/>
        <item x="473"/>
        <item x="825"/>
        <item x="345"/>
        <item x="75"/>
        <item x="947"/>
        <item x="837"/>
        <item x="534"/>
        <item x="638"/>
        <item x="640"/>
        <item x="637"/>
        <item x="998"/>
        <item x="1059"/>
        <item x="843"/>
        <item x="844"/>
        <item x="90"/>
        <item x="91"/>
        <item x="553"/>
        <item x="676"/>
        <item x="1024"/>
        <item x="849"/>
        <item x="846"/>
        <item x="848"/>
        <item x="172"/>
        <item x="48"/>
        <item x="1045"/>
        <item x="500"/>
        <item x="132"/>
        <item x="582"/>
        <item x="805"/>
        <item x="826"/>
        <item x="675"/>
        <item x="1076"/>
        <item x="761"/>
        <item x="107"/>
        <item x="332"/>
        <item x="331"/>
        <item x="776"/>
        <item x="253"/>
        <item x="254"/>
        <item x="252"/>
        <item x="948"/>
        <item x="177"/>
        <item x="530"/>
        <item x="1102"/>
        <item x="1100"/>
        <item x="1103"/>
        <item x="1101"/>
        <item x="185"/>
        <item x="146"/>
        <item x="145"/>
        <item x="147"/>
        <item x="148"/>
        <item x="174"/>
        <item x="1038"/>
        <item x="259"/>
        <item x="242"/>
        <item x="960"/>
        <item x="258"/>
        <item x="422"/>
        <item x="741"/>
        <item x="429"/>
        <item x="409"/>
        <item x="410"/>
        <item x="415"/>
        <item x="426"/>
        <item x="428"/>
        <item x="427"/>
        <item x="416"/>
        <item x="82"/>
        <item x="629"/>
        <item x="984"/>
        <item x="187"/>
        <item x="1030"/>
        <item x="850"/>
        <item x="965"/>
        <item x="781"/>
        <item x="968"/>
        <item x="957"/>
        <item x="1062"/>
        <item x="523"/>
        <item x="512"/>
        <item x="37"/>
        <item x="38"/>
        <item x="527"/>
        <item x="532"/>
        <item x="533"/>
        <item x="1013"/>
        <item x="400"/>
        <item x="510"/>
        <item x="321"/>
        <item x="858"/>
        <item x="1082"/>
        <item x="993"/>
        <item x="722"/>
        <item x="952"/>
        <item x="173"/>
        <item x="1047"/>
        <item x="1040"/>
        <item x="541"/>
        <item x="926"/>
        <item x="396"/>
        <item x="493"/>
        <item x="927"/>
        <item x="928"/>
        <item x="542"/>
        <item x="938"/>
        <item x="771"/>
        <item x="816"/>
        <item x="939"/>
        <item x="940"/>
        <item x="397"/>
        <item x="645"/>
        <item x="817"/>
        <item x="941"/>
        <item x="942"/>
        <item x="697"/>
        <item x="648"/>
        <item x="1039"/>
        <item x="1057"/>
        <item x="488"/>
        <item x="1104"/>
        <item t="default"/>
      </items>
    </pivotField>
    <pivotField showAll="0"/>
    <pivotField axis="axisRow" showAll="0">
      <items count="94">
        <item x="6"/>
        <item x="24"/>
        <item x="58"/>
        <item x="37"/>
        <item x="45"/>
        <item x="57"/>
        <item x="0"/>
        <item x="52"/>
        <item x="34"/>
        <item x="47"/>
        <item x="4"/>
        <item x="5"/>
        <item x="32"/>
        <item x="29"/>
        <item x="77"/>
        <item x="85"/>
        <item x="88"/>
        <item x="21"/>
        <item x="10"/>
        <item x="65"/>
        <item x="48"/>
        <item x="49"/>
        <item x="66"/>
        <item x="86"/>
        <item x="33"/>
        <item x="36"/>
        <item x="30"/>
        <item x="87"/>
        <item x="59"/>
        <item x="73"/>
        <item x="68"/>
        <item x="31"/>
        <item x="76"/>
        <item x="25"/>
        <item x="90"/>
        <item x="16"/>
        <item x="1"/>
        <item x="40"/>
        <item x="74"/>
        <item x="54"/>
        <item x="35"/>
        <item x="79"/>
        <item x="63"/>
        <item x="72"/>
        <item x="80"/>
        <item x="84"/>
        <item x="75"/>
        <item x="61"/>
        <item x="53"/>
        <item x="64"/>
        <item x="51"/>
        <item x="62"/>
        <item x="60"/>
        <item x="22"/>
        <item x="11"/>
        <item x="71"/>
        <item x="82"/>
        <item x="43"/>
        <item x="26"/>
        <item x="2"/>
        <item x="3"/>
        <item x="7"/>
        <item x="70"/>
        <item x="91"/>
        <item x="39"/>
        <item x="41"/>
        <item x="56"/>
        <item x="81"/>
        <item x="78"/>
        <item x="12"/>
        <item x="13"/>
        <item x="17"/>
        <item x="15"/>
        <item x="23"/>
        <item x="83"/>
        <item x="38"/>
        <item x="44"/>
        <item x="42"/>
        <item x="69"/>
        <item x="50"/>
        <item x="27"/>
        <item x="18"/>
        <item x="89"/>
        <item x="28"/>
        <item x="14"/>
        <item x="55"/>
        <item x="20"/>
        <item x="8"/>
        <item x="9"/>
        <item x="67"/>
        <item x="46"/>
        <item x="19"/>
        <item x="92"/>
        <item t="default"/>
      </items>
    </pivotField>
    <pivotField showAll="0"/>
    <pivotField showAll="0">
      <items count="6">
        <item x="2"/>
        <item x="1"/>
        <item x="3"/>
        <item x="0"/>
        <item h="1" x="4"/>
        <item t="default"/>
      </items>
    </pivotField>
    <pivotField showAll="0"/>
    <pivotField showAll="0"/>
    <pivotField showAll="0"/>
    <pivotField showAll="0"/>
    <pivotField showAll="0"/>
    <pivotField showAll="0"/>
    <pivotField showAll="0"/>
    <pivotField showAll="0"/>
    <pivotField showAll="0"/>
    <pivotField showAll="0">
      <items count="7">
        <item x="2"/>
        <item x="1"/>
        <item x="0"/>
        <item x="4"/>
        <item x="3"/>
        <item x="5"/>
        <item t="default"/>
      </items>
    </pivotField>
    <pivotField showAll="0">
      <items count="13">
        <item x="10"/>
        <item x="4"/>
        <item x="1"/>
        <item x="0"/>
        <item x="7"/>
        <item x="9"/>
        <item x="3"/>
        <item x="8"/>
        <item x="6"/>
        <item x="2"/>
        <item x="5"/>
        <item x="11"/>
        <item t="default"/>
      </items>
    </pivotField>
    <pivotField showAll="0"/>
    <pivotField showAll="0"/>
    <pivotField showAll="0"/>
    <pivotField showAll="0"/>
    <pivotField showAll="0"/>
    <pivotField showAll="0"/>
  </pivotFields>
  <rowFields count="1">
    <field x="6"/>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3"/>
  </colFields>
  <colItems count="7">
    <i>
      <x/>
    </i>
    <i>
      <x v="1"/>
    </i>
    <i>
      <x v="2"/>
    </i>
    <i>
      <x v="3"/>
    </i>
    <i>
      <x v="4"/>
    </i>
    <i>
      <x v="5"/>
    </i>
    <i t="grand">
      <x/>
    </i>
  </colItems>
  <dataFields count="1">
    <dataField name="Count of Data Se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DI colour theme">
  <a:themeElements>
    <a:clrScheme name="DI theme">
      <a:dk1>
        <a:srgbClr val="333333"/>
      </a:dk1>
      <a:lt1>
        <a:sysClr val="window" lastClr="FFFFFF"/>
      </a:lt1>
      <a:dk2>
        <a:srgbClr val="BA0C2F"/>
      </a:dk2>
      <a:lt2>
        <a:srgbClr val="FFFFFF"/>
      </a:lt2>
      <a:accent1>
        <a:srgbClr val="EA7600"/>
      </a:accent1>
      <a:accent2>
        <a:srgbClr val="93328E"/>
      </a:accent2>
      <a:accent3>
        <a:srgbClr val="1B365D"/>
      </a:accent3>
      <a:accent4>
        <a:srgbClr val="0095C8"/>
      </a:accent4>
      <a:accent5>
        <a:srgbClr val="B7BF10"/>
      </a:accent5>
      <a:accent6>
        <a:srgbClr val="BA0C2F"/>
      </a:accent6>
      <a:hlink>
        <a:srgbClr val="BA0C2F"/>
      </a:hlink>
      <a:folHlink>
        <a:srgbClr val="B7BF1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ubos.org/onlinefiles/uploads/ubos/trade/external_trade/T4.xlsx" TargetMode="External"/><Relationship Id="rId671" Type="http://schemas.openxmlformats.org/officeDocument/2006/relationships/hyperlink" Target="https://www.enterprisesurveys.org/data/exploreeconomies/2013/uganda?topic=corruption" TargetMode="External"/><Relationship Id="rId769" Type="http://schemas.openxmlformats.org/officeDocument/2006/relationships/hyperlink" Target="http://databank.worldbank.org/data/reports.aspx?source=global-financial-development&amp;Type=TABLE&amp;preview=on" TargetMode="External"/><Relationship Id="rId976" Type="http://schemas.openxmlformats.org/officeDocument/2006/relationships/hyperlink" Target="http://www.devinfo.org/sowcinfo2013/libraries/aspx/Home.aspx" TargetMode="External"/><Relationship Id="rId21" Type="http://schemas.openxmlformats.org/officeDocument/2006/relationships/hyperlink" Target="http://unfccc.int/ghg_data/items/3800.php" TargetMode="External"/><Relationship Id="rId324" Type="http://schemas.openxmlformats.org/officeDocument/2006/relationships/hyperlink" Target="http://esc.go.ug/data/news/Media-Centre.html" TargetMode="External"/><Relationship Id="rId531" Type="http://schemas.openxmlformats.org/officeDocument/2006/relationships/hyperlink" Target="http://www.ubos.org/onlinefiles/uploads/ubos/pdf%20documents/migration2005_09.pdf" TargetMode="External"/><Relationship Id="rId629" Type="http://schemas.openxmlformats.org/officeDocument/2006/relationships/hyperlink" Target="http://opendevdata.ug/standalone-datasets/kcca-anticipated-revenues-for-the-fy2013-slash-14-2017-slash-18" TargetMode="External"/><Relationship Id="rId170" Type="http://schemas.openxmlformats.org/officeDocument/2006/relationships/hyperlink" Target="https://www.bou.or.ug/bou/publications_research/icbt.html" TargetMode="External"/><Relationship Id="rId836" Type="http://schemas.openxmlformats.org/officeDocument/2006/relationships/hyperlink" Target="https://data.oecd.org/searchresults/?hf=20&amp;b=0&amp;r=%2Bf%2Ftype%2Findicators&amp;l=en&amp;s=score" TargetMode="External"/><Relationship Id="rId1021" Type="http://schemas.openxmlformats.org/officeDocument/2006/relationships/hyperlink" Target="http://www.agriculture.go.ug/index.php?page=districts&amp;sph=227&amp;subpage=K&amp;economicactivities2=true" TargetMode="External"/><Relationship Id="rId268"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475" Type="http://schemas.openxmlformats.org/officeDocument/2006/relationships/hyperlink" Target="http://dhsprogram.com/what-we-do/survey/survey-display-224.cfm" TargetMode="External"/><Relationship Id="rId682" Type="http://schemas.openxmlformats.org/officeDocument/2006/relationships/hyperlink" Target="https://www.enterprisesurveys.org/data/exploreeconomies/2013/uganda?topic=workforce" TargetMode="External"/><Relationship Id="rId903" Type="http://schemas.openxmlformats.org/officeDocument/2006/relationships/hyperlink" Target="http://www.ubos.org/unda/index.php/catalog/24" TargetMode="External"/><Relationship Id="rId32" Type="http://schemas.openxmlformats.org/officeDocument/2006/relationships/hyperlink" Target="http://www.afrobarometer.org/data/merged-round-5-data-34-countries-2015" TargetMode="External"/><Relationship Id="rId128" Type="http://schemas.openxmlformats.org/officeDocument/2006/relationships/hyperlink" Target="http://statistics.unwto.org/content/yearbook" TargetMode="External"/><Relationship Id="rId335" Type="http://schemas.openxmlformats.org/officeDocument/2006/relationships/hyperlink" Target="http://www.education.go.ug/files/downloads/Education%20Abstract%202011.pdf" TargetMode="External"/><Relationship Id="rId542" Type="http://schemas.openxmlformats.org/officeDocument/2006/relationships/hyperlink" Target="http://data.energy-gis.opendata.arcgis.com/" TargetMode="External"/><Relationship Id="rId987" Type="http://schemas.openxmlformats.org/officeDocument/2006/relationships/hyperlink" Target="http://catalog.ihsn.org/index.php/catalog/2214/" TargetMode="External"/><Relationship Id="rId181" Type="http://schemas.openxmlformats.org/officeDocument/2006/relationships/hyperlink" Target="http://www.budget.go.ug/budget/national-budget-performance-reports" TargetMode="External"/><Relationship Id="rId402" Type="http://schemas.openxmlformats.org/officeDocument/2006/relationships/hyperlink" Target="http://www.ubos.org/unda/index.php/catalog/52" TargetMode="External"/><Relationship Id="rId847" Type="http://schemas.openxmlformats.org/officeDocument/2006/relationships/hyperlink" Target="http://stats.oecd.org/" TargetMode="External"/><Relationship Id="rId1032" Type="http://schemas.openxmlformats.org/officeDocument/2006/relationships/hyperlink" Target="http://www.wfp.org/content/uganda-food-and-nutrition-security-assessment-refugee-settlements-january-2015" TargetMode="External"/><Relationship Id="rId279" Type="http://schemas.openxmlformats.org/officeDocument/2006/relationships/hyperlink" Target="https://www.bou.or.ug/bou/publications_research/private_sector_capital_psis.html" TargetMode="External"/><Relationship Id="rId486" Type="http://schemas.openxmlformats.org/officeDocument/2006/relationships/hyperlink" Target="http://www.researchictafrica.net/ict_surveys.php?h=3" TargetMode="External"/><Relationship Id="rId693" Type="http://schemas.openxmlformats.org/officeDocument/2006/relationships/hyperlink" Target="https://www.enterprisesurveys.org/data/exploreeconomies/2013/uganda" TargetMode="External"/><Relationship Id="rId707" Type="http://schemas.openxmlformats.org/officeDocument/2006/relationships/hyperlink" Target="http://www.unicef.org/infobycountry/uganda_statistics.html" TargetMode="External"/><Relationship Id="rId914" Type="http://schemas.openxmlformats.org/officeDocument/2006/relationships/hyperlink" Target="http://microdata.worldbank.org/index.php/catalog/2256" TargetMode="External"/><Relationship Id="rId43" Type="http://schemas.openxmlformats.org/officeDocument/2006/relationships/hyperlink" Target="https://www.datafirst.uct.ac.za/dataportal/index.php/catalog/535" TargetMode="External"/><Relationship Id="rId139" Type="http://schemas.openxmlformats.org/officeDocument/2006/relationships/hyperlink" Target="http://www.ubos.org/onlinefiles/uploads/ubos/NPHC/NPHC%202014%20FINAL%20RESULTS%20REPORT.pdf" TargetMode="External"/><Relationship Id="rId346" Type="http://schemas.openxmlformats.org/officeDocument/2006/relationships/hyperlink" Target="http://www.education.go.ug/files/downloads/Education%20Abstract%202011.pdf" TargetMode="External"/><Relationship Id="rId553" Type="http://schemas.openxmlformats.org/officeDocument/2006/relationships/hyperlink" Target="http://www.energyandminerals.go.ug/downloads/2014StatisticalAbstract.pdf" TargetMode="External"/><Relationship Id="rId760" Type="http://schemas.openxmlformats.org/officeDocument/2006/relationships/hyperlink" Target="http://databank.worldbank.org/data/reports.aspx?source=millennium-development-goals&amp;Type=TABLE&amp;preview=on" TargetMode="External"/><Relationship Id="rId998" Type="http://schemas.openxmlformats.org/officeDocument/2006/relationships/hyperlink" Target="http://www.agriculture.go.ug/publications/107" TargetMode="External"/><Relationship Id="rId192" Type="http://schemas.openxmlformats.org/officeDocument/2006/relationships/hyperlink" Target="https://www.bou.or.ug/bou/bou-downloads/Financial_Inclusion/Uganda2013FinScopeMainReport.pdf" TargetMode="External"/><Relationship Id="rId206" Type="http://schemas.openxmlformats.org/officeDocument/2006/relationships/hyperlink" Target="https://www.bou.or.ug/bou/bou-downloads/Financial_Inclusion/Uganda2013FinScopeMainReport.pdf" TargetMode="External"/><Relationship Id="rId413" Type="http://schemas.openxmlformats.org/officeDocument/2006/relationships/hyperlink" Target="http://www.afrobarometer.org/data/merged-round-5-data-34-countries-2015" TargetMode="External"/><Relationship Id="rId858" Type="http://schemas.openxmlformats.org/officeDocument/2006/relationships/hyperlink" Target="http://stats.oecd.org/" TargetMode="External"/><Relationship Id="rId497" Type="http://schemas.openxmlformats.org/officeDocument/2006/relationships/hyperlink" Target="https://www.datafirst.uct.ac.za/dataportal/index.php/catalog/535" TargetMode="External"/><Relationship Id="rId620" Type="http://schemas.openxmlformats.org/officeDocument/2006/relationships/hyperlink" Target="http://www.oag.go.ug/wp-content/uploads/2016/01/Value-for-Money-and-Specialised-Audits-30th-June-2015.pdf" TargetMode="External"/><Relationship Id="rId718" Type="http://schemas.openxmlformats.org/officeDocument/2006/relationships/hyperlink" Target="http://www.unicef.org/infobycountry/uganda_statistics.html" TargetMode="External"/><Relationship Id="rId925" Type="http://schemas.openxmlformats.org/officeDocument/2006/relationships/hyperlink" Target="http://www.ubos.org/unda/index.php/catalog/25" TargetMode="External"/><Relationship Id="rId357" Type="http://schemas.openxmlformats.org/officeDocument/2006/relationships/hyperlink" Target="http://www.education.go.ug/files/downloads/Education%20Abstract%202011.pdf" TargetMode="External"/><Relationship Id="rId54" Type="http://schemas.openxmlformats.org/officeDocument/2006/relationships/hyperlink" Target="http://www.ubos.org/statistical-activities/community-systems/district-profiling/community-statistics/" TargetMode="External"/><Relationship Id="rId217" Type="http://schemas.openxmlformats.org/officeDocument/2006/relationships/hyperlink" Target="https://www.bou.or.ug/bou/bou-downloads/Financial_Inclusion/Uganda2013FinScopeMainReport.pdf" TargetMode="External"/><Relationship Id="rId564" Type="http://schemas.openxmlformats.org/officeDocument/2006/relationships/hyperlink" Target="http://www.energyandminerals.go.ug/downloads/2014StatisticalAbstract.pdf" TargetMode="External"/><Relationship Id="rId771" Type="http://schemas.openxmlformats.org/officeDocument/2006/relationships/hyperlink" Target="http://databank.worldbank.org/data/reports.aspx?source=service-delivery-indicators&amp;Type=TABLE&amp;preview=on" TargetMode="External"/><Relationship Id="rId869" Type="http://schemas.openxmlformats.org/officeDocument/2006/relationships/hyperlink" Target="http://knoema.com/" TargetMode="External"/><Relationship Id="rId424" Type="http://schemas.openxmlformats.org/officeDocument/2006/relationships/hyperlink" Target="http://data.imf.org/?sk=7CB6619C-CF87-48DC-9443-2973E161ABEB" TargetMode="External"/><Relationship Id="rId631" Type="http://schemas.openxmlformats.org/officeDocument/2006/relationships/hyperlink" Target="http://opendevdata.ug/standalone-datasets/status-of-access-to-safe-water-by-the-kampala-people" TargetMode="External"/><Relationship Id="rId729" Type="http://schemas.openxmlformats.org/officeDocument/2006/relationships/hyperlink" Target="http://microdata.worldbank.org/index.php/catalog/2236" TargetMode="External"/><Relationship Id="rId270"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936" Type="http://schemas.openxmlformats.org/officeDocument/2006/relationships/hyperlink" Target="http://www.ilo.org/ilostat/faces/oracle/webcenter/portalapp/pagehierarchy/Page137.jspx?_afrLoop=592469664984296&amp;clean=true" TargetMode="External"/><Relationship Id="rId65" Type="http://schemas.openxmlformats.org/officeDocument/2006/relationships/hyperlink" Target="http://www.mglsd.go.ug/genderdb/" TargetMode="External"/><Relationship Id="rId130" Type="http://schemas.openxmlformats.org/officeDocument/2006/relationships/hyperlink" Target="http://microdata.worldbank.org/index.php/catalog/97" TargetMode="External"/><Relationship Id="rId368" Type="http://schemas.openxmlformats.org/officeDocument/2006/relationships/hyperlink" Target="http://data.uis.unesco.org/" TargetMode="External"/><Relationship Id="rId575" Type="http://schemas.openxmlformats.org/officeDocument/2006/relationships/hyperlink" Target="http://www.energyandminerals.go.ug/downloads/2014StatisticalAbstract.pdf" TargetMode="External"/><Relationship Id="rId782" Type="http://schemas.openxmlformats.org/officeDocument/2006/relationships/hyperlink" Target="http://databank.worldbank.org/data/reports.aspx?source=g20-financial-inclusion-indicators&amp;Type=TABLE&amp;preview=on" TargetMode="External"/><Relationship Id="rId228" Type="http://schemas.openxmlformats.org/officeDocument/2006/relationships/hyperlink" Target="https://www.bou.or.ug/bou/collateral/domestic_financial_markets/domestic_financial_markets.html" TargetMode="External"/><Relationship Id="rId435" Type="http://schemas.openxmlformats.org/officeDocument/2006/relationships/hyperlink" Target="http://www.theglobalfund.org/en/data/datasets/" TargetMode="External"/><Relationship Id="rId642" Type="http://schemas.openxmlformats.org/officeDocument/2006/relationships/hyperlink" Target="http://www.ureport.ug/poll/521/" TargetMode="External"/><Relationship Id="rId281" Type="http://schemas.openxmlformats.org/officeDocument/2006/relationships/hyperlink" Target="https://www.bou.or.ug/bou/publications_research/private_sector_capital_psis.html" TargetMode="External"/><Relationship Id="rId502" Type="http://schemas.openxmlformats.org/officeDocument/2006/relationships/hyperlink" Target="http://www.itu.int/en/ITU-D/Statistics/Pages/default.aspx" TargetMode="External"/><Relationship Id="rId947" Type="http://schemas.openxmlformats.org/officeDocument/2006/relationships/hyperlink" Target="http://www.ilo.org/global/statistics-and-databases/research-and-databases/kilm/lang--en/index.htm" TargetMode="External"/><Relationship Id="rId76" Type="http://schemas.openxmlformats.org/officeDocument/2006/relationships/hyperlink" Target="http://www.ubos.org/onlinefiles/uploads/ubos/pdf%20documents/ILRI%20Poverty%20Report%202007.pdf" TargetMode="External"/><Relationship Id="rId141" Type="http://schemas.openxmlformats.org/officeDocument/2006/relationships/hyperlink" Target="http://www.ubos.org/onlinefiles/uploads/ubos/NPHC/NPHC%202014%20FINAL%20RESULTS%20REPORT.pdf" TargetMode="External"/><Relationship Id="rId379" Type="http://schemas.openxmlformats.org/officeDocument/2006/relationships/hyperlink" Target="http://www.ubos.org/unda/index.php/catalog/19" TargetMode="External"/><Relationship Id="rId586" Type="http://schemas.openxmlformats.org/officeDocument/2006/relationships/hyperlink" Target="http://www.energyandminerals.go.ug/downloads/2014StatisticalAbstract.pdf" TargetMode="External"/><Relationship Id="rId793" Type="http://schemas.openxmlformats.org/officeDocument/2006/relationships/hyperlink" Target="http://www.afdb.org/en/countries/east-africa/uganda/" TargetMode="External"/><Relationship Id="rId807" Type="http://schemas.openxmlformats.org/officeDocument/2006/relationships/hyperlink" Target="http://www.ubos.org/sdds/info.php" TargetMode="External"/><Relationship Id="rId7" Type="http://schemas.openxmlformats.org/officeDocument/2006/relationships/hyperlink" Target="https://data.terrapop.org/" TargetMode="External"/><Relationship Id="rId239" Type="http://schemas.openxmlformats.org/officeDocument/2006/relationships/hyperlink" Target="https://www.bou.or.ug/bou/supervision/Financial_Stabilty/Financial-Stability-Report.html" TargetMode="External"/><Relationship Id="rId446" Type="http://schemas.openxmlformats.org/officeDocument/2006/relationships/hyperlink" Target="http://www.indicatorregistry.org/" TargetMode="External"/><Relationship Id="rId653" Type="http://schemas.openxmlformats.org/officeDocument/2006/relationships/hyperlink" Target="http://microdata.worldbank.org/index.php/catalog/1965" TargetMode="External"/><Relationship Id="rId292" Type="http://schemas.openxmlformats.org/officeDocument/2006/relationships/hyperlink" Target="https://www.bou.or.ug/bou/supervision/asr.html" TargetMode="External"/><Relationship Id="rId306" Type="http://schemas.openxmlformats.org/officeDocument/2006/relationships/hyperlink" Target="http://esc.go.ug/data/news/Media-Centre.html" TargetMode="External"/><Relationship Id="rId860" Type="http://schemas.openxmlformats.org/officeDocument/2006/relationships/hyperlink" Target="http://knoema.com/" TargetMode="External"/><Relationship Id="rId958" Type="http://schemas.openxmlformats.org/officeDocument/2006/relationships/hyperlink" Target="http://www.ilo.org/global/statistics-and-databases/research-and-databases/kilm/lang--en/index.htm" TargetMode="External"/><Relationship Id="rId87" Type="http://schemas.openxmlformats.org/officeDocument/2006/relationships/hyperlink" Target="http://www.ubos.org/onlinefiles/uploads/ubos/pdf%20documents/2010%20COBE%20Report.pdf" TargetMode="External"/><Relationship Id="rId513" Type="http://schemas.openxmlformats.org/officeDocument/2006/relationships/hyperlink" Target="http://www.ubos.org/onlinefiles/uploads/ubos/pdf%20documents/2008NSDSFinalReport.pdf" TargetMode="External"/><Relationship Id="rId597" Type="http://schemas.openxmlformats.org/officeDocument/2006/relationships/hyperlink" Target="http://www.energyandminerals.go.ug/downloads/2014StatisticalAbstract.pdf" TargetMode="External"/><Relationship Id="rId720" Type="http://schemas.openxmlformats.org/officeDocument/2006/relationships/hyperlink" Target="http://hdr.undp.org/en/composite/IHDI" TargetMode="External"/><Relationship Id="rId818" Type="http://schemas.openxmlformats.org/officeDocument/2006/relationships/hyperlink" Target="https://international.ipums.org/international/about.shtml" TargetMode="External"/><Relationship Id="rId152" Type="http://schemas.openxmlformats.org/officeDocument/2006/relationships/hyperlink" Target="http://econ.worldbank.org/WBSITE/EXTERNAL/EXTDEC/EXTRESEARCH/EXTLSMS/0,,contentMDK:23511127~menuPK:4196952~pagePK:64168445~piPK:64168309~theSitePK:3358997~isCURL:Y~isCURL:Y,00.html" TargetMode="External"/><Relationship Id="rId457" Type="http://schemas.openxmlformats.org/officeDocument/2006/relationships/hyperlink" Target="http://dhsprogram.com/what-we-do/survey/survey-display-399.cfm" TargetMode="External"/><Relationship Id="rId1003" Type="http://schemas.openxmlformats.org/officeDocument/2006/relationships/hyperlink" Target="http://www.cdouga.org/resources/annual-reports/" TargetMode="External"/><Relationship Id="rId664" Type="http://schemas.openxmlformats.org/officeDocument/2006/relationships/hyperlink" Target="http://catalog.ihsn.org/index.php/catalog/4230" TargetMode="External"/><Relationship Id="rId871" Type="http://schemas.openxmlformats.org/officeDocument/2006/relationships/hyperlink" Target="http://devinit.org/" TargetMode="External"/><Relationship Id="rId969" Type="http://schemas.openxmlformats.org/officeDocument/2006/relationships/hyperlink" Target="http://www.inform-index.org/Countries/Country-profiles" TargetMode="External"/><Relationship Id="rId14" Type="http://schemas.openxmlformats.org/officeDocument/2006/relationships/hyperlink" Target="http://catalog.ihsn.org/index.php/catalog/4751/study-description" TargetMode="External"/><Relationship Id="rId317" Type="http://schemas.openxmlformats.org/officeDocument/2006/relationships/hyperlink" Target="http://esc.go.ug/data/news/Media-Centre.html" TargetMode="External"/><Relationship Id="rId524" Type="http://schemas.openxmlformats.org/officeDocument/2006/relationships/hyperlink" Target="http://www.ubos.org/publications/labour/" TargetMode="External"/><Relationship Id="rId731" Type="http://schemas.openxmlformats.org/officeDocument/2006/relationships/hyperlink" Target="http://catalog.ihsn.org/index.php/catalog/6246" TargetMode="External"/><Relationship Id="rId98" Type="http://schemas.openxmlformats.org/officeDocument/2006/relationships/hyperlink" Target="http://www.ubos.org/onlinefiles/uploads/ubos/pdf%20documents/2010%20COBE%20Report.pdf" TargetMode="External"/><Relationship Id="rId163" Type="http://schemas.openxmlformats.org/officeDocument/2006/relationships/hyperlink" Target="http://www.un.org/en/development/desa/population/publications/dataset/contraception/wcu2014.shtml" TargetMode="External"/><Relationship Id="rId370" Type="http://schemas.openxmlformats.org/officeDocument/2006/relationships/hyperlink" Target="http://data.uis.unesco.org/" TargetMode="External"/><Relationship Id="rId829" Type="http://schemas.openxmlformats.org/officeDocument/2006/relationships/hyperlink" Target="https://data.oecd.org/searchresults/?hf=20&amp;b=0&amp;r=%2Bf%2Ftype%2Findicators&amp;l=en&amp;s=score" TargetMode="External"/><Relationship Id="rId1014" Type="http://schemas.openxmlformats.org/officeDocument/2006/relationships/hyperlink" Target="http://www.wfp.org/food-security/assessments/comprehensive-food-security-vulnerability-analysis" TargetMode="External"/><Relationship Id="rId230" Type="http://schemas.openxmlformats.org/officeDocument/2006/relationships/hyperlink" Target="https://www.bou.or.ug/bou/collateral/domestic_financial_markets/domestic_financial_markets.html" TargetMode="External"/><Relationship Id="rId468" Type="http://schemas.openxmlformats.org/officeDocument/2006/relationships/hyperlink" Target="http://dhsprogram.com/what-we-do/survey/survey-display-399.cfm" TargetMode="External"/><Relationship Id="rId675" Type="http://schemas.openxmlformats.org/officeDocument/2006/relationships/hyperlink" Target="https://www.enterprisesurveys.org/data/exploreeconomies/2013/uganda?topic=gender" TargetMode="External"/><Relationship Id="rId882" Type="http://schemas.openxmlformats.org/officeDocument/2006/relationships/hyperlink" Target="http://data.un.org/Search.aspx?q=uganda" TargetMode="External"/><Relationship Id="rId25" Type="http://schemas.openxmlformats.org/officeDocument/2006/relationships/hyperlink" Target="http://www.ubos.org/unda/index.php/catalog/11" TargetMode="External"/><Relationship Id="rId328" Type="http://schemas.openxmlformats.org/officeDocument/2006/relationships/hyperlink" Target="http://esc.go.ug/data/news/Media-Centre.html" TargetMode="External"/><Relationship Id="rId535" Type="http://schemas.openxmlformats.org/officeDocument/2006/relationships/hyperlink" Target="http://www.ubos.org/onlinefiles/uploads/ubos/pdf%20documents/migration2005_09.pdf" TargetMode="External"/><Relationship Id="rId742" Type="http://schemas.openxmlformats.org/officeDocument/2006/relationships/hyperlink" Target="http://opendevdata.ug/standalone-datasets/average-household-size-and-population-growth-rates-by-kampala-district-uganda-2014" TargetMode="External"/><Relationship Id="rId174" Type="http://schemas.openxmlformats.org/officeDocument/2006/relationships/hyperlink" Target="https://www.bou.or.ug/bou/publications_research/icbt.html" TargetMode="External"/><Relationship Id="rId381" Type="http://schemas.openxmlformats.org/officeDocument/2006/relationships/hyperlink" Target="http://www.ubos.org/unda/index.php/catalog/19" TargetMode="External"/><Relationship Id="rId602" Type="http://schemas.openxmlformats.org/officeDocument/2006/relationships/hyperlink" Target="http://www.energyandminerals.go.ug/downloads/2014StatisticalAbstract.pdf" TargetMode="External"/><Relationship Id="rId1025" Type="http://schemas.openxmlformats.org/officeDocument/2006/relationships/hyperlink" Target="http://www.wfp.org/content/uganda-food-and-nutrition-security-assessment-refugee-settlements-january-2015" TargetMode="External"/><Relationship Id="rId241" Type="http://schemas.openxmlformats.org/officeDocument/2006/relationships/hyperlink" Target="https://www.bou.or.ug/bou/supervision/Financial_Stabilty/Financial-Stability-Report.html" TargetMode="External"/><Relationship Id="rId479" Type="http://schemas.openxmlformats.org/officeDocument/2006/relationships/hyperlink" Target="http://dhsprogram.com/what-we-do/survey/survey-display-224.cfm" TargetMode="External"/><Relationship Id="rId686" Type="http://schemas.openxmlformats.org/officeDocument/2006/relationships/hyperlink" Target="https://www.enterprisesurveys.org/data/exploreeconomies/2013/uganda" TargetMode="External"/><Relationship Id="rId893" Type="http://schemas.openxmlformats.org/officeDocument/2006/relationships/hyperlink" Target="http://www.indepth-ishare.org/index.php/catalog/79" TargetMode="External"/><Relationship Id="rId907" Type="http://schemas.openxmlformats.org/officeDocument/2006/relationships/hyperlink" Target="http://www.ubos.org/unda/index.php/catalog/24" TargetMode="External"/><Relationship Id="rId36" Type="http://schemas.openxmlformats.org/officeDocument/2006/relationships/hyperlink" Target="http://www.ubos.org/unda/index.php/catalog/4" TargetMode="External"/><Relationship Id="rId339" Type="http://schemas.openxmlformats.org/officeDocument/2006/relationships/hyperlink" Target="http://www.education.go.ug/files/downloads/Education%20Abstract%202011.pdf" TargetMode="External"/><Relationship Id="rId546" Type="http://schemas.openxmlformats.org/officeDocument/2006/relationships/hyperlink" Target="http://www.energyandminerals.go.ug/downloads/2014StatisticalAbstract.pdf" TargetMode="External"/><Relationship Id="rId753" Type="http://schemas.openxmlformats.org/officeDocument/2006/relationships/hyperlink" Target="http://databank.worldbank.org/data/reports.aspx?source=global-economic-prospects&amp;Type=TABLE&amp;preview=on" TargetMode="External"/><Relationship Id="rId101" Type="http://schemas.openxmlformats.org/officeDocument/2006/relationships/hyperlink" Target="http://comtrade.un.org/data/" TargetMode="External"/><Relationship Id="rId185" Type="http://schemas.openxmlformats.org/officeDocument/2006/relationships/hyperlink" Target="http://www.budget.go.ug/" TargetMode="External"/><Relationship Id="rId406" Type="http://schemas.openxmlformats.org/officeDocument/2006/relationships/hyperlink" Target="http://www.afrobarometer.org/data/merged-round-5-data-34-countries-2015" TargetMode="External"/><Relationship Id="rId960" Type="http://schemas.openxmlformats.org/officeDocument/2006/relationships/hyperlink" Target="http://www.ilo.org/global/statistics-and-databases/research-and-databases/kilm/lang--en/index.htm" TargetMode="External"/><Relationship Id="rId1036" Type="http://schemas.openxmlformats.org/officeDocument/2006/relationships/printerSettings" Target="../printerSettings/printerSettings2.bin"/><Relationship Id="rId392" Type="http://schemas.openxmlformats.org/officeDocument/2006/relationships/hyperlink" Target="http://unstats.un.org/unsd/environment/qindicators.htm" TargetMode="External"/><Relationship Id="rId613" Type="http://schemas.openxmlformats.org/officeDocument/2006/relationships/hyperlink" Target="http://www.ubos.org/statistical-activities/community-systems/district-profiling/community-statistics/" TargetMode="External"/><Relationship Id="rId697" Type="http://schemas.openxmlformats.org/officeDocument/2006/relationships/hyperlink" Target="http://microdata.worldbank.org/index.php/catalog/2024" TargetMode="External"/><Relationship Id="rId820" Type="http://schemas.openxmlformats.org/officeDocument/2006/relationships/hyperlink" Target="https://international.ipums.org/international/about.shtml" TargetMode="External"/><Relationship Id="rId918" Type="http://schemas.openxmlformats.org/officeDocument/2006/relationships/hyperlink" Target="http://microdata.worldbank.org/index.php/catalog/2256" TargetMode="External"/><Relationship Id="rId252" Type="http://schemas.openxmlformats.org/officeDocument/2006/relationships/hyperlink" Target="https://www.bou.or.ug/bou/rates_statistics/statistics.html" TargetMode="External"/><Relationship Id="rId47" Type="http://schemas.openxmlformats.org/officeDocument/2006/relationships/hyperlink" Target="http://www.ict.go.ug/sites/default/files/Resource/Entebbe_Municipality_Postcodes.pdf" TargetMode="External"/><Relationship Id="rId112" Type="http://schemas.openxmlformats.org/officeDocument/2006/relationships/hyperlink" Target="http://www.ubos.org/statistics/macro-economic/trade-2/" TargetMode="External"/><Relationship Id="rId557" Type="http://schemas.openxmlformats.org/officeDocument/2006/relationships/hyperlink" Target="http://www.energyandminerals.go.ug/downloads/2014StatisticalAbstract.pdf" TargetMode="External"/><Relationship Id="rId764" Type="http://schemas.openxmlformats.org/officeDocument/2006/relationships/hyperlink" Target="http://databank.worldbank.org/data/reports.aspx?source=jobs&amp;Type=TABLE&amp;preview=on" TargetMode="External"/><Relationship Id="rId971" Type="http://schemas.openxmlformats.org/officeDocument/2006/relationships/hyperlink" Target="http://www.devinfo.org/sowcinfo2013/libraries/aspx/Home.aspx" TargetMode="External"/><Relationship Id="rId196" Type="http://schemas.openxmlformats.org/officeDocument/2006/relationships/hyperlink" Target="https://www.bou.or.ug/bou/bou-downloads/Financial_Inclusion/Uganda2013FinScopeMainReport.pdf" TargetMode="External"/><Relationship Id="rId417" Type="http://schemas.openxmlformats.org/officeDocument/2006/relationships/hyperlink" Target="http://catalog.ihsn.org/index.php/catalog/3785/study-description" TargetMode="External"/><Relationship Id="rId624" Type="http://schemas.openxmlformats.org/officeDocument/2006/relationships/hyperlink" Target="http://www.oag.go.ug/wp-content/uploads/2016/01/Value-for-Money-and-Specialised-Audits-30th-June-2015.pdf" TargetMode="External"/><Relationship Id="rId831" Type="http://schemas.openxmlformats.org/officeDocument/2006/relationships/hyperlink" Target="https://data.oecd.org/searchresults/?hf=20&amp;b=0&amp;r=%2Bf%2Ftype%2Findicators&amp;l=en&amp;s=score" TargetMode="External"/><Relationship Id="rId263"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470" Type="http://schemas.openxmlformats.org/officeDocument/2006/relationships/hyperlink" Target="http://dhsprogram.com/what-we-do/survey/survey-display-292.cfm" TargetMode="External"/><Relationship Id="rId929" Type="http://schemas.openxmlformats.org/officeDocument/2006/relationships/hyperlink" Target="http://www.helpage.org/global-agewatch/" TargetMode="External"/><Relationship Id="rId58" Type="http://schemas.openxmlformats.org/officeDocument/2006/relationships/hyperlink" Target="http://www.gov.ug/content/facts-figures" TargetMode="External"/><Relationship Id="rId123" Type="http://schemas.openxmlformats.org/officeDocument/2006/relationships/hyperlink" Target="http://www.unido.org/resources/statistics/statistical-country-briefs.html" TargetMode="External"/><Relationship Id="rId330" Type="http://schemas.openxmlformats.org/officeDocument/2006/relationships/hyperlink" Target="http://esc.go.ug/data/news/Media-Centre.html" TargetMode="External"/><Relationship Id="rId568" Type="http://schemas.openxmlformats.org/officeDocument/2006/relationships/hyperlink" Target="http://www.energyandminerals.go.ug/downloads/2014StatisticalAbstract.pdf" TargetMode="External"/><Relationship Id="rId775" Type="http://schemas.openxmlformats.org/officeDocument/2006/relationships/hyperlink" Target="http://databank.worldbank.org/data/reports.aspx?source=africa-infrastructure:-airport&amp;Type=TABLE&amp;preview=on" TargetMode="External"/><Relationship Id="rId982" Type="http://schemas.openxmlformats.org/officeDocument/2006/relationships/hyperlink" Target="http://www.devinfo.org/sowcinfo2013/libraries/aspx/Home.aspx" TargetMode="External"/><Relationship Id="rId428" Type="http://schemas.openxmlformats.org/officeDocument/2006/relationships/hyperlink" Target="http://www.health.go.ug/sites/default/files/ANNUAL%20HEALTH%20SECTOR%20%20PERFOMANCE%20REPORT.pdf" TargetMode="External"/><Relationship Id="rId635" Type="http://schemas.openxmlformats.org/officeDocument/2006/relationships/hyperlink" Target="http://www.ureport.ug/poll/513/" TargetMode="External"/><Relationship Id="rId842" Type="http://schemas.openxmlformats.org/officeDocument/2006/relationships/hyperlink" Target="http://stats.oecd.org/" TargetMode="External"/><Relationship Id="rId274" Type="http://schemas.openxmlformats.org/officeDocument/2006/relationships/hyperlink" Target="https://www.bou.or.ug/bou/publications_research/private_sector_capital_psis.html" TargetMode="External"/><Relationship Id="rId481" Type="http://schemas.openxmlformats.org/officeDocument/2006/relationships/hyperlink" Target="http://dhsprogram.com/what-we-do/survey/survey-display-224.cfm" TargetMode="External"/><Relationship Id="rId702" Type="http://schemas.openxmlformats.org/officeDocument/2006/relationships/hyperlink" Target="http://microdata.worldbank.org/index.php/catalog/2024" TargetMode="External"/><Relationship Id="rId69" Type="http://schemas.openxmlformats.org/officeDocument/2006/relationships/hyperlink" Target="http://www.ubos.org/unda/index.php/catalog/25" TargetMode="External"/><Relationship Id="rId134" Type="http://schemas.openxmlformats.org/officeDocument/2006/relationships/hyperlink" Target="http://www.ubos.org/onlinefiles/uploads/ubos/NPHC/NPHC%202014%20FINAL%20RESULTS%20REPORT.pdf" TargetMode="External"/><Relationship Id="rId579" Type="http://schemas.openxmlformats.org/officeDocument/2006/relationships/hyperlink" Target="http://www.energyandminerals.go.ug/downloads/2014StatisticalAbstract.pdf" TargetMode="External"/><Relationship Id="rId786" Type="http://schemas.openxmlformats.org/officeDocument/2006/relationships/hyperlink" Target="http://uganda.opendataforafrica.org/" TargetMode="External"/><Relationship Id="rId993" Type="http://schemas.openxmlformats.org/officeDocument/2006/relationships/hyperlink" Target="http://www.ubos.org/onlinefiles/uploads/ubos/pdf%20documents/ILRI%20Poverty%20Report%202007.pdf" TargetMode="External"/><Relationship Id="rId341" Type="http://schemas.openxmlformats.org/officeDocument/2006/relationships/hyperlink" Target="http://www.education.go.ug/files/downloads/Education%20Abstract%202011.pdf" TargetMode="External"/><Relationship Id="rId439" Type="http://schemas.openxmlformats.org/officeDocument/2006/relationships/hyperlink" Target="http://apps.who.int/gho/data/node.home" TargetMode="External"/><Relationship Id="rId646" Type="http://schemas.openxmlformats.org/officeDocument/2006/relationships/hyperlink" Target="http://microdata.worldbank.org/index.php/catalog/1965" TargetMode="External"/><Relationship Id="rId201" Type="http://schemas.openxmlformats.org/officeDocument/2006/relationships/hyperlink" Target="https://www.bou.or.ug/bou/bou-downloads/Financial_Inclusion/Uganda2013FinScopeMainReport.pdf" TargetMode="External"/><Relationship Id="rId285" Type="http://schemas.openxmlformats.org/officeDocument/2006/relationships/hyperlink" Target="https://www.bou.or.ug/bou/supervision/financial_institutions.html" TargetMode="External"/><Relationship Id="rId506" Type="http://schemas.openxmlformats.org/officeDocument/2006/relationships/hyperlink" Target="http://catalog.ihsn.org/index.php/catalog/3787" TargetMode="External"/><Relationship Id="rId853" Type="http://schemas.openxmlformats.org/officeDocument/2006/relationships/hyperlink" Target="http://stats.oecd.org/" TargetMode="External"/><Relationship Id="rId492" Type="http://schemas.openxmlformats.org/officeDocument/2006/relationships/hyperlink" Target="http://www.researchictafrica.net/ict_surveys.php?h=3" TargetMode="External"/><Relationship Id="rId713" Type="http://schemas.openxmlformats.org/officeDocument/2006/relationships/hyperlink" Target="http://www.unicef.org/infobycountry/uganda_statistics.html" TargetMode="External"/><Relationship Id="rId797" Type="http://schemas.openxmlformats.org/officeDocument/2006/relationships/hyperlink" Target="http://www.ubos.org/sdds/info.php" TargetMode="External"/><Relationship Id="rId920" Type="http://schemas.openxmlformats.org/officeDocument/2006/relationships/hyperlink" Target="http://microdata.worldbank.org/index.php/catalog/2256" TargetMode="External"/><Relationship Id="rId145" Type="http://schemas.openxmlformats.org/officeDocument/2006/relationships/hyperlink" Target="http://www.ubos.org/onlinefiles/uploads/ubos/NPHC/NPHC%202014%20FINAL%20RESULTS%20REPORT.pdf" TargetMode="External"/><Relationship Id="rId352" Type="http://schemas.openxmlformats.org/officeDocument/2006/relationships/hyperlink" Target="http://www.education.go.ug/files/downloads/Education%20Abstract%202011.pdf" TargetMode="External"/><Relationship Id="rId212" Type="http://schemas.openxmlformats.org/officeDocument/2006/relationships/hyperlink" Target="https://www.bou.or.ug/bou/bou-downloads/Financial_Inclusion/Uganda2013FinScopeMainReport.pdf" TargetMode="External"/><Relationship Id="rId657" Type="http://schemas.openxmlformats.org/officeDocument/2006/relationships/hyperlink" Target="http://catalog.ihsn.org/index.php/catalog/4230" TargetMode="External"/><Relationship Id="rId864" Type="http://schemas.openxmlformats.org/officeDocument/2006/relationships/hyperlink" Target="http://knoema.com/" TargetMode="External"/><Relationship Id="rId49" Type="http://schemas.openxmlformats.org/officeDocument/2006/relationships/hyperlink" Target="http://www.itu.int/net4/wsis/stocktakingp/en/Database/Search" TargetMode="External"/><Relationship Id="rId114" Type="http://schemas.openxmlformats.org/officeDocument/2006/relationships/hyperlink" Target="http://www.ubos.org/statistics/macro-economic/trade-2/" TargetMode="External"/><Relationship Id="rId296" Type="http://schemas.openxmlformats.org/officeDocument/2006/relationships/hyperlink" Target="http://africafertilizer.org/prices_national.html" TargetMode="External"/><Relationship Id="rId461" Type="http://schemas.openxmlformats.org/officeDocument/2006/relationships/hyperlink" Target="http://dhsprogram.com/what-we-do/survey/survey-display-399.cfm" TargetMode="External"/><Relationship Id="rId517" Type="http://schemas.openxmlformats.org/officeDocument/2006/relationships/hyperlink" Target="http://www.ubos.org/onlinefiles/uploads/ubos/pdf%20documents/2008NSDSFinalReport.pdf" TargetMode="External"/><Relationship Id="rId559" Type="http://schemas.openxmlformats.org/officeDocument/2006/relationships/hyperlink" Target="http://www.energyandminerals.go.ug/downloads/2014StatisticalAbstract.pdf" TargetMode="External"/><Relationship Id="rId724" Type="http://schemas.openxmlformats.org/officeDocument/2006/relationships/hyperlink" Target="http://hdr.undp.org/en/composite/MPIchanges" TargetMode="External"/><Relationship Id="rId766" Type="http://schemas.openxmlformats.org/officeDocument/2006/relationships/hyperlink" Target="http://databank.worldbank.org/data/reports.aspx?source=the-atlas-of-social-protection:-indicators-of-resilience-and-equity-(aspire)&amp;Type=TABLE&amp;preview=on" TargetMode="External"/><Relationship Id="rId931" Type="http://schemas.openxmlformats.org/officeDocument/2006/relationships/hyperlink" Target="http://www.helpage.org/global-agewatch/" TargetMode="External"/><Relationship Id="rId60" Type="http://schemas.openxmlformats.org/officeDocument/2006/relationships/hyperlink" Target="https://international.ipums.org/international/about.shtml" TargetMode="External"/><Relationship Id="rId156" Type="http://schemas.openxmlformats.org/officeDocument/2006/relationships/hyperlink" Target="http://econ.worldbank.org/WBSITE/EXTERNAL/EXTDEC/EXTRESEARCH/EXTLSMS/0,,contentMDK:23511127~menuPK:4196952~pagePK:64168445~piPK:64168309~theSitePK:3358997~isCURL:Y~isCURL:Y,00.html" TargetMode="External"/><Relationship Id="rId198" Type="http://schemas.openxmlformats.org/officeDocument/2006/relationships/hyperlink" Target="https://www.bou.or.ug/bou/bou-downloads/Financial_Inclusion/Uganda2013FinScopeMainReport.pdf" TargetMode="External"/><Relationship Id="rId321" Type="http://schemas.openxmlformats.org/officeDocument/2006/relationships/hyperlink" Target="http://esc.go.ug/data/news/Media-Centre.html" TargetMode="External"/><Relationship Id="rId363" Type="http://schemas.openxmlformats.org/officeDocument/2006/relationships/hyperlink" Target="http://www.education.go.ug/files/downloads/Education%20Abstract%202011.pdf" TargetMode="External"/><Relationship Id="rId419" Type="http://schemas.openxmlformats.org/officeDocument/2006/relationships/hyperlink" Target="http://www.ubos.org/unda/index.php/catalog/13" TargetMode="External"/><Relationship Id="rId570" Type="http://schemas.openxmlformats.org/officeDocument/2006/relationships/hyperlink" Target="http://www.energyandminerals.go.ug/downloads/2014StatisticalAbstract.pdf" TargetMode="External"/><Relationship Id="rId626" Type="http://schemas.openxmlformats.org/officeDocument/2006/relationships/hyperlink" Target="http://opendevdata.ug/standalone-datasets/distance-to-kampala-primary-schools-and-kampala-main-water-sources" TargetMode="External"/><Relationship Id="rId973" Type="http://schemas.openxmlformats.org/officeDocument/2006/relationships/hyperlink" Target="http://www.devinfo.org/sowcinfo2013/libraries/aspx/Home.aspx" TargetMode="External"/><Relationship Id="rId1007" Type="http://schemas.openxmlformats.org/officeDocument/2006/relationships/hyperlink" Target="http://www.ugandacoffee.go.ug/index.php" TargetMode="External"/><Relationship Id="rId223" Type="http://schemas.openxmlformats.org/officeDocument/2006/relationships/hyperlink" Target="https://www.bou.or.ug/bou/bou-downloads/Financial_Inclusion/Uganda2013FinScopeMainReport.pdf" TargetMode="External"/><Relationship Id="rId430" Type="http://schemas.openxmlformats.org/officeDocument/2006/relationships/hyperlink" Target="http://www.health.go.ug/sites/default/files/2013-2014%20Annual%20Pharmaceutical%20Sector%20Performance%20Report.%20finalbb-06192015_0.pdf" TargetMode="External"/><Relationship Id="rId668" Type="http://schemas.openxmlformats.org/officeDocument/2006/relationships/hyperlink" Target="http://microdata.worldbank.org/index.php/catalog/1965" TargetMode="External"/><Relationship Id="rId833" Type="http://schemas.openxmlformats.org/officeDocument/2006/relationships/hyperlink" Target="https://data.oecd.org/searchresults/?hf=20&amp;b=0&amp;r=%2Bf%2Ftype%2Findicators&amp;l=en&amp;s=score" TargetMode="External"/><Relationship Id="rId875" Type="http://schemas.openxmlformats.org/officeDocument/2006/relationships/hyperlink" Target="http://devinit.org/" TargetMode="External"/><Relationship Id="rId18" Type="http://schemas.openxmlformats.org/officeDocument/2006/relationships/hyperlink" Target="http://wmo.multicorpora.net/MultiTransWeb/Web.mvc" TargetMode="External"/><Relationship Id="rId265"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472" Type="http://schemas.openxmlformats.org/officeDocument/2006/relationships/hyperlink" Target="http://dhsprogram.com/what-we-do/survey/survey-display-292.cfm" TargetMode="External"/><Relationship Id="rId528" Type="http://schemas.openxmlformats.org/officeDocument/2006/relationships/hyperlink" Target="http://www.ubos.org/onlinefiles/uploads/ubos/pdf%20documents/migration2005_09.pdf" TargetMode="External"/><Relationship Id="rId735" Type="http://schemas.openxmlformats.org/officeDocument/2006/relationships/hyperlink" Target="http://www.ubos.org/onlinefiles/uploads/ubos/2009_HLG_%20Abstract_printed/CIS+UPLOADS/Profiles%20of%20Higher%20Local%20Governments_June_2014.pdf" TargetMode="External"/><Relationship Id="rId900" Type="http://schemas.openxmlformats.org/officeDocument/2006/relationships/hyperlink" Target="http://www.ubos.org/unda/index.php/catalog/24" TargetMode="External"/><Relationship Id="rId942" Type="http://schemas.openxmlformats.org/officeDocument/2006/relationships/hyperlink" Target="http://www.ilo.org/ilostat/faces/oracle/webcenter/portalapp/pagehierarchy/Page137.jspx?_afrLoop=592469664984296&amp;clean=true" TargetMode="External"/><Relationship Id="rId125" Type="http://schemas.openxmlformats.org/officeDocument/2006/relationships/hyperlink" Target="http://www.unido.org/Data1/IndStatBrief/A_Industrial_Performance_MVA_GDP.cfm?print=no&amp;ttype=A&amp;Country=UGA&amp;Group=" TargetMode="External"/><Relationship Id="rId167" Type="http://schemas.openxmlformats.org/officeDocument/2006/relationships/hyperlink" Target="http://www.un.org/esa/population/publications/WFD2012/MainFrame.html" TargetMode="External"/><Relationship Id="rId332" Type="http://schemas.openxmlformats.org/officeDocument/2006/relationships/hyperlink" Target="http://esc.go.ug/data/news/Media-Centre.html" TargetMode="External"/><Relationship Id="rId374" Type="http://schemas.openxmlformats.org/officeDocument/2006/relationships/hyperlink" Target="http://www.ubos.org/unda/index.php/catalog/54" TargetMode="External"/><Relationship Id="rId581" Type="http://schemas.openxmlformats.org/officeDocument/2006/relationships/hyperlink" Target="http://www.energyandminerals.go.ug/downloads/2014StatisticalAbstract.pdf" TargetMode="External"/><Relationship Id="rId777" Type="http://schemas.openxmlformats.org/officeDocument/2006/relationships/hyperlink" Target="http://databank.worldbank.org/data/reports.aspx?source=africa-infrastructure:-electricity&amp;Type=TABLE&amp;preview=on" TargetMode="External"/><Relationship Id="rId984" Type="http://schemas.openxmlformats.org/officeDocument/2006/relationships/hyperlink" Target="http://www.unodc.org/gsh/en/data.html" TargetMode="External"/><Relationship Id="rId1018" Type="http://schemas.openxmlformats.org/officeDocument/2006/relationships/hyperlink" Target="http://vam.wfp.org/CountryPage_indicators.aspx?iso3=UGA" TargetMode="External"/><Relationship Id="rId71" Type="http://schemas.openxmlformats.org/officeDocument/2006/relationships/hyperlink" Target="https://fts.unocha.org/pageloader.aspx?page=emerg-emergencyCountryDetails&amp;cc=uga" TargetMode="External"/><Relationship Id="rId234" Type="http://schemas.openxmlformats.org/officeDocument/2006/relationships/hyperlink" Target="https://www.bou.or.ug/bou/collateral/forex_forms/forex_forms.html" TargetMode="External"/><Relationship Id="rId637" Type="http://schemas.openxmlformats.org/officeDocument/2006/relationships/hyperlink" Target="http://www.ureport.ug/poll/524/" TargetMode="External"/><Relationship Id="rId679" Type="http://schemas.openxmlformats.org/officeDocument/2006/relationships/hyperlink" Target="https://www.enterprisesurveys.org/data/exploreeconomies/2013/uganda?topic=performance" TargetMode="External"/><Relationship Id="rId802" Type="http://schemas.openxmlformats.org/officeDocument/2006/relationships/hyperlink" Target="http://www.ubos.org/sdds/info.php" TargetMode="External"/><Relationship Id="rId844" Type="http://schemas.openxmlformats.org/officeDocument/2006/relationships/hyperlink" Target="http://stats.oecd.org/" TargetMode="External"/><Relationship Id="rId886" Type="http://schemas.openxmlformats.org/officeDocument/2006/relationships/hyperlink" Target="http://ursb.go.ug/services/civil-registration/" TargetMode="External"/><Relationship Id="rId2" Type="http://schemas.openxmlformats.org/officeDocument/2006/relationships/hyperlink" Target="http://gpp.ppda.go.ug/page/awarded_contracts" TargetMode="External"/><Relationship Id="rId29" Type="http://schemas.openxmlformats.org/officeDocument/2006/relationships/hyperlink" Target="http://microdata.worldbank.org/index.php/catalog/2504" TargetMode="External"/><Relationship Id="rId276" Type="http://schemas.openxmlformats.org/officeDocument/2006/relationships/hyperlink" Target="https://www.bou.or.ug/bou/publications_research/private_sector_capital_psis.html" TargetMode="External"/><Relationship Id="rId441" Type="http://schemas.openxmlformats.org/officeDocument/2006/relationships/hyperlink" Target="http://apps.who.int/gho/data/node.home" TargetMode="External"/><Relationship Id="rId483" Type="http://schemas.openxmlformats.org/officeDocument/2006/relationships/hyperlink" Target="http://www.researchictafrica.net/ict_surveys.php?h=3" TargetMode="External"/><Relationship Id="rId539" Type="http://schemas.openxmlformats.org/officeDocument/2006/relationships/hyperlink" Target="http://data.energy-gis.opendata.arcgis.com/" TargetMode="External"/><Relationship Id="rId690" Type="http://schemas.openxmlformats.org/officeDocument/2006/relationships/hyperlink" Target="https://www.enterprisesurveys.org/data/exploreeconomies/2013/uganda" TargetMode="External"/><Relationship Id="rId704" Type="http://schemas.openxmlformats.org/officeDocument/2006/relationships/hyperlink" Target="http://microdata.worldbank.org/index.php/catalog/2024" TargetMode="External"/><Relationship Id="rId746" Type="http://schemas.openxmlformats.org/officeDocument/2006/relationships/hyperlink" Target="http://www.ubos.org/statistical-activities/community-systems/district-profiling/district-profilling-and-administrative-records/" TargetMode="External"/><Relationship Id="rId911" Type="http://schemas.openxmlformats.org/officeDocument/2006/relationships/hyperlink" Target="http://microdata.worldbank.org/index.php/catalog/2256" TargetMode="External"/><Relationship Id="rId40" Type="http://schemas.openxmlformats.org/officeDocument/2006/relationships/hyperlink" Target="http://hris.health.go.ug/" TargetMode="External"/><Relationship Id="rId136" Type="http://schemas.openxmlformats.org/officeDocument/2006/relationships/hyperlink" Target="http://www.ubos.org/onlinefiles/uploads/ubos/NPHC/NPHC%202014%20FINAL%20RESULTS%20REPORT.pdf" TargetMode="External"/><Relationship Id="rId178" Type="http://schemas.openxmlformats.org/officeDocument/2006/relationships/hyperlink" Target="https://www.bou.or.ug/bou/publications_research/icbt.html" TargetMode="External"/><Relationship Id="rId301" Type="http://schemas.openxmlformats.org/officeDocument/2006/relationships/hyperlink" Target="http://esc.go.ug/data/news/Media-Centre.html" TargetMode="External"/><Relationship Id="rId343" Type="http://schemas.openxmlformats.org/officeDocument/2006/relationships/hyperlink" Target="http://www.education.go.ug/files/downloads/Education%20Abstract%202011.pdf" TargetMode="External"/><Relationship Id="rId550" Type="http://schemas.openxmlformats.org/officeDocument/2006/relationships/hyperlink" Target="http://www.energyandminerals.go.ug/downloads/2014StatisticalAbstract.pdf" TargetMode="External"/><Relationship Id="rId788" Type="http://schemas.openxmlformats.org/officeDocument/2006/relationships/hyperlink" Target="http://uganda.opendataforafrica.org/" TargetMode="External"/><Relationship Id="rId953" Type="http://schemas.openxmlformats.org/officeDocument/2006/relationships/hyperlink" Target="http://www.ilo.org/global/statistics-and-databases/research-and-databases/kilm/lang--en/index.htm" TargetMode="External"/><Relationship Id="rId995" Type="http://schemas.openxmlformats.org/officeDocument/2006/relationships/hyperlink" Target="http://www.ubos.org/onlinefiles/uploads/ubos/pdf%20documents/ILRI%20Poverty%20Report%202007.pdf" TargetMode="External"/><Relationship Id="rId1029" Type="http://schemas.openxmlformats.org/officeDocument/2006/relationships/hyperlink" Target="http://www.agrinetug.net/market-prices" TargetMode="External"/><Relationship Id="rId82" Type="http://schemas.openxmlformats.org/officeDocument/2006/relationships/hyperlink" Target="http://catalog.ihsn.org/index.php/catalog/2356/study-description" TargetMode="External"/><Relationship Id="rId203" Type="http://schemas.openxmlformats.org/officeDocument/2006/relationships/hyperlink" Target="https://www.bou.or.ug/bou/bou-downloads/Financial_Inclusion/Uganda2013FinScopeMainReport.pdf" TargetMode="External"/><Relationship Id="rId385" Type="http://schemas.openxmlformats.org/officeDocument/2006/relationships/hyperlink" Target="http://unstats.un.org/unsd/environment/qindicators.htm" TargetMode="External"/><Relationship Id="rId592" Type="http://schemas.openxmlformats.org/officeDocument/2006/relationships/hyperlink" Target="http://www.energyandminerals.go.ug/downloads/2014StatisticalAbstract.pdf" TargetMode="External"/><Relationship Id="rId606" Type="http://schemas.openxmlformats.org/officeDocument/2006/relationships/hyperlink" Target="http://www.energyandminerals.go.ug/downloads/2014StatisticalAbstract.pdf" TargetMode="External"/><Relationship Id="rId648" Type="http://schemas.openxmlformats.org/officeDocument/2006/relationships/hyperlink" Target="http://microdata.worldbank.org/index.php/catalog/1965" TargetMode="External"/><Relationship Id="rId813" Type="http://schemas.openxmlformats.org/officeDocument/2006/relationships/hyperlink" Target="https://www.analyseafrica.com/indicators?utm_campaign=Acquistion+email+TIA+reg&amp;utm_source=emailCampaign&amp;utm_medium=email&amp;utm_content=" TargetMode="External"/><Relationship Id="rId855" Type="http://schemas.openxmlformats.org/officeDocument/2006/relationships/hyperlink" Target="http://stats.oecd.org/" TargetMode="External"/><Relationship Id="rId245" Type="http://schemas.openxmlformats.org/officeDocument/2006/relationships/hyperlink" Target="https://www.bou.or.ug/bou/rates_statistics/statistics.html" TargetMode="External"/><Relationship Id="rId287" Type="http://schemas.openxmlformats.org/officeDocument/2006/relationships/hyperlink" Target="https://www.bou.or.ug/bou/supervision/financial_institutions.html" TargetMode="External"/><Relationship Id="rId410" Type="http://schemas.openxmlformats.org/officeDocument/2006/relationships/hyperlink" Target="http://www.afrobarometer.org/data/merged-round-5-data-34-countries-2015" TargetMode="External"/><Relationship Id="rId452" Type="http://schemas.openxmlformats.org/officeDocument/2006/relationships/hyperlink" Target="http://www.health.go.ug/sites/default/files/2013-2014%20Annual%20Pharmaceutical%20Sector%20Performance%20Report.%20finalbb-06192015_0.pdf" TargetMode="External"/><Relationship Id="rId494" Type="http://schemas.openxmlformats.org/officeDocument/2006/relationships/hyperlink" Target="http://www.researchictafrica.net/ict_surveys.php?h=3" TargetMode="External"/><Relationship Id="rId508" Type="http://schemas.openxmlformats.org/officeDocument/2006/relationships/hyperlink" Target="http://catalog.ihsn.org/index.php/catalog/3787" TargetMode="External"/><Relationship Id="rId715" Type="http://schemas.openxmlformats.org/officeDocument/2006/relationships/hyperlink" Target="http://www.unicef.org/infobycountry/uganda_statistics.html" TargetMode="External"/><Relationship Id="rId897" Type="http://schemas.openxmlformats.org/officeDocument/2006/relationships/hyperlink" Target="http://www.ubos.org/unda/index.php/catalog/24" TargetMode="External"/><Relationship Id="rId922" Type="http://schemas.openxmlformats.org/officeDocument/2006/relationships/hyperlink" Target="http://microdata.worldbank.org/index.php/catalog/2256" TargetMode="External"/><Relationship Id="rId105" Type="http://schemas.openxmlformats.org/officeDocument/2006/relationships/hyperlink" Target="http://unstats.un.org/unsd/industry/default.asp" TargetMode="External"/><Relationship Id="rId147" Type="http://schemas.openxmlformats.org/officeDocument/2006/relationships/hyperlink" Target="http://www.ubos.org/onlinefiles/uploads/ubos/NPHC/NPHC%202014%20FINAL%20RESULTS%20REPORT.pdf" TargetMode="External"/><Relationship Id="rId312" Type="http://schemas.openxmlformats.org/officeDocument/2006/relationships/hyperlink" Target="http://esc.go.ug/data/news/Media-Centre.html" TargetMode="External"/><Relationship Id="rId354" Type="http://schemas.openxmlformats.org/officeDocument/2006/relationships/hyperlink" Target="http://www.education.go.ug/files/downloads/Education%20Abstract%202011.pdf" TargetMode="External"/><Relationship Id="rId757" Type="http://schemas.openxmlformats.org/officeDocument/2006/relationships/hyperlink" Target="http://databank.worldbank.org/data/reports.aspx?source=joint-external-debt-hub&amp;Type=TABLE&amp;preview=on" TargetMode="External"/><Relationship Id="rId799" Type="http://schemas.openxmlformats.org/officeDocument/2006/relationships/hyperlink" Target="http://www.ubos.org/sdds/info.php" TargetMode="External"/><Relationship Id="rId964" Type="http://schemas.openxmlformats.org/officeDocument/2006/relationships/hyperlink" Target="https://data.hdx.rwlabs.org/group/uga" TargetMode="External"/><Relationship Id="rId51" Type="http://schemas.openxmlformats.org/officeDocument/2006/relationships/hyperlink" Target="http://www.ubos.org/publications/labour/" TargetMode="External"/><Relationship Id="rId93" Type="http://schemas.openxmlformats.org/officeDocument/2006/relationships/hyperlink" Target="http://www.ubos.org/onlinefiles/uploads/ubos/pdf%20documents/2010%20COBE%20Report.pdf" TargetMode="External"/><Relationship Id="rId189" Type="http://schemas.openxmlformats.org/officeDocument/2006/relationships/hyperlink" Target="https://www.bou.or.ug/bou/publications_research/Bank_Lending_Survey.html" TargetMode="External"/><Relationship Id="rId396" Type="http://schemas.openxmlformats.org/officeDocument/2006/relationships/hyperlink" Target="https://www.nwsc.co.ug/index.php/resources/reports" TargetMode="External"/><Relationship Id="rId561" Type="http://schemas.openxmlformats.org/officeDocument/2006/relationships/hyperlink" Target="http://www.energyandminerals.go.ug/downloads/2014StatisticalAbstract.pdf" TargetMode="External"/><Relationship Id="rId617" Type="http://schemas.openxmlformats.org/officeDocument/2006/relationships/hyperlink" Target="http://www.oag.go.ug/wp-content/uploads/2016/01/Value-for-Money-and-Specialised-Audits-30th-June-2015.pdf" TargetMode="External"/><Relationship Id="rId659" Type="http://schemas.openxmlformats.org/officeDocument/2006/relationships/hyperlink" Target="http://catalog.ihsn.org/index.php/catalog/4230" TargetMode="External"/><Relationship Id="rId824" Type="http://schemas.openxmlformats.org/officeDocument/2006/relationships/hyperlink" Target="https://data.oecd.org/searchresults/?hf=20&amp;b=0&amp;r=%2Bf%2Ftype%2Findicators&amp;l=en&amp;s=score" TargetMode="External"/><Relationship Id="rId866" Type="http://schemas.openxmlformats.org/officeDocument/2006/relationships/hyperlink" Target="http://knoema.com/" TargetMode="External"/><Relationship Id="rId214" Type="http://schemas.openxmlformats.org/officeDocument/2006/relationships/hyperlink" Target="https://www.bou.or.ug/bou/bou-downloads/Financial_Inclusion/Uganda2013FinScopeMainReport.pdf" TargetMode="External"/><Relationship Id="rId256" Type="http://schemas.openxmlformats.org/officeDocument/2006/relationships/hyperlink" Target="https://www.bou.or.ug/bou/rates_statistics/statistics.html" TargetMode="External"/><Relationship Id="rId298" Type="http://schemas.openxmlformats.org/officeDocument/2006/relationships/hyperlink" Target="http://esc.go.ug/data/news/Media-Centre.html" TargetMode="External"/><Relationship Id="rId421" Type="http://schemas.openxmlformats.org/officeDocument/2006/relationships/hyperlink" Target="http://catalog.ihsn.org/index.php/catalog/3784/study-description" TargetMode="External"/><Relationship Id="rId463" Type="http://schemas.openxmlformats.org/officeDocument/2006/relationships/hyperlink" Target="http://dhsprogram.com/what-we-do/survey/survey-display-399.cfm" TargetMode="External"/><Relationship Id="rId519" Type="http://schemas.openxmlformats.org/officeDocument/2006/relationships/hyperlink" Target="http://www.ubos.org/onlinefiles/uploads/ubos/pdf%20documents/2008NSDSFinalReport.pdf" TargetMode="External"/><Relationship Id="rId670" Type="http://schemas.openxmlformats.org/officeDocument/2006/relationships/hyperlink" Target="http://catalog.ihsn.org/index.php/catalog/4230" TargetMode="External"/><Relationship Id="rId116" Type="http://schemas.openxmlformats.org/officeDocument/2006/relationships/hyperlink" Target="http://www.ubos.org/onlinefiles/uploads/ubos/trade/external_trade/T3.xlsx" TargetMode="External"/><Relationship Id="rId158" Type="http://schemas.openxmlformats.org/officeDocument/2006/relationships/hyperlink" Target="http://popstats.unhcr.org/en/persons_of_concern" TargetMode="External"/><Relationship Id="rId323" Type="http://schemas.openxmlformats.org/officeDocument/2006/relationships/hyperlink" Target="http://esc.go.ug/data/news/Media-Centre.html" TargetMode="External"/><Relationship Id="rId530" Type="http://schemas.openxmlformats.org/officeDocument/2006/relationships/hyperlink" Target="http://www.ubos.org/onlinefiles/uploads/ubos/pdf%20documents/migration2005_09.pdf" TargetMode="External"/><Relationship Id="rId726" Type="http://schemas.openxmlformats.org/officeDocument/2006/relationships/hyperlink" Target="http://microdata.worldbank.org/index.php/catalog/2236" TargetMode="External"/><Relationship Id="rId768" Type="http://schemas.openxmlformats.org/officeDocument/2006/relationships/hyperlink" Target="http://databank.worldbank.org/data/reports.aspx?source=global-partnership-for-education&amp;Type=TABLE&amp;preview=on" TargetMode="External"/><Relationship Id="rId933" Type="http://schemas.openxmlformats.org/officeDocument/2006/relationships/hyperlink" Target="http://www.ilo.org/ilostat/faces/oracle/webcenter/portalapp/pagehierarchy/Page137.jspx?_afrLoop=592469664984296&amp;clean=true" TargetMode="External"/><Relationship Id="rId975" Type="http://schemas.openxmlformats.org/officeDocument/2006/relationships/hyperlink" Target="http://www.devinfo.org/sowcinfo2013/libraries/aspx/Home.aspx" TargetMode="External"/><Relationship Id="rId1009" Type="http://schemas.openxmlformats.org/officeDocument/2006/relationships/hyperlink" Target="http://www.ugandacoffee.go.ug/index.php" TargetMode="External"/><Relationship Id="rId20" Type="http://schemas.openxmlformats.org/officeDocument/2006/relationships/hyperlink" Target="http://portal.gdacs.org/data" TargetMode="External"/><Relationship Id="rId62" Type="http://schemas.openxmlformats.org/officeDocument/2006/relationships/hyperlink" Target="https://www.strausscenter.org/scad.html" TargetMode="External"/><Relationship Id="rId365" Type="http://schemas.openxmlformats.org/officeDocument/2006/relationships/hyperlink" Target="http://www.education.go.ug/files/downloads/Education%20Abstract%202011.pdf" TargetMode="External"/><Relationship Id="rId572" Type="http://schemas.openxmlformats.org/officeDocument/2006/relationships/hyperlink" Target="http://www.energyandminerals.go.ug/downloads/2014StatisticalAbstract.pdf" TargetMode="External"/><Relationship Id="rId628" Type="http://schemas.openxmlformats.org/officeDocument/2006/relationships/hyperlink" Target="http://opendevdata.ug/standalone-datasets/kampala-population-access-to-piped-water" TargetMode="External"/><Relationship Id="rId835" Type="http://schemas.openxmlformats.org/officeDocument/2006/relationships/hyperlink" Target="https://data.oecd.org/searchresults/?hf=20&amp;b=0&amp;r=%2Bf%2Ftype%2Findicators&amp;l=en&amp;s=score" TargetMode="External"/><Relationship Id="rId225" Type="http://schemas.openxmlformats.org/officeDocument/2006/relationships/hyperlink" Target="https://www.bou.or.ug/bou/bou-downloads/Financial_Inclusion/Uganda2013FinScopeMainReport.pdf" TargetMode="External"/><Relationship Id="rId267"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432" Type="http://schemas.openxmlformats.org/officeDocument/2006/relationships/hyperlink" Target="http://www.gavi.org/country/uganda/" TargetMode="External"/><Relationship Id="rId474" Type="http://schemas.openxmlformats.org/officeDocument/2006/relationships/hyperlink" Target="http://dhsprogram.com/what-we-do/survey/survey-display-224.cfm" TargetMode="External"/><Relationship Id="rId877" Type="http://schemas.openxmlformats.org/officeDocument/2006/relationships/hyperlink" Target="http://data.un.org/Search.aspx?q=uganda" TargetMode="External"/><Relationship Id="rId1020" Type="http://schemas.openxmlformats.org/officeDocument/2006/relationships/hyperlink" Target="http://vam.wfp.org/CountryPage_indicators.aspx?iso3=UGA" TargetMode="External"/><Relationship Id="rId127" Type="http://schemas.openxmlformats.org/officeDocument/2006/relationships/hyperlink" Target="http://statistics.unwto.org/content/yearbook" TargetMode="External"/><Relationship Id="rId681" Type="http://schemas.openxmlformats.org/officeDocument/2006/relationships/hyperlink" Target="https://www.enterprisesurveys.org/data/exploreeconomies/2013/uganda?topic=trade" TargetMode="External"/><Relationship Id="rId737" Type="http://schemas.openxmlformats.org/officeDocument/2006/relationships/hyperlink" Target="http://www.ubos.org/onlinefiles/uploads/ubos/2009_HLG_%20Abstract_printed/CIS+UPLOADS/Profiles%20of%20Higher%20Local%20Governments_June_2014.pdf" TargetMode="External"/><Relationship Id="rId779" Type="http://schemas.openxmlformats.org/officeDocument/2006/relationships/hyperlink" Target="http://databank.worldbank.org/data/reports.aspx?source=africa-infrastructure:-railways&amp;Type=TABLE&amp;preview=on" TargetMode="External"/><Relationship Id="rId902" Type="http://schemas.openxmlformats.org/officeDocument/2006/relationships/hyperlink" Target="http://www.ubos.org/unda/index.php/catalog/24" TargetMode="External"/><Relationship Id="rId944" Type="http://schemas.openxmlformats.org/officeDocument/2006/relationships/hyperlink" Target="http://www.ilo.org/ilostat/faces/oracle/webcenter/portalapp/pagehierarchy/Page137.jspx?_afrLoop=592469664984296&amp;clean=true" TargetMode="External"/><Relationship Id="rId986" Type="http://schemas.openxmlformats.org/officeDocument/2006/relationships/hyperlink" Target="https://www.wider.unu.edu/project/grd-government-revenue-dataset" TargetMode="External"/><Relationship Id="rId31" Type="http://schemas.openxmlformats.org/officeDocument/2006/relationships/hyperlink" Target="http://www.ugandangodirectory.org/" TargetMode="External"/><Relationship Id="rId73" Type="http://schemas.openxmlformats.org/officeDocument/2006/relationships/hyperlink" Target="http://reliefweb.int/country/uga" TargetMode="External"/><Relationship Id="rId169" Type="http://schemas.openxmlformats.org/officeDocument/2006/relationships/hyperlink" Target="http://esa.un.org/unpd/wpp/" TargetMode="External"/><Relationship Id="rId334" Type="http://schemas.openxmlformats.org/officeDocument/2006/relationships/hyperlink" Target="http://www.education.go.ug/files/downloads/Fact%20Sheet%202002-2013.pdf" TargetMode="External"/><Relationship Id="rId376" Type="http://schemas.openxmlformats.org/officeDocument/2006/relationships/hyperlink" Target="http://catalog.ihsn.org/index.php/catalog/2357" TargetMode="External"/><Relationship Id="rId541" Type="http://schemas.openxmlformats.org/officeDocument/2006/relationships/hyperlink" Target="http://data.energy-gis.opendata.arcgis.com/" TargetMode="External"/><Relationship Id="rId583" Type="http://schemas.openxmlformats.org/officeDocument/2006/relationships/hyperlink" Target="http://www.energyandminerals.go.ug/downloads/2014StatisticalAbstract.pdf" TargetMode="External"/><Relationship Id="rId639" Type="http://schemas.openxmlformats.org/officeDocument/2006/relationships/hyperlink" Target="http://www.ureport.ug/poll/447/" TargetMode="External"/><Relationship Id="rId790" Type="http://schemas.openxmlformats.org/officeDocument/2006/relationships/hyperlink" Target="http://www.afdb.org/en/countries/east-africa/uganda/" TargetMode="External"/><Relationship Id="rId804" Type="http://schemas.openxmlformats.org/officeDocument/2006/relationships/hyperlink" Target="http://www.ubos.org/sdds/info.php" TargetMode="External"/><Relationship Id="rId4" Type="http://schemas.openxmlformats.org/officeDocument/2006/relationships/hyperlink" Target="https://ura.go.ug/leftMenu.do" TargetMode="External"/><Relationship Id="rId180" Type="http://schemas.openxmlformats.org/officeDocument/2006/relationships/hyperlink" Target="http://www.budget.go.ug/budget/national-budget-performance-reports" TargetMode="External"/><Relationship Id="rId236" Type="http://schemas.openxmlformats.org/officeDocument/2006/relationships/hyperlink" Target="https://www.bou.or.ug/bou/collateral/tbond_forms/CurveData_TBonds/TBondsTable.html" TargetMode="External"/><Relationship Id="rId278" Type="http://schemas.openxmlformats.org/officeDocument/2006/relationships/hyperlink" Target="https://www.bou.or.ug/bou/publications_research/private_sector_capital_psis.html" TargetMode="External"/><Relationship Id="rId401" Type="http://schemas.openxmlformats.org/officeDocument/2006/relationships/hyperlink" Target="http://www.ubos.org/unda/index.php/catalog/52" TargetMode="External"/><Relationship Id="rId443" Type="http://schemas.openxmlformats.org/officeDocument/2006/relationships/hyperlink" Target="http://apps.who.int/gho/data/node.home" TargetMode="External"/><Relationship Id="rId650" Type="http://schemas.openxmlformats.org/officeDocument/2006/relationships/hyperlink" Target="http://microdata.worldbank.org/index.php/catalog/1965" TargetMode="External"/><Relationship Id="rId846" Type="http://schemas.openxmlformats.org/officeDocument/2006/relationships/hyperlink" Target="http://stats.oecd.org/" TargetMode="External"/><Relationship Id="rId888" Type="http://schemas.openxmlformats.org/officeDocument/2006/relationships/hyperlink" Target="http://www.upf.go.ug/download/publications(2)/Annual_Crime_and_Traffic_Road_Safety_Report_2013(2).pdf" TargetMode="External"/><Relationship Id="rId1031" Type="http://schemas.openxmlformats.org/officeDocument/2006/relationships/hyperlink" Target="https://www.datafirst.uct.ac.za/dataportal/index.php/catalog/540/study-description" TargetMode="External"/><Relationship Id="rId303" Type="http://schemas.openxmlformats.org/officeDocument/2006/relationships/hyperlink" Target="http://esc.go.ug/data/news/Media-Centre.html" TargetMode="External"/><Relationship Id="rId485" Type="http://schemas.openxmlformats.org/officeDocument/2006/relationships/hyperlink" Target="http://www.researchictafrica.net/ict_surveys.php?h=3" TargetMode="External"/><Relationship Id="rId692" Type="http://schemas.openxmlformats.org/officeDocument/2006/relationships/hyperlink" Target="https://www.enterprisesurveys.org/data/exploreeconomies/2013/uganda" TargetMode="External"/><Relationship Id="rId706" Type="http://schemas.openxmlformats.org/officeDocument/2006/relationships/hyperlink" Target="http://www.unicef.org/infobycountry/uganda_statistics.html" TargetMode="External"/><Relationship Id="rId748" Type="http://schemas.openxmlformats.org/officeDocument/2006/relationships/hyperlink" Target="http://databank.worldbank.org/data/reports.aspx?source=world-development-indicators&amp;Type=TABLE&amp;preview=on" TargetMode="External"/><Relationship Id="rId913" Type="http://schemas.openxmlformats.org/officeDocument/2006/relationships/hyperlink" Target="http://microdata.worldbank.org/index.php/catalog/2256" TargetMode="External"/><Relationship Id="rId955" Type="http://schemas.openxmlformats.org/officeDocument/2006/relationships/hyperlink" Target="http://www.ilo.org/global/statistics-and-databases/research-and-databases/kilm/lang--en/index.htm" TargetMode="External"/><Relationship Id="rId42" Type="http://schemas.openxmlformats.org/officeDocument/2006/relationships/hyperlink" Target="http://dhsprogram.com/what-we-do/survey/survey-display-399.cfm" TargetMode="External"/><Relationship Id="rId84" Type="http://schemas.openxmlformats.org/officeDocument/2006/relationships/hyperlink" Target="http://catalog.ihsn.org/index.php/catalog/2356/study-description" TargetMode="External"/><Relationship Id="rId138" Type="http://schemas.openxmlformats.org/officeDocument/2006/relationships/hyperlink" Target="http://www.ubos.org/onlinefiles/uploads/ubos/NPHC/NPHC%202014%20FINAL%20RESULTS%20REPORT.pdf" TargetMode="External"/><Relationship Id="rId345" Type="http://schemas.openxmlformats.org/officeDocument/2006/relationships/hyperlink" Target="http://www.education.go.ug/files/downloads/Education%20Abstract%202011.pdf" TargetMode="External"/><Relationship Id="rId387" Type="http://schemas.openxmlformats.org/officeDocument/2006/relationships/hyperlink" Target="http://unstats.un.org/unsd/environment/qindicators.htm" TargetMode="External"/><Relationship Id="rId510" Type="http://schemas.openxmlformats.org/officeDocument/2006/relationships/hyperlink" Target="http://catalog.ihsn.org/index.php/catalog/3787" TargetMode="External"/><Relationship Id="rId552" Type="http://schemas.openxmlformats.org/officeDocument/2006/relationships/hyperlink" Target="http://www.energyandminerals.go.ug/downloads/2014StatisticalAbstract.pdf" TargetMode="External"/><Relationship Id="rId594" Type="http://schemas.openxmlformats.org/officeDocument/2006/relationships/hyperlink" Target="http://www.energyandminerals.go.ug/downloads/2014StatisticalAbstract.pdf" TargetMode="External"/><Relationship Id="rId608" Type="http://schemas.openxmlformats.org/officeDocument/2006/relationships/hyperlink" Target="http://www.ubos.org/statistical-activities/community-systems/district-profiling/community-statistics/" TargetMode="External"/><Relationship Id="rId815" Type="http://schemas.openxmlformats.org/officeDocument/2006/relationships/hyperlink" Target="https://international.ipums.org/international/about.shtml" TargetMode="External"/><Relationship Id="rId997" Type="http://schemas.openxmlformats.org/officeDocument/2006/relationships/hyperlink" Target="http://www.agriculture.go.ug/publications/107" TargetMode="External"/><Relationship Id="rId191" Type="http://schemas.openxmlformats.org/officeDocument/2006/relationships/hyperlink" Target="https://www.bou.or.ug/bou/publications_research/Bank_Lending_Survey.html" TargetMode="External"/><Relationship Id="rId205" Type="http://schemas.openxmlformats.org/officeDocument/2006/relationships/hyperlink" Target="https://www.bou.or.ug/bou/bou-downloads/Financial_Inclusion/Uganda2013FinScopeMainReport.pdf" TargetMode="External"/><Relationship Id="rId247" Type="http://schemas.openxmlformats.org/officeDocument/2006/relationships/hyperlink" Target="https://www.bou.or.ug/bou/rates_statistics/statistics.html" TargetMode="External"/><Relationship Id="rId412" Type="http://schemas.openxmlformats.org/officeDocument/2006/relationships/hyperlink" Target="http://www.afrobarometer.org/data/merged-round-5-data-34-countries-2015" TargetMode="External"/><Relationship Id="rId857" Type="http://schemas.openxmlformats.org/officeDocument/2006/relationships/hyperlink" Target="http://stats.oecd.org/" TargetMode="External"/><Relationship Id="rId899" Type="http://schemas.openxmlformats.org/officeDocument/2006/relationships/hyperlink" Target="http://www.ubos.org/unda/index.php/catalog/24" TargetMode="External"/><Relationship Id="rId1000" Type="http://schemas.openxmlformats.org/officeDocument/2006/relationships/hyperlink" Target="http://catalog.ihsn.org/index.php/catalog/2355" TargetMode="External"/><Relationship Id="rId107" Type="http://schemas.openxmlformats.org/officeDocument/2006/relationships/hyperlink" Target="http://www.unido.org/resources/statistics/statistical-country-briefs.html" TargetMode="External"/><Relationship Id="rId289" Type="http://schemas.openxmlformats.org/officeDocument/2006/relationships/hyperlink" Target="https://www.bou.or.ug/bou/supervision/asr.html" TargetMode="External"/><Relationship Id="rId454" Type="http://schemas.openxmlformats.org/officeDocument/2006/relationships/hyperlink" Target="http://www.health.go.ug/sites/default/files/2013-2014%20Annual%20Pharmaceutical%20Sector%20Performance%20Report.%20finalbb-06192015_0.pdf" TargetMode="External"/><Relationship Id="rId496" Type="http://schemas.openxmlformats.org/officeDocument/2006/relationships/hyperlink" Target="https://www.datafirst.uct.ac.za/dataportal/index.php/catalog/535" TargetMode="External"/><Relationship Id="rId661" Type="http://schemas.openxmlformats.org/officeDocument/2006/relationships/hyperlink" Target="http://catalog.ihsn.org/index.php/catalog/4230" TargetMode="External"/><Relationship Id="rId717" Type="http://schemas.openxmlformats.org/officeDocument/2006/relationships/hyperlink" Target="http://www.unicef.org/infobycountry/uganda_statistics.html" TargetMode="External"/><Relationship Id="rId759" Type="http://schemas.openxmlformats.org/officeDocument/2006/relationships/hyperlink" Target="http://databank.worldbank.org/data/reports.aspx?source=worldwide-governance-indicators&amp;Type=TABLE&amp;preview=on" TargetMode="External"/><Relationship Id="rId924" Type="http://schemas.openxmlformats.org/officeDocument/2006/relationships/hyperlink" Target="http://www.ubos.org/unda/index.php/catalog/25" TargetMode="External"/><Relationship Id="rId966" Type="http://schemas.openxmlformats.org/officeDocument/2006/relationships/hyperlink" Target="http://www.inform-index.org/Countries/Country-profiles" TargetMode="External"/><Relationship Id="rId11" Type="http://schemas.openxmlformats.org/officeDocument/2006/relationships/hyperlink" Target="https://www.bou.or.ug/bou/publications_research/private_sector_capital_psis.html" TargetMode="External"/><Relationship Id="rId53" Type="http://schemas.openxmlformats.org/officeDocument/2006/relationships/hyperlink" Target="http://data.energy-gis.opendata.arcgis.com/" TargetMode="External"/><Relationship Id="rId149" Type="http://schemas.openxmlformats.org/officeDocument/2006/relationships/hyperlink" Target="http://www.inform-index.org/Subnational/Greater-Horn-of-Africa" TargetMode="External"/><Relationship Id="rId314" Type="http://schemas.openxmlformats.org/officeDocument/2006/relationships/hyperlink" Target="http://esc.go.ug/data/news/Media-Centre.html" TargetMode="External"/><Relationship Id="rId356" Type="http://schemas.openxmlformats.org/officeDocument/2006/relationships/hyperlink" Target="http://www.education.go.ug/files/downloads/Education%20Abstract%202011.pdf" TargetMode="External"/><Relationship Id="rId398" Type="http://schemas.openxmlformats.org/officeDocument/2006/relationships/hyperlink" Target="http://catalog.ihsn.org/index.php/catalog/1047" TargetMode="External"/><Relationship Id="rId521" Type="http://schemas.openxmlformats.org/officeDocument/2006/relationships/hyperlink" Target="http://www.ubos.org/publications/labour/" TargetMode="External"/><Relationship Id="rId563" Type="http://schemas.openxmlformats.org/officeDocument/2006/relationships/hyperlink" Target="http://www.energyandminerals.go.ug/downloads/2014StatisticalAbstract.pdf" TargetMode="External"/><Relationship Id="rId619" Type="http://schemas.openxmlformats.org/officeDocument/2006/relationships/hyperlink" Target="http://www.oag.go.ug/wp-content/uploads/2016/01/Value-for-Money-and-Specialised-Audits-30th-June-2015.pdf" TargetMode="External"/><Relationship Id="rId770" Type="http://schemas.openxmlformats.org/officeDocument/2006/relationships/hyperlink" Target="http://databank.worldbank.org/data/reports.aspx?source=sustainable-energy-for-all&amp;Type=TABLE&amp;preview=on" TargetMode="External"/><Relationship Id="rId95" Type="http://schemas.openxmlformats.org/officeDocument/2006/relationships/hyperlink" Target="http://www.ubos.org/onlinefiles/uploads/ubos/pdf%20documents/2010%20COBE%20Report.pdf" TargetMode="External"/><Relationship Id="rId160" Type="http://schemas.openxmlformats.org/officeDocument/2006/relationships/hyperlink" Target="http://popstats.unhcr.org/en/asylum_seekers" TargetMode="External"/><Relationship Id="rId216" Type="http://schemas.openxmlformats.org/officeDocument/2006/relationships/hyperlink" Target="https://www.bou.or.ug/bou/bou-downloads/Financial_Inclusion/Uganda2013FinScopeMainReport.pdf" TargetMode="External"/><Relationship Id="rId423" Type="http://schemas.openxmlformats.org/officeDocument/2006/relationships/hyperlink" Target="http://data.imf.org/?sk=7CB6619C-CF87-48DC-9443-2973E161ABEB" TargetMode="External"/><Relationship Id="rId826" Type="http://schemas.openxmlformats.org/officeDocument/2006/relationships/hyperlink" Target="https://data.oecd.org/searchresults/?hf=20&amp;b=0&amp;r=%2Bf%2Ftype%2Findicators&amp;l=en&amp;s=score" TargetMode="External"/><Relationship Id="rId868" Type="http://schemas.openxmlformats.org/officeDocument/2006/relationships/hyperlink" Target="http://knoema.com/" TargetMode="External"/><Relationship Id="rId1011" Type="http://schemas.openxmlformats.org/officeDocument/2006/relationships/hyperlink" Target="http://catalog.ihsn.org/index.php/catalog/4180" TargetMode="External"/><Relationship Id="rId258" Type="http://schemas.openxmlformats.org/officeDocument/2006/relationships/hyperlink" Target="https://www.bou.or.ug/bou/rates_statistics/statistics.html" TargetMode="External"/><Relationship Id="rId465" Type="http://schemas.openxmlformats.org/officeDocument/2006/relationships/hyperlink" Target="http://dhsprogram.com/what-we-do/survey/survey-display-399.cfm" TargetMode="External"/><Relationship Id="rId630" Type="http://schemas.openxmlformats.org/officeDocument/2006/relationships/hyperlink" Target="http://opendevdata.ug/standalone-datasets/population-that-suffered-from-an-illness-slash-injury" TargetMode="External"/><Relationship Id="rId672" Type="http://schemas.openxmlformats.org/officeDocument/2006/relationships/hyperlink" Target="https://www.enterprisesurveys.org/data/exploreeconomies/2013/uganda?topic=crime" TargetMode="External"/><Relationship Id="rId728" Type="http://schemas.openxmlformats.org/officeDocument/2006/relationships/hyperlink" Target="http://microdata.worldbank.org/index.php/catalog/2236" TargetMode="External"/><Relationship Id="rId935" Type="http://schemas.openxmlformats.org/officeDocument/2006/relationships/hyperlink" Target="http://www.ilo.org/ilostat/faces/oracle/webcenter/portalapp/pagehierarchy/Page137.jspx?_afrLoop=592469664984296&amp;clean=true" TargetMode="External"/><Relationship Id="rId22" Type="http://schemas.openxmlformats.org/officeDocument/2006/relationships/hyperlink" Target="http://worldweather.wmo.int/en/home.html" TargetMode="External"/><Relationship Id="rId64" Type="http://schemas.openxmlformats.org/officeDocument/2006/relationships/hyperlink" Target="http://childhelpline.mglsd.go.ug/index.php?pg=t&amp;w=page&amp;i=NDQ=&amp;v=a00c3ed3ed333265b0b11ed19538ad46062f7&#162;8e" TargetMode="External"/><Relationship Id="rId118" Type="http://schemas.openxmlformats.org/officeDocument/2006/relationships/hyperlink" Target="http://www.ubos.org/onlinefiles/uploads/ubos/trade/external_trade/T5.xlsx" TargetMode="External"/><Relationship Id="rId325" Type="http://schemas.openxmlformats.org/officeDocument/2006/relationships/hyperlink" Target="http://esc.go.ug/data/news/Media-Centre.html" TargetMode="External"/><Relationship Id="rId367" Type="http://schemas.openxmlformats.org/officeDocument/2006/relationships/hyperlink" Target="http://data.uis.unesco.org/" TargetMode="External"/><Relationship Id="rId532" Type="http://schemas.openxmlformats.org/officeDocument/2006/relationships/hyperlink" Target="http://www.ubos.org/onlinefiles/uploads/ubos/pdf%20documents/migration2005_09.pdf" TargetMode="External"/><Relationship Id="rId574" Type="http://schemas.openxmlformats.org/officeDocument/2006/relationships/hyperlink" Target="http://www.energyandminerals.go.ug/downloads/2014StatisticalAbstract.pdf" TargetMode="External"/><Relationship Id="rId977" Type="http://schemas.openxmlformats.org/officeDocument/2006/relationships/hyperlink" Target="http://www.devinfo.org/sowcinfo2013/libraries/aspx/Home.aspx" TargetMode="External"/><Relationship Id="rId171" Type="http://schemas.openxmlformats.org/officeDocument/2006/relationships/hyperlink" Target="https://www.bou.or.ug/bou/publications_research/icbt.html" TargetMode="External"/><Relationship Id="rId227" Type="http://schemas.openxmlformats.org/officeDocument/2006/relationships/hyperlink" Target="https://www.bou.or.ug/bou/collateral/domestic_financial_markets/domestic_financial_markets.html" TargetMode="External"/><Relationship Id="rId781" Type="http://schemas.openxmlformats.org/officeDocument/2006/relationships/hyperlink" Target="http://databank.worldbank.org/data/reports.aspx?source=health-nutrition-and-population-statistics:-population-estimates-and-projections&amp;Type=TABLE&amp;preview=on" TargetMode="External"/><Relationship Id="rId837" Type="http://schemas.openxmlformats.org/officeDocument/2006/relationships/hyperlink" Target="https://data.oecd.org/searchresults/?hf=20&amp;b=0&amp;r=%2Bf%2Ftype%2Findicators&amp;l=en&amp;s=score" TargetMode="External"/><Relationship Id="rId879" Type="http://schemas.openxmlformats.org/officeDocument/2006/relationships/hyperlink" Target="http://data.un.org/Search.aspx?q=uganda" TargetMode="External"/><Relationship Id="rId1022" Type="http://schemas.openxmlformats.org/officeDocument/2006/relationships/hyperlink" Target="http://www.wfp.org/content/uganda-food-and-nutrition-security-assessment-refugee-settlements-january-2015" TargetMode="External"/><Relationship Id="rId269"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434" Type="http://schemas.openxmlformats.org/officeDocument/2006/relationships/hyperlink" Target="http://www.theglobalfund.org/en/data/datasets/" TargetMode="External"/><Relationship Id="rId476" Type="http://schemas.openxmlformats.org/officeDocument/2006/relationships/hyperlink" Target="http://dhsprogram.com/what-we-do/survey/survey-display-224.cfm" TargetMode="External"/><Relationship Id="rId641" Type="http://schemas.openxmlformats.org/officeDocument/2006/relationships/hyperlink" Target="http://www.ureport.ug/poll/549/" TargetMode="External"/><Relationship Id="rId683" Type="http://schemas.openxmlformats.org/officeDocument/2006/relationships/hyperlink" Target="https://www.enterprisesurveys.org/data/exploreeconomies/2013/uganda" TargetMode="External"/><Relationship Id="rId739" Type="http://schemas.openxmlformats.org/officeDocument/2006/relationships/hyperlink" Target="http://www.ubos.org/onlinefiles/uploads/ubos/2009_HLG_%20Abstract_printed/CIS+UPLOADS/Profiles%20of%20Higher%20Local%20Governments_June_2014.pdf" TargetMode="External"/><Relationship Id="rId890" Type="http://schemas.openxmlformats.org/officeDocument/2006/relationships/hyperlink" Target="http://www.indepth-ishare.org/index.php/catalog/79" TargetMode="External"/><Relationship Id="rId904" Type="http://schemas.openxmlformats.org/officeDocument/2006/relationships/hyperlink" Target="http://www.ubos.org/unda/index.php/catalog/24" TargetMode="External"/><Relationship Id="rId33" Type="http://schemas.openxmlformats.org/officeDocument/2006/relationships/hyperlink" Target="http://www.ubos.org/unda/index.php/catalog/18" TargetMode="External"/><Relationship Id="rId129" Type="http://schemas.openxmlformats.org/officeDocument/2006/relationships/hyperlink" Target="http://statistics.unwto.org/content/yearbook" TargetMode="External"/><Relationship Id="rId280" Type="http://schemas.openxmlformats.org/officeDocument/2006/relationships/hyperlink" Target="https://www.bou.or.ug/bou/publications_research/private_sector_capital_psis.html" TargetMode="External"/><Relationship Id="rId336" Type="http://schemas.openxmlformats.org/officeDocument/2006/relationships/hyperlink" Target="http://www.education.go.ug/files/downloads/Education%20Abstract%202011.pdf" TargetMode="External"/><Relationship Id="rId501" Type="http://schemas.openxmlformats.org/officeDocument/2006/relationships/hyperlink" Target="http://www.itu.int/en/ITU-D/Statistics/Pages/default.aspx" TargetMode="External"/><Relationship Id="rId543" Type="http://schemas.openxmlformats.org/officeDocument/2006/relationships/hyperlink" Target="http://data.energy-gis.opendata.arcgis.com/" TargetMode="External"/><Relationship Id="rId946" Type="http://schemas.openxmlformats.org/officeDocument/2006/relationships/hyperlink" Target="http://www.ilo.org/global/statistics-and-databases/research-and-databases/kilm/lang--en/index.htm" TargetMode="External"/><Relationship Id="rId988" Type="http://schemas.openxmlformats.org/officeDocument/2006/relationships/hyperlink" Target="http://catalog.ihsn.org/index.php/catalog/2214/" TargetMode="External"/><Relationship Id="rId75" Type="http://schemas.openxmlformats.org/officeDocument/2006/relationships/hyperlink" Target="http://www.uhrc.ug/" TargetMode="External"/><Relationship Id="rId140" Type="http://schemas.openxmlformats.org/officeDocument/2006/relationships/hyperlink" Target="http://www.ubos.org/onlinefiles/uploads/ubos/NPHC/NPHC%202014%20FINAL%20RESULTS%20REPORT.pdf" TargetMode="External"/><Relationship Id="rId182" Type="http://schemas.openxmlformats.org/officeDocument/2006/relationships/hyperlink" Target="http://www.budget.go.ug/budget/national-budget-performance-reports" TargetMode="External"/><Relationship Id="rId378" Type="http://schemas.openxmlformats.org/officeDocument/2006/relationships/hyperlink" Target="http://www.ubos.org/unda/index.php/catalog/19" TargetMode="External"/><Relationship Id="rId403" Type="http://schemas.openxmlformats.org/officeDocument/2006/relationships/hyperlink" Target="http://www.ubos.org/unda/index.php/catalog/52" TargetMode="External"/><Relationship Id="rId585" Type="http://schemas.openxmlformats.org/officeDocument/2006/relationships/hyperlink" Target="http://www.energyandminerals.go.ug/downloads/2014StatisticalAbstract.pdf" TargetMode="External"/><Relationship Id="rId750" Type="http://schemas.openxmlformats.org/officeDocument/2006/relationships/hyperlink" Target="http://databank.worldbank.org/data/reports.aspx?source=gender-statistics&amp;Type=TABLE&amp;preview=on" TargetMode="External"/><Relationship Id="rId792" Type="http://schemas.openxmlformats.org/officeDocument/2006/relationships/hyperlink" Target="http://www.afdb.org/en/countries/east-africa/uganda/" TargetMode="External"/><Relationship Id="rId806" Type="http://schemas.openxmlformats.org/officeDocument/2006/relationships/hyperlink" Target="http://www.ubos.org/sdds/info.php" TargetMode="External"/><Relationship Id="rId848" Type="http://schemas.openxmlformats.org/officeDocument/2006/relationships/hyperlink" Target="http://stats.oecd.org/" TargetMode="External"/><Relationship Id="rId1033" Type="http://schemas.openxmlformats.org/officeDocument/2006/relationships/hyperlink" Target="http://www.wfp.org/content/uganda-unhcr-wfp-joint-assessment-mission-october-2014" TargetMode="External"/><Relationship Id="rId6" Type="http://schemas.openxmlformats.org/officeDocument/2006/relationships/hyperlink" Target="https://ppda.go.ug/download/downloads/corporate_reports/SUSPENDED%20PROVIDERS%20Nov%202011.pdf" TargetMode="External"/><Relationship Id="rId238" Type="http://schemas.openxmlformats.org/officeDocument/2006/relationships/hyperlink" Target="https://www.bou.or.ug/bou/supervision/Financial_Stabilty/Financial-Stability-Report.html" TargetMode="External"/><Relationship Id="rId445" Type="http://schemas.openxmlformats.org/officeDocument/2006/relationships/hyperlink" Target="http://aidsinfo.unaids.org/" TargetMode="External"/><Relationship Id="rId487" Type="http://schemas.openxmlformats.org/officeDocument/2006/relationships/hyperlink" Target="http://www.researchictafrica.net/ict_surveys.php?h=3" TargetMode="External"/><Relationship Id="rId610" Type="http://schemas.openxmlformats.org/officeDocument/2006/relationships/hyperlink" Target="http://www.ubos.org/statistical-activities/community-systems/district-profiling/community-statistics/" TargetMode="External"/><Relationship Id="rId652" Type="http://schemas.openxmlformats.org/officeDocument/2006/relationships/hyperlink" Target="http://microdata.worldbank.org/index.php/catalog/1965" TargetMode="External"/><Relationship Id="rId694" Type="http://schemas.openxmlformats.org/officeDocument/2006/relationships/hyperlink" Target="http://microdata.worldbank.org/index.php/catalog/2024" TargetMode="External"/><Relationship Id="rId708" Type="http://schemas.openxmlformats.org/officeDocument/2006/relationships/hyperlink" Target="http://www.unicef.org/infobycountry/uganda_statistics.html" TargetMode="External"/><Relationship Id="rId915" Type="http://schemas.openxmlformats.org/officeDocument/2006/relationships/hyperlink" Target="http://microdata.worldbank.org/index.php/catalog/2256" TargetMode="External"/><Relationship Id="rId291" Type="http://schemas.openxmlformats.org/officeDocument/2006/relationships/hyperlink" Target="https://www.bou.or.ug/bou/supervision/asr.html" TargetMode="External"/><Relationship Id="rId305" Type="http://schemas.openxmlformats.org/officeDocument/2006/relationships/hyperlink" Target="http://esc.go.ug/data/news/Media-Centre.html" TargetMode="External"/><Relationship Id="rId347" Type="http://schemas.openxmlformats.org/officeDocument/2006/relationships/hyperlink" Target="http://www.education.go.ug/files/downloads/Education%20Abstract%202011.pdf" TargetMode="External"/><Relationship Id="rId512" Type="http://schemas.openxmlformats.org/officeDocument/2006/relationships/hyperlink" Target="http://catalog.ihsn.org/index.php/catalog/3787" TargetMode="External"/><Relationship Id="rId957" Type="http://schemas.openxmlformats.org/officeDocument/2006/relationships/hyperlink" Target="http://www.ilo.org/global/statistics-and-databases/research-and-databases/kilm/lang--en/index.htm" TargetMode="External"/><Relationship Id="rId999" Type="http://schemas.openxmlformats.org/officeDocument/2006/relationships/hyperlink" Target="http://catalog.ihsn.org/index.php/catalog/2355" TargetMode="External"/><Relationship Id="rId44" Type="http://schemas.openxmlformats.org/officeDocument/2006/relationships/hyperlink" Target="https://www.datafirst.uct.ac.za/dataportal/index.php/catalog/533" TargetMode="External"/><Relationship Id="rId86" Type="http://schemas.openxmlformats.org/officeDocument/2006/relationships/hyperlink" Target="http://catalog.ihsn.org/index.php/catalog/2356/study-description" TargetMode="External"/><Relationship Id="rId151" Type="http://schemas.openxmlformats.org/officeDocument/2006/relationships/hyperlink" Target="http://econ.worldbank.org/WBSITE/EXTERNAL/EXTDEC/EXTRESEARCH/EXTLSMS/0,,contentMDK:23511127~menuPK:4196952~pagePK:64168445~piPK:64168309~theSitePK:3358997~isCURL:Y~isCURL:Y,00.html" TargetMode="External"/><Relationship Id="rId389" Type="http://schemas.openxmlformats.org/officeDocument/2006/relationships/hyperlink" Target="http://unstats.un.org/unsd/environment/qindicators.htm" TargetMode="External"/><Relationship Id="rId554" Type="http://schemas.openxmlformats.org/officeDocument/2006/relationships/hyperlink" Target="http://www.energyandminerals.go.ug/downloads/2014StatisticalAbstract.pdf" TargetMode="External"/><Relationship Id="rId596" Type="http://schemas.openxmlformats.org/officeDocument/2006/relationships/hyperlink" Target="http://www.energyandminerals.go.ug/downloads/2014StatisticalAbstract.pdf" TargetMode="External"/><Relationship Id="rId761" Type="http://schemas.openxmlformats.org/officeDocument/2006/relationships/hyperlink" Target="http://databank.worldbank.org/data/reports.aspx?source=poverty-and-equity-database&amp;Type=TABLE&amp;preview=on" TargetMode="External"/><Relationship Id="rId817" Type="http://schemas.openxmlformats.org/officeDocument/2006/relationships/hyperlink" Target="https://international.ipums.org/international/about.shtml" TargetMode="External"/><Relationship Id="rId859" Type="http://schemas.openxmlformats.org/officeDocument/2006/relationships/hyperlink" Target="http://knoema.com/" TargetMode="External"/><Relationship Id="rId1002" Type="http://schemas.openxmlformats.org/officeDocument/2006/relationships/hyperlink" Target="http://catalog.ihsn.org/index.php/catalog/3788" TargetMode="External"/><Relationship Id="rId193" Type="http://schemas.openxmlformats.org/officeDocument/2006/relationships/hyperlink" Target="https://www.bou.or.ug/bou/bou-downloads/Financial_Inclusion/Uganda2013FinScopeMainReport.pdf" TargetMode="External"/><Relationship Id="rId207" Type="http://schemas.openxmlformats.org/officeDocument/2006/relationships/hyperlink" Target="https://www.bou.or.ug/bou/bou-downloads/Financial_Inclusion/Uganda2013FinScopeMainReport.pdf" TargetMode="External"/><Relationship Id="rId249" Type="http://schemas.openxmlformats.org/officeDocument/2006/relationships/hyperlink" Target="https://www.bou.or.ug/bou/rates_statistics/statistics.html" TargetMode="External"/><Relationship Id="rId414" Type="http://schemas.openxmlformats.org/officeDocument/2006/relationships/hyperlink" Target="http://www.afrobarometer.org/data/merged-round-5-data-34-countries-2015" TargetMode="External"/><Relationship Id="rId456" Type="http://schemas.openxmlformats.org/officeDocument/2006/relationships/hyperlink" Target="http://dhsprogram.com/what-we-do/survey/survey-display-399.cfm" TargetMode="External"/><Relationship Id="rId498" Type="http://schemas.openxmlformats.org/officeDocument/2006/relationships/hyperlink" Target="https://www.datafirst.uct.ac.za/dataportal/index.php/catalog/533" TargetMode="External"/><Relationship Id="rId621" Type="http://schemas.openxmlformats.org/officeDocument/2006/relationships/hyperlink" Target="http://www.oag.go.ug/wp-content/uploads/2016/01/Value-for-Money-and-Specialised-Audits-30th-June-2015.pdf" TargetMode="External"/><Relationship Id="rId663" Type="http://schemas.openxmlformats.org/officeDocument/2006/relationships/hyperlink" Target="http://catalog.ihsn.org/index.php/catalog/4230" TargetMode="External"/><Relationship Id="rId870" Type="http://schemas.openxmlformats.org/officeDocument/2006/relationships/hyperlink" Target="http://devinit.org/" TargetMode="External"/><Relationship Id="rId13" Type="http://schemas.openxmlformats.org/officeDocument/2006/relationships/hyperlink" Target="http://www.education.go.ug/data/smenu/2/EMIS%20Statistics.html" TargetMode="External"/><Relationship Id="rId109" Type="http://schemas.openxmlformats.org/officeDocument/2006/relationships/hyperlink" Target="http://www.ubos.org/statistics/macro-economic/trade-2/" TargetMode="External"/><Relationship Id="rId260" Type="http://schemas.openxmlformats.org/officeDocument/2006/relationships/hyperlink" Target="https://www.bou.or.ug/bou/rates_statistics/statistics.html" TargetMode="External"/><Relationship Id="rId316" Type="http://schemas.openxmlformats.org/officeDocument/2006/relationships/hyperlink" Target="http://esc.go.ug/data/news/Media-Centre.html" TargetMode="External"/><Relationship Id="rId523" Type="http://schemas.openxmlformats.org/officeDocument/2006/relationships/hyperlink" Target="http://www.ubos.org/publications/labour/" TargetMode="External"/><Relationship Id="rId719" Type="http://schemas.openxmlformats.org/officeDocument/2006/relationships/hyperlink" Target="http://hdr.undp.org/en/composite/trends" TargetMode="External"/><Relationship Id="rId926" Type="http://schemas.openxmlformats.org/officeDocument/2006/relationships/hyperlink" Target="http://www.ubos.org/unda/index.php/catalog/25" TargetMode="External"/><Relationship Id="rId968" Type="http://schemas.openxmlformats.org/officeDocument/2006/relationships/hyperlink" Target="http://www.inform-index.org/Countries/Country-profiles" TargetMode="External"/><Relationship Id="rId55" Type="http://schemas.openxmlformats.org/officeDocument/2006/relationships/hyperlink" Target="http://www.oag.go.ug/wp-content/uploads/2016/01/Value-for-Money-and-Specialised-Audits-30th-June-2015.pdf" TargetMode="External"/><Relationship Id="rId97" Type="http://schemas.openxmlformats.org/officeDocument/2006/relationships/hyperlink" Target="http://www.ubos.org/onlinefiles/uploads/ubos/pdf%20documents/2010%20COBE%20Report.pdf" TargetMode="External"/><Relationship Id="rId120" Type="http://schemas.openxmlformats.org/officeDocument/2006/relationships/hyperlink" Target="http://www.ubos.org/onlinefiles/uploads/ubos/trade/external_trade/T7.xlsx" TargetMode="External"/><Relationship Id="rId358" Type="http://schemas.openxmlformats.org/officeDocument/2006/relationships/hyperlink" Target="http://www.education.go.ug/files/downloads/Education%20Abstract%202011.pdf" TargetMode="External"/><Relationship Id="rId565" Type="http://schemas.openxmlformats.org/officeDocument/2006/relationships/hyperlink" Target="http://www.energyandminerals.go.ug/downloads/2014StatisticalAbstract.pdf" TargetMode="External"/><Relationship Id="rId730" Type="http://schemas.openxmlformats.org/officeDocument/2006/relationships/hyperlink" Target="http://microdata.worldbank.org/index.php/catalog/2236" TargetMode="External"/><Relationship Id="rId772" Type="http://schemas.openxmlformats.org/officeDocument/2006/relationships/hyperlink" Target="http://databank.worldbank.org/data/reports.aspx?source=wealth-accounting&amp;Type=TABLE&amp;preview=on" TargetMode="External"/><Relationship Id="rId828" Type="http://schemas.openxmlformats.org/officeDocument/2006/relationships/hyperlink" Target="https://data.oecd.org/searchresults/?hf=20&amp;b=0&amp;r=%2Bf%2Ftype%2Findicators&amp;l=en&amp;s=score" TargetMode="External"/><Relationship Id="rId1013" Type="http://schemas.openxmlformats.org/officeDocument/2006/relationships/hyperlink" Target="http://catalog.ihsn.org/index.php/catalog/4180" TargetMode="External"/><Relationship Id="rId162" Type="http://schemas.openxmlformats.org/officeDocument/2006/relationships/hyperlink" Target="http://popstats.unhcr.org/en/resettlement" TargetMode="External"/><Relationship Id="rId218" Type="http://schemas.openxmlformats.org/officeDocument/2006/relationships/hyperlink" Target="https://www.bou.or.ug/bou/bou-downloads/Financial_Inclusion/Uganda2013FinScopeMainReport.pdf" TargetMode="External"/><Relationship Id="rId425" Type="http://schemas.openxmlformats.org/officeDocument/2006/relationships/hyperlink" Target="http://data.imf.org/?sk=7CB6619C-CF87-48DC-9443-2973E161ABEB" TargetMode="External"/><Relationship Id="rId467" Type="http://schemas.openxmlformats.org/officeDocument/2006/relationships/hyperlink" Target="http://dhsprogram.com/what-we-do/survey/survey-display-399.cfm" TargetMode="External"/><Relationship Id="rId632" Type="http://schemas.openxmlformats.org/officeDocument/2006/relationships/hyperlink" Target="http://opendevdata.ug/standalone-datasets/summary-of-kcca-strategic-programme-slash-project-implementation-schedule-in-us-dollars" TargetMode="External"/><Relationship Id="rId271" Type="http://schemas.openxmlformats.org/officeDocument/2006/relationships/hyperlink" Target="https://www.bou.or.ug/bou/publications_research/private_sector_capital_psis.html" TargetMode="External"/><Relationship Id="rId674" Type="http://schemas.openxmlformats.org/officeDocument/2006/relationships/hyperlink" Target="https://www.enterprisesurveys.org/data/exploreeconomies/2013/uganda?topic=firm-characteristics" TargetMode="External"/><Relationship Id="rId881" Type="http://schemas.openxmlformats.org/officeDocument/2006/relationships/hyperlink" Target="http://data.un.org/Search.aspx?q=uganda" TargetMode="External"/><Relationship Id="rId937" Type="http://schemas.openxmlformats.org/officeDocument/2006/relationships/hyperlink" Target="http://www.ilo.org/ilostat/faces/oracle/webcenter/portalapp/pagehierarchy/Page137.jspx?_afrLoop=592469664984296&amp;clean=true" TargetMode="External"/><Relationship Id="rId979" Type="http://schemas.openxmlformats.org/officeDocument/2006/relationships/hyperlink" Target="http://www.devinfo.org/sowcinfo2013/libraries/aspx/Home.aspx" TargetMode="External"/><Relationship Id="rId24" Type="http://schemas.openxmlformats.org/officeDocument/2006/relationships/hyperlink" Target="http://ipsanad.com/" TargetMode="External"/><Relationship Id="rId66" Type="http://schemas.openxmlformats.org/officeDocument/2006/relationships/hyperlink" Target="http://www.mglsd.go.ug/ovcmis/" TargetMode="External"/><Relationship Id="rId131" Type="http://schemas.openxmlformats.org/officeDocument/2006/relationships/hyperlink" Target="http://microdata.worldbank.org/index.php/catalog/97" TargetMode="External"/><Relationship Id="rId327" Type="http://schemas.openxmlformats.org/officeDocument/2006/relationships/hyperlink" Target="http://esc.go.ug/data/news/Media-Centre.html" TargetMode="External"/><Relationship Id="rId369" Type="http://schemas.openxmlformats.org/officeDocument/2006/relationships/hyperlink" Target="http://data.uis.unesco.org/" TargetMode="External"/><Relationship Id="rId534" Type="http://schemas.openxmlformats.org/officeDocument/2006/relationships/hyperlink" Target="http://www.ubos.org/onlinefiles/uploads/ubos/pdf%20documents/migration2005_09.pdf" TargetMode="External"/><Relationship Id="rId576" Type="http://schemas.openxmlformats.org/officeDocument/2006/relationships/hyperlink" Target="http://www.energyandminerals.go.ug/downloads/2014StatisticalAbstract.pdf" TargetMode="External"/><Relationship Id="rId741" Type="http://schemas.openxmlformats.org/officeDocument/2006/relationships/hyperlink" Target="http://www.ubos.org/onlinefiles/uploads/ubos/2009_HLG_%20Abstract_printed/CIS+UPLOADS/Profiles%20of%20Higher%20Local%20Governments_June_2014.pdf" TargetMode="External"/><Relationship Id="rId783" Type="http://schemas.openxmlformats.org/officeDocument/2006/relationships/hyperlink" Target="http://ugandadata.org/redbin/RpWebEngine.exe/Portal?&amp;BASE=cen2014" TargetMode="External"/><Relationship Id="rId839" Type="http://schemas.openxmlformats.org/officeDocument/2006/relationships/hyperlink" Target="https://data.oecd.org/searchresults/?hf=20&amp;b=0&amp;r=%2Bf%2Ftype%2Findicators&amp;l=en&amp;s=score" TargetMode="External"/><Relationship Id="rId990" Type="http://schemas.openxmlformats.org/officeDocument/2006/relationships/hyperlink" Target="http://catalog.ihsn.org/index.php/catalog/2214/" TargetMode="External"/><Relationship Id="rId173" Type="http://schemas.openxmlformats.org/officeDocument/2006/relationships/hyperlink" Target="https://www.bou.or.ug/bou/publications_research/icbt.html" TargetMode="External"/><Relationship Id="rId229" Type="http://schemas.openxmlformats.org/officeDocument/2006/relationships/hyperlink" Target="https://www.bou.or.ug/bou/collateral/domestic_financial_markets/domestic_financial_markets.html" TargetMode="External"/><Relationship Id="rId380" Type="http://schemas.openxmlformats.org/officeDocument/2006/relationships/hyperlink" Target="http://www.ubos.org/unda/index.php/catalog/19" TargetMode="External"/><Relationship Id="rId436" Type="http://schemas.openxmlformats.org/officeDocument/2006/relationships/hyperlink" Target="http://www.theglobalfund.org/en/data/datasets/" TargetMode="External"/><Relationship Id="rId601" Type="http://schemas.openxmlformats.org/officeDocument/2006/relationships/hyperlink" Target="http://www.energyandminerals.go.ug/downloads/2014StatisticalAbstract.pdf" TargetMode="External"/><Relationship Id="rId643" Type="http://schemas.openxmlformats.org/officeDocument/2006/relationships/hyperlink" Target="http://www.ureport.ug/poll/499/" TargetMode="External"/><Relationship Id="rId1024" Type="http://schemas.openxmlformats.org/officeDocument/2006/relationships/hyperlink" Target="http://www.wfp.org/content/uganda-faowfp-assessment-impact-2007-floods-january-2008" TargetMode="External"/><Relationship Id="rId240" Type="http://schemas.openxmlformats.org/officeDocument/2006/relationships/hyperlink" Target="https://www.bou.or.ug/bou/supervision/Financial_Stabilty/Financial-Stability-Report.html" TargetMode="External"/><Relationship Id="rId478" Type="http://schemas.openxmlformats.org/officeDocument/2006/relationships/hyperlink" Target="http://dhsprogram.com/what-we-do/survey/survey-display-224.cfm" TargetMode="External"/><Relationship Id="rId685" Type="http://schemas.openxmlformats.org/officeDocument/2006/relationships/hyperlink" Target="https://www.enterprisesurveys.org/data/exploreeconomies/2013/uganda" TargetMode="External"/><Relationship Id="rId850" Type="http://schemas.openxmlformats.org/officeDocument/2006/relationships/hyperlink" Target="http://stats.oecd.org/" TargetMode="External"/><Relationship Id="rId892" Type="http://schemas.openxmlformats.org/officeDocument/2006/relationships/hyperlink" Target="http://www.indepth-ishare.org/index.php/catalog/79" TargetMode="External"/><Relationship Id="rId906" Type="http://schemas.openxmlformats.org/officeDocument/2006/relationships/hyperlink" Target="http://www.ubos.org/unda/index.php/catalog/24" TargetMode="External"/><Relationship Id="rId948" Type="http://schemas.openxmlformats.org/officeDocument/2006/relationships/hyperlink" Target="http://www.ilo.org/global/statistics-and-databases/research-and-databases/kilm/lang--en/index.htm" TargetMode="External"/><Relationship Id="rId35" Type="http://schemas.openxmlformats.org/officeDocument/2006/relationships/hyperlink" Target="http://catalog.ihsn.org/index.php/catalog/3785/study-description" TargetMode="External"/><Relationship Id="rId77" Type="http://schemas.openxmlformats.org/officeDocument/2006/relationships/hyperlink" Target="https://data.hdx.rwlabs.org/group/uga" TargetMode="External"/><Relationship Id="rId100" Type="http://schemas.openxmlformats.org/officeDocument/2006/relationships/hyperlink" Target="http://www.ubos.org/onlinefiles/uploads/ubos/pdf%20documents/2010%20COBE%20Report.pdf" TargetMode="External"/><Relationship Id="rId282" Type="http://schemas.openxmlformats.org/officeDocument/2006/relationships/hyperlink" Target="https://www.bou.or.ug/bou/publications_research/private_sector_capital_psis.html" TargetMode="External"/><Relationship Id="rId338" Type="http://schemas.openxmlformats.org/officeDocument/2006/relationships/hyperlink" Target="http://www.education.go.ug/files/downloads/Education%20Abstract%202011.pdf" TargetMode="External"/><Relationship Id="rId503" Type="http://schemas.openxmlformats.org/officeDocument/2006/relationships/hyperlink" Target="http://www.itu.int/en/ITU-D/Statistics/Pages/default.aspx" TargetMode="External"/><Relationship Id="rId545" Type="http://schemas.openxmlformats.org/officeDocument/2006/relationships/hyperlink" Target="http://www.landmatrix.org/en/get-the-detail/by-target-country/uganda/?order_by=&amp;starts_with=U" TargetMode="External"/><Relationship Id="rId587" Type="http://schemas.openxmlformats.org/officeDocument/2006/relationships/hyperlink" Target="http://www.energyandminerals.go.ug/downloads/2014StatisticalAbstract.pdf" TargetMode="External"/><Relationship Id="rId710" Type="http://schemas.openxmlformats.org/officeDocument/2006/relationships/hyperlink" Target="http://www.unicef.org/infobycountry/uganda_statistics.html" TargetMode="External"/><Relationship Id="rId752" Type="http://schemas.openxmlformats.org/officeDocument/2006/relationships/hyperlink" Target="http://databank.worldbank.org/data/reports.aspx?source=health-nutrition-and-population-statistics-by-wealth-quintile&amp;Type=TABLE&amp;preview=on" TargetMode="External"/><Relationship Id="rId808" Type="http://schemas.openxmlformats.org/officeDocument/2006/relationships/hyperlink" Target="https://www.analyseafrica.com/indicators?utm_campaign=Acquistion+email+TIA+reg&amp;utm_source=emailCampaign&amp;utm_medium=email&amp;utm_content=" TargetMode="External"/><Relationship Id="rId8" Type="http://schemas.openxmlformats.org/officeDocument/2006/relationships/hyperlink" Target="https://www.bou.or.ug/bou/publications_research/icbt.html" TargetMode="External"/><Relationship Id="rId142" Type="http://schemas.openxmlformats.org/officeDocument/2006/relationships/hyperlink" Target="http://www.ubos.org/onlinefiles/uploads/ubos/NPHC/NPHC%202014%20FINAL%20RESULTS%20REPORT.pdf" TargetMode="External"/><Relationship Id="rId184" Type="http://schemas.openxmlformats.org/officeDocument/2006/relationships/hyperlink" Target="http://www.budget.go.ug/" TargetMode="External"/><Relationship Id="rId391" Type="http://schemas.openxmlformats.org/officeDocument/2006/relationships/hyperlink" Target="http://unstats.un.org/unsd/environment/qindicators.htm" TargetMode="External"/><Relationship Id="rId405" Type="http://schemas.openxmlformats.org/officeDocument/2006/relationships/hyperlink" Target="http://www.afrobarometer.org/data/merged-round-5-data-34-countries-2015" TargetMode="External"/><Relationship Id="rId447" Type="http://schemas.openxmlformats.org/officeDocument/2006/relationships/hyperlink" Target="http://www.unaids.org/en/regionscountries/countries/uganda/" TargetMode="External"/><Relationship Id="rId612" Type="http://schemas.openxmlformats.org/officeDocument/2006/relationships/hyperlink" Target="http://www.ubos.org/statistical-activities/community-systems/district-profiling/community-statistics/" TargetMode="External"/><Relationship Id="rId794" Type="http://schemas.openxmlformats.org/officeDocument/2006/relationships/hyperlink" Target="http://uganda.opendataforafrica.org/" TargetMode="External"/><Relationship Id="rId1035" Type="http://schemas.openxmlformats.org/officeDocument/2006/relationships/hyperlink" Target="http://www.wfp.org/content/uganda-food-security-and-nutrition-assessment-june-2015" TargetMode="External"/><Relationship Id="rId251" Type="http://schemas.openxmlformats.org/officeDocument/2006/relationships/hyperlink" Target="https://www.bou.or.ug/bou/rates_statistics/statistics.html" TargetMode="External"/><Relationship Id="rId489" Type="http://schemas.openxmlformats.org/officeDocument/2006/relationships/hyperlink" Target="http://www.researchictafrica.net/ict_surveys.php?h=3" TargetMode="External"/><Relationship Id="rId654" Type="http://schemas.openxmlformats.org/officeDocument/2006/relationships/hyperlink" Target="http://microdata.worldbank.org/index.php/catalog/1965" TargetMode="External"/><Relationship Id="rId696" Type="http://schemas.openxmlformats.org/officeDocument/2006/relationships/hyperlink" Target="http://microdata.worldbank.org/index.php/catalog/2024" TargetMode="External"/><Relationship Id="rId861" Type="http://schemas.openxmlformats.org/officeDocument/2006/relationships/hyperlink" Target="http://knoema.com/" TargetMode="External"/><Relationship Id="rId917" Type="http://schemas.openxmlformats.org/officeDocument/2006/relationships/hyperlink" Target="http://microdata.worldbank.org/index.php/catalog/2256" TargetMode="External"/><Relationship Id="rId959" Type="http://schemas.openxmlformats.org/officeDocument/2006/relationships/hyperlink" Target="http://www.ilo.org/global/statistics-and-databases/research-and-databases/kilm/lang--en/index.htm" TargetMode="External"/><Relationship Id="rId46" Type="http://schemas.openxmlformats.org/officeDocument/2006/relationships/hyperlink" Target="http://catalog.ihsn.org/index.php/catalog/2353" TargetMode="External"/><Relationship Id="rId293" Type="http://schemas.openxmlformats.org/officeDocument/2006/relationships/hyperlink" Target="http://www.infotradeuganda.com/index.php/market-information/food-prices.html" TargetMode="External"/><Relationship Id="rId307" Type="http://schemas.openxmlformats.org/officeDocument/2006/relationships/hyperlink" Target="http://esc.go.ug/data/news/Media-Centre.html" TargetMode="External"/><Relationship Id="rId349" Type="http://schemas.openxmlformats.org/officeDocument/2006/relationships/hyperlink" Target="http://www.education.go.ug/files/downloads/Education%20Abstract%202011.pdf" TargetMode="External"/><Relationship Id="rId514" Type="http://schemas.openxmlformats.org/officeDocument/2006/relationships/hyperlink" Target="http://www.ubos.org/onlinefiles/uploads/ubos/pdf%20documents/2008NSDSFinalReport.pdf" TargetMode="External"/><Relationship Id="rId556" Type="http://schemas.openxmlformats.org/officeDocument/2006/relationships/hyperlink" Target="http://www.energyandminerals.go.ug/downloads/2014StatisticalAbstract.pdf" TargetMode="External"/><Relationship Id="rId721" Type="http://schemas.openxmlformats.org/officeDocument/2006/relationships/hyperlink" Target="http://hdr.undp.org/en/composite/GDI" TargetMode="External"/><Relationship Id="rId763" Type="http://schemas.openxmlformats.org/officeDocument/2006/relationships/hyperlink" Target="http://databank.worldbank.org/data/reports.aspx?source=global-bilateral-migration&amp;Type=TABLE&amp;preview=on" TargetMode="External"/><Relationship Id="rId88" Type="http://schemas.openxmlformats.org/officeDocument/2006/relationships/hyperlink" Target="http://www.ubos.org/onlinefiles/uploads/ubos/pdf%20documents/2010%20COBE%20Report.pdf" TargetMode="External"/><Relationship Id="rId111" Type="http://schemas.openxmlformats.org/officeDocument/2006/relationships/hyperlink" Target="http://www.ubos.org/statistics/macro-economic/trade-2/" TargetMode="External"/><Relationship Id="rId153" Type="http://schemas.openxmlformats.org/officeDocument/2006/relationships/hyperlink" Target="http://econ.worldbank.org/WBSITE/EXTERNAL/EXTDEC/EXTRESEARCH/EXTLSMS/0,,contentMDK:23511127~menuPK:4196952~pagePK:64168445~piPK:64168309~theSitePK:3358997~isCURL:Y~isCURL:Y,00.html" TargetMode="External"/><Relationship Id="rId195" Type="http://schemas.openxmlformats.org/officeDocument/2006/relationships/hyperlink" Target="https://www.bou.or.ug/bou/bou-downloads/Financial_Inclusion/Uganda2013FinScopeMainReport.pdf" TargetMode="External"/><Relationship Id="rId209" Type="http://schemas.openxmlformats.org/officeDocument/2006/relationships/hyperlink" Target="https://www.bou.or.ug/bou/bou-downloads/Financial_Inclusion/Uganda2013FinScopeMainReport.pdf" TargetMode="External"/><Relationship Id="rId360" Type="http://schemas.openxmlformats.org/officeDocument/2006/relationships/hyperlink" Target="http://www.education.go.ug/files/downloads/Education%20Abstract%202011.pdf" TargetMode="External"/><Relationship Id="rId416" Type="http://schemas.openxmlformats.org/officeDocument/2006/relationships/hyperlink" Target="http://www.afrobarometer.org/data/merged-round-5-data-34-countries-2015" TargetMode="External"/><Relationship Id="rId598" Type="http://schemas.openxmlformats.org/officeDocument/2006/relationships/hyperlink" Target="http://www.energyandminerals.go.ug/downloads/2014StatisticalAbstract.pdf" TargetMode="External"/><Relationship Id="rId819" Type="http://schemas.openxmlformats.org/officeDocument/2006/relationships/hyperlink" Target="https://international.ipums.org/international/about.shtml" TargetMode="External"/><Relationship Id="rId970" Type="http://schemas.openxmlformats.org/officeDocument/2006/relationships/hyperlink" Target="http://www.devinfo.org/sowcinfo2013/libraries/aspx/Home.aspx" TargetMode="External"/><Relationship Id="rId1004" Type="http://schemas.openxmlformats.org/officeDocument/2006/relationships/hyperlink" Target="http://www.cdouga.org/resources/annual-reports/" TargetMode="External"/><Relationship Id="rId220" Type="http://schemas.openxmlformats.org/officeDocument/2006/relationships/hyperlink" Target="https://www.bou.or.ug/bou/bou-downloads/Financial_Inclusion/Uganda2013FinScopeMainReport.pdf" TargetMode="External"/><Relationship Id="rId458" Type="http://schemas.openxmlformats.org/officeDocument/2006/relationships/hyperlink" Target="http://dhsprogram.com/what-we-do/survey/survey-display-399.cfm" TargetMode="External"/><Relationship Id="rId623" Type="http://schemas.openxmlformats.org/officeDocument/2006/relationships/hyperlink" Target="http://www.oag.go.ug/wp-content/uploads/2016/01/Value-for-Money-and-Specialised-Audits-30th-June-2015.pdf" TargetMode="External"/><Relationship Id="rId665" Type="http://schemas.openxmlformats.org/officeDocument/2006/relationships/hyperlink" Target="http://catalog.ihsn.org/index.php/catalog/4230" TargetMode="External"/><Relationship Id="rId830" Type="http://schemas.openxmlformats.org/officeDocument/2006/relationships/hyperlink" Target="https://data.oecd.org/searchresults/?hf=20&amp;b=0&amp;r=%2Bf%2Ftype%2Findicators&amp;l=en&amp;s=score" TargetMode="External"/><Relationship Id="rId872" Type="http://schemas.openxmlformats.org/officeDocument/2006/relationships/hyperlink" Target="http://devinit.org/" TargetMode="External"/><Relationship Id="rId928" Type="http://schemas.openxmlformats.org/officeDocument/2006/relationships/hyperlink" Target="https://webgate.ec.europa.eu/hac/index.cfm?fuseaction=listReport.plain&amp;kind_of_list=plain&amp;cfid=122650&amp;cftoken=ab785ce0e725595e-1929C886-B104-6241-2760E1AC8A7D87CF" TargetMode="External"/><Relationship Id="rId15" Type="http://schemas.openxmlformats.org/officeDocument/2006/relationships/hyperlink" Target="http://www.ubos.org/unda/index.php/catalog/19" TargetMode="External"/><Relationship Id="rId57" Type="http://schemas.openxmlformats.org/officeDocument/2006/relationships/hyperlink" Target="http://microdata.worldbank.org/index.php/catalog/2024" TargetMode="External"/><Relationship Id="rId262"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318" Type="http://schemas.openxmlformats.org/officeDocument/2006/relationships/hyperlink" Target="http://esc.go.ug/data/news/Media-Centre.html" TargetMode="External"/><Relationship Id="rId525" Type="http://schemas.openxmlformats.org/officeDocument/2006/relationships/hyperlink" Target="http://www.ubos.org/publications/labour/" TargetMode="External"/><Relationship Id="rId567" Type="http://schemas.openxmlformats.org/officeDocument/2006/relationships/hyperlink" Target="http://www.energyandminerals.go.ug/downloads/2014StatisticalAbstract.pdf" TargetMode="External"/><Relationship Id="rId732" Type="http://schemas.openxmlformats.org/officeDocument/2006/relationships/hyperlink" Target="http://catalog.ihsn.org/index.php/catalog/6246" TargetMode="External"/><Relationship Id="rId99" Type="http://schemas.openxmlformats.org/officeDocument/2006/relationships/hyperlink" Target="http://www.ubos.org/onlinefiles/uploads/ubos/pdf%20documents/2010%20COBE%20Report.pdf" TargetMode="External"/><Relationship Id="rId122" Type="http://schemas.openxmlformats.org/officeDocument/2006/relationships/hyperlink" Target="http://www.ubos.org/onlinefiles/uploads/ubos/trade/external_trade/T2.xlsx" TargetMode="External"/><Relationship Id="rId164" Type="http://schemas.openxmlformats.org/officeDocument/2006/relationships/hyperlink" Target="http://www.un.org/en/development/desa/population/publications/dataset/contraception/wcu2014.shtml" TargetMode="External"/><Relationship Id="rId371" Type="http://schemas.openxmlformats.org/officeDocument/2006/relationships/hyperlink" Target="http://data.uis.unesco.org/" TargetMode="External"/><Relationship Id="rId774" Type="http://schemas.openxmlformats.org/officeDocument/2006/relationships/hyperlink" Target="http://databank.worldbank.org/data/reports.aspx?source=exporter-dynamics-database-%E2%80%93-indicators-at-country~industry-isic~year-level&amp;Type=TABLE&amp;preview=on" TargetMode="External"/><Relationship Id="rId981" Type="http://schemas.openxmlformats.org/officeDocument/2006/relationships/hyperlink" Target="http://www.devinfo.org/sowcinfo2013/libraries/aspx/Home.aspx" TargetMode="External"/><Relationship Id="rId1015" Type="http://schemas.openxmlformats.org/officeDocument/2006/relationships/hyperlink" Target="http://catalog.ihsn.org/index.php/catalog/4180" TargetMode="External"/><Relationship Id="rId427" Type="http://schemas.openxmlformats.org/officeDocument/2006/relationships/hyperlink" Target="http://mdgs.un.org/unsd/mdg/Data.aspx" TargetMode="External"/><Relationship Id="rId469" Type="http://schemas.openxmlformats.org/officeDocument/2006/relationships/hyperlink" Target="http://dhsprogram.com/what-we-do/survey/survey-display-399.cfm" TargetMode="External"/><Relationship Id="rId634" Type="http://schemas.openxmlformats.org/officeDocument/2006/relationships/hyperlink" Target="http://www.ureport.ug/poll/517/" TargetMode="External"/><Relationship Id="rId676" Type="http://schemas.openxmlformats.org/officeDocument/2006/relationships/hyperlink" Target="https://www.enterprisesurveys.org/data/exploreeconomies/2013/uganda?topic=informality" TargetMode="External"/><Relationship Id="rId841" Type="http://schemas.openxmlformats.org/officeDocument/2006/relationships/hyperlink" Target="http://stats.oecd.org/" TargetMode="External"/><Relationship Id="rId883" Type="http://schemas.openxmlformats.org/officeDocument/2006/relationships/hyperlink" Target="http://data.un.org/Search.aspx?q=uganda" TargetMode="External"/><Relationship Id="rId26" Type="http://schemas.openxmlformats.org/officeDocument/2006/relationships/hyperlink" Target="http://catalog.ihsn.org/index.php/catalog/3786/" TargetMode="External"/><Relationship Id="rId231" Type="http://schemas.openxmlformats.org/officeDocument/2006/relationships/hyperlink" Target="https://www.bou.or.ug/bou/collateral/domestic_financial_markets/domestic_financial_markets.html" TargetMode="External"/><Relationship Id="rId273" Type="http://schemas.openxmlformats.org/officeDocument/2006/relationships/hyperlink" Target="https://www.bou.or.ug/bou/publications_research/private_sector_capital_psis.html" TargetMode="External"/><Relationship Id="rId329" Type="http://schemas.openxmlformats.org/officeDocument/2006/relationships/hyperlink" Target="http://esc.go.ug/data/news/Media-Centre.html" TargetMode="External"/><Relationship Id="rId480" Type="http://schemas.openxmlformats.org/officeDocument/2006/relationships/hyperlink" Target="http://dhsprogram.com/what-we-do/survey/survey-display-224.cfm" TargetMode="External"/><Relationship Id="rId536" Type="http://schemas.openxmlformats.org/officeDocument/2006/relationships/hyperlink" Target="http://data.energy-gis.opendata.arcgis.com/" TargetMode="External"/><Relationship Id="rId701" Type="http://schemas.openxmlformats.org/officeDocument/2006/relationships/hyperlink" Target="http://microdata.worldbank.org/index.php/catalog/2024" TargetMode="External"/><Relationship Id="rId939" Type="http://schemas.openxmlformats.org/officeDocument/2006/relationships/hyperlink" Target="http://www.ilo.org/ilostat/faces/oracle/webcenter/portalapp/pagehierarchy/Page137.jspx?_afrLoop=592469664984296&amp;clean=true" TargetMode="External"/><Relationship Id="rId68" Type="http://schemas.openxmlformats.org/officeDocument/2006/relationships/hyperlink" Target="http://microdata.worldbank.org/index.php/catalog/2256" TargetMode="External"/><Relationship Id="rId133" Type="http://schemas.openxmlformats.org/officeDocument/2006/relationships/hyperlink" Target="http://microdata.worldbank.org/index.php/catalog/97" TargetMode="External"/><Relationship Id="rId175" Type="http://schemas.openxmlformats.org/officeDocument/2006/relationships/hyperlink" Target="https://www.bou.or.ug/bou/publications_research/icbt.html" TargetMode="External"/><Relationship Id="rId340" Type="http://schemas.openxmlformats.org/officeDocument/2006/relationships/hyperlink" Target="http://www.education.go.ug/files/downloads/Education%20Abstract%202011.pdf" TargetMode="External"/><Relationship Id="rId578" Type="http://schemas.openxmlformats.org/officeDocument/2006/relationships/hyperlink" Target="http://www.energyandminerals.go.ug/downloads/2014StatisticalAbstract.pdf" TargetMode="External"/><Relationship Id="rId743" Type="http://schemas.openxmlformats.org/officeDocument/2006/relationships/hyperlink" Target="http://www.ubos.org/onlinefiles/uploads/ubos/2009_HLG_%20Abstract_printed/CIS+UPLOADS/Profiles%20of%20Higher%20Local%20Governments_June_2014.pdf" TargetMode="External"/><Relationship Id="rId785" Type="http://schemas.openxmlformats.org/officeDocument/2006/relationships/hyperlink" Target="http://uganda.opendataforafrica.org/" TargetMode="External"/><Relationship Id="rId950" Type="http://schemas.openxmlformats.org/officeDocument/2006/relationships/hyperlink" Target="http://www.ilo.org/global/statistics-and-databases/research-and-databases/kilm/lang--en/index.htm" TargetMode="External"/><Relationship Id="rId992" Type="http://schemas.openxmlformats.org/officeDocument/2006/relationships/hyperlink" Target="http://catalog.ihsn.org/index.php/catalog/2214/" TargetMode="External"/><Relationship Id="rId1026" Type="http://schemas.openxmlformats.org/officeDocument/2006/relationships/hyperlink" Target="http://www.wfp.org/content/uganda-faowfp-assessment-impact-2007-floods-january-2008" TargetMode="External"/><Relationship Id="rId200" Type="http://schemas.openxmlformats.org/officeDocument/2006/relationships/hyperlink" Target="https://www.bou.or.ug/bou/bou-downloads/Financial_Inclusion/Uganda2013FinScopeMainReport.pdf" TargetMode="External"/><Relationship Id="rId382" Type="http://schemas.openxmlformats.org/officeDocument/2006/relationships/hyperlink" Target="http://www.ubos.org/unda/index.php/catalog/19" TargetMode="External"/><Relationship Id="rId438" Type="http://schemas.openxmlformats.org/officeDocument/2006/relationships/hyperlink" Target="http://www.theglobalfund.org/en/data/datasets/" TargetMode="External"/><Relationship Id="rId603" Type="http://schemas.openxmlformats.org/officeDocument/2006/relationships/hyperlink" Target="http://www.energyandminerals.go.ug/downloads/2014StatisticalAbstract.pdf" TargetMode="External"/><Relationship Id="rId645" Type="http://schemas.openxmlformats.org/officeDocument/2006/relationships/hyperlink" Target="http://microdata.worldbank.org/index.php/catalog/1965" TargetMode="External"/><Relationship Id="rId687" Type="http://schemas.openxmlformats.org/officeDocument/2006/relationships/hyperlink" Target="https://www.enterprisesurveys.org/data/exploreeconomies/2013/uganda" TargetMode="External"/><Relationship Id="rId810" Type="http://schemas.openxmlformats.org/officeDocument/2006/relationships/hyperlink" Target="https://www.analyseafrica.com/indicators?utm_campaign=Acquistion+email+TIA+reg&amp;utm_source=emailCampaign&amp;utm_medium=email&amp;utm_content=" TargetMode="External"/><Relationship Id="rId852" Type="http://schemas.openxmlformats.org/officeDocument/2006/relationships/hyperlink" Target="http://stats.oecd.org/" TargetMode="External"/><Relationship Id="rId908" Type="http://schemas.openxmlformats.org/officeDocument/2006/relationships/hyperlink" Target="http://microdata.worldbank.org/index.php/catalog/2256" TargetMode="External"/><Relationship Id="rId242" Type="http://schemas.openxmlformats.org/officeDocument/2006/relationships/hyperlink" Target="https://www.bou.or.ug/bou/supervision/Financial_Stabilty/Financial-Stability-Report.html" TargetMode="External"/><Relationship Id="rId284" Type="http://schemas.openxmlformats.org/officeDocument/2006/relationships/hyperlink" Target="https://www.bou.or.ug/bou/supervision/financial_institutions.html" TargetMode="External"/><Relationship Id="rId491" Type="http://schemas.openxmlformats.org/officeDocument/2006/relationships/hyperlink" Target="http://www.researchictafrica.net/ict_surveys.php?h=3" TargetMode="External"/><Relationship Id="rId505" Type="http://schemas.openxmlformats.org/officeDocument/2006/relationships/hyperlink" Target="http://www.itu.int/en/ITU-D/Statistics/Pages/default.aspx" TargetMode="External"/><Relationship Id="rId712" Type="http://schemas.openxmlformats.org/officeDocument/2006/relationships/hyperlink" Target="http://www.unicef.org/infobycountry/uganda_statistics.html" TargetMode="External"/><Relationship Id="rId894" Type="http://schemas.openxmlformats.org/officeDocument/2006/relationships/hyperlink" Target="http://www.ubos.org/unda/index.php/catalog/24" TargetMode="External"/><Relationship Id="rId37" Type="http://schemas.openxmlformats.org/officeDocument/2006/relationships/hyperlink" Target="http://www.ubos.org/unda/index.php/catalog/13" TargetMode="External"/><Relationship Id="rId79" Type="http://schemas.openxmlformats.org/officeDocument/2006/relationships/hyperlink" Target="http://catalog.ihsn.org/index.php/catalog/2356/study-description" TargetMode="External"/><Relationship Id="rId102" Type="http://schemas.openxmlformats.org/officeDocument/2006/relationships/hyperlink" Target="http://comtrade.un.org/data/" TargetMode="External"/><Relationship Id="rId144" Type="http://schemas.openxmlformats.org/officeDocument/2006/relationships/hyperlink" Target="http://www.ubos.org/onlinefiles/uploads/ubos/NPHC/NPHC%202014%20FINAL%20RESULTS%20REPORT.pdf" TargetMode="External"/><Relationship Id="rId547" Type="http://schemas.openxmlformats.org/officeDocument/2006/relationships/hyperlink" Target="http://www.energyandminerals.go.ug/downloads/2014StatisticalAbstract.pdf" TargetMode="External"/><Relationship Id="rId589" Type="http://schemas.openxmlformats.org/officeDocument/2006/relationships/hyperlink" Target="http://www.energyandminerals.go.ug/downloads/2014StatisticalAbstract.pdf" TargetMode="External"/><Relationship Id="rId754" Type="http://schemas.openxmlformats.org/officeDocument/2006/relationships/hyperlink" Target="http://databank.worldbank.org/data/reports.aspx?source=africa-development-indicators&amp;Type=TABLE&amp;preview=on" TargetMode="External"/><Relationship Id="rId796" Type="http://schemas.openxmlformats.org/officeDocument/2006/relationships/hyperlink" Target="http://www.ubos.org/sdds/info.php" TargetMode="External"/><Relationship Id="rId961" Type="http://schemas.openxmlformats.org/officeDocument/2006/relationships/hyperlink" Target="http://www.ilo.org/global/statistics-and-databases/research-and-databases/kilm/lang--en/index.htm" TargetMode="External"/><Relationship Id="rId90" Type="http://schemas.openxmlformats.org/officeDocument/2006/relationships/hyperlink" Target="http://www.ubos.org/onlinefiles/uploads/ubos/pdf%20documents/2010%20COBE%20Report.pdf" TargetMode="External"/><Relationship Id="rId186" Type="http://schemas.openxmlformats.org/officeDocument/2006/relationships/hyperlink" Target="http://www.fspmaps.com/" TargetMode="External"/><Relationship Id="rId351" Type="http://schemas.openxmlformats.org/officeDocument/2006/relationships/hyperlink" Target="http://www.education.go.ug/files/downloads/Education%20Abstract%202011.pdf" TargetMode="External"/><Relationship Id="rId393" Type="http://schemas.openxmlformats.org/officeDocument/2006/relationships/hyperlink" Target="http://unstats.un.org/unsd/environment/qindicators.htm" TargetMode="External"/><Relationship Id="rId407" Type="http://schemas.openxmlformats.org/officeDocument/2006/relationships/hyperlink" Target="http://www.afrobarometer.org/data/merged-round-5-data-34-countries-2015" TargetMode="External"/><Relationship Id="rId449" Type="http://schemas.openxmlformats.org/officeDocument/2006/relationships/hyperlink" Target="http://www.health.go.ug/sites/default/files/2013-2014%20Annual%20Pharmaceutical%20Sector%20Performance%20Report.%20finalbb-06192015_0.pdf" TargetMode="External"/><Relationship Id="rId614" Type="http://schemas.openxmlformats.org/officeDocument/2006/relationships/hyperlink" Target="http://www.oag.go.ug/wp-content/uploads/2016/01/Value-for-Money-and-Specialised-Audits-30th-June-2015.pdf" TargetMode="External"/><Relationship Id="rId656" Type="http://schemas.openxmlformats.org/officeDocument/2006/relationships/hyperlink" Target="http://catalog.ihsn.org/index.php/catalog/4230" TargetMode="External"/><Relationship Id="rId821" Type="http://schemas.openxmlformats.org/officeDocument/2006/relationships/hyperlink" Target="http://stats.oecd.org/" TargetMode="External"/><Relationship Id="rId863" Type="http://schemas.openxmlformats.org/officeDocument/2006/relationships/hyperlink" Target="http://knoema.com/" TargetMode="External"/><Relationship Id="rId1037" Type="http://schemas.openxmlformats.org/officeDocument/2006/relationships/drawing" Target="../drawings/drawing1.xml"/><Relationship Id="rId211" Type="http://schemas.openxmlformats.org/officeDocument/2006/relationships/hyperlink" Target="https://www.bou.or.ug/bou/bou-downloads/Financial_Inclusion/Uganda2013FinScopeMainReport.pdf" TargetMode="External"/><Relationship Id="rId253" Type="http://schemas.openxmlformats.org/officeDocument/2006/relationships/hyperlink" Target="https://www.bou.or.ug/bou/rates_statistics/statistics.html" TargetMode="External"/><Relationship Id="rId295" Type="http://schemas.openxmlformats.org/officeDocument/2006/relationships/hyperlink" Target="http://unctadstat.unctad.org/CountryProfile/GeneralProfile/en-GB/800/index.html" TargetMode="External"/><Relationship Id="rId309" Type="http://schemas.openxmlformats.org/officeDocument/2006/relationships/hyperlink" Target="http://esc.go.ug/data/news/Media-Centre.html" TargetMode="External"/><Relationship Id="rId460" Type="http://schemas.openxmlformats.org/officeDocument/2006/relationships/hyperlink" Target="http://dhsprogram.com/what-we-do/survey/survey-display-399.cfm" TargetMode="External"/><Relationship Id="rId516" Type="http://schemas.openxmlformats.org/officeDocument/2006/relationships/hyperlink" Target="http://www.ubos.org/onlinefiles/uploads/ubos/pdf%20documents/2008NSDSFinalReport.pdf" TargetMode="External"/><Relationship Id="rId698" Type="http://schemas.openxmlformats.org/officeDocument/2006/relationships/hyperlink" Target="http://microdata.worldbank.org/index.php/catalog/2024" TargetMode="External"/><Relationship Id="rId919" Type="http://schemas.openxmlformats.org/officeDocument/2006/relationships/hyperlink" Target="http://microdata.worldbank.org/index.php/catalog/2256" TargetMode="External"/><Relationship Id="rId48" Type="http://schemas.openxmlformats.org/officeDocument/2006/relationships/hyperlink" Target="http://www.researchictafrica.net/prices/Fair_Mobile_PrePaid.php" TargetMode="External"/><Relationship Id="rId113" Type="http://schemas.openxmlformats.org/officeDocument/2006/relationships/hyperlink" Target="http://www.ubos.org/statistics/macro-economic/trade-2/" TargetMode="External"/><Relationship Id="rId320" Type="http://schemas.openxmlformats.org/officeDocument/2006/relationships/hyperlink" Target="http://esc.go.ug/data/news/Media-Centre.html" TargetMode="External"/><Relationship Id="rId558" Type="http://schemas.openxmlformats.org/officeDocument/2006/relationships/hyperlink" Target="http://www.energyandminerals.go.ug/downloads/2014StatisticalAbstract.pdf" TargetMode="External"/><Relationship Id="rId723" Type="http://schemas.openxmlformats.org/officeDocument/2006/relationships/hyperlink" Target="http://hdr.undp.org/en/composite/MPI" TargetMode="External"/><Relationship Id="rId765" Type="http://schemas.openxmlformats.org/officeDocument/2006/relationships/hyperlink" Target="http://databank.worldbank.org/data/reports.aspx?source=global-findex-(global-financial-inclusion-database)&amp;Type=TABLE&amp;preview=on" TargetMode="External"/><Relationship Id="rId930" Type="http://schemas.openxmlformats.org/officeDocument/2006/relationships/hyperlink" Target="http://www.helpage.org/global-agewatch/" TargetMode="External"/><Relationship Id="rId972" Type="http://schemas.openxmlformats.org/officeDocument/2006/relationships/hyperlink" Target="http://www.devinfo.org/sowcinfo2013/libraries/aspx/Home.aspx" TargetMode="External"/><Relationship Id="rId1006" Type="http://schemas.openxmlformats.org/officeDocument/2006/relationships/hyperlink" Target="http://www.dda.or.ug/d_data.html" TargetMode="External"/><Relationship Id="rId155" Type="http://schemas.openxmlformats.org/officeDocument/2006/relationships/hyperlink" Target="http://econ.worldbank.org/WBSITE/EXTERNAL/EXTDEC/EXTRESEARCH/EXTLSMS/0,,contentMDK:23511127~menuPK:4196952~pagePK:64168445~piPK:64168309~theSitePK:3358997~isCURL:Y~isCURL:Y,00.html" TargetMode="External"/><Relationship Id="rId197" Type="http://schemas.openxmlformats.org/officeDocument/2006/relationships/hyperlink" Target="https://www.bou.or.ug/bou/bou-downloads/Financial_Inclusion/Uganda2013FinScopeMainReport.pdf" TargetMode="External"/><Relationship Id="rId362" Type="http://schemas.openxmlformats.org/officeDocument/2006/relationships/hyperlink" Target="http://www.education.go.ug/files/downloads/Education%20Abstract%202011.pdf" TargetMode="External"/><Relationship Id="rId418" Type="http://schemas.openxmlformats.org/officeDocument/2006/relationships/hyperlink" Target="http://www.ubos.org/unda/index.php/catalog/4" TargetMode="External"/><Relationship Id="rId625" Type="http://schemas.openxmlformats.org/officeDocument/2006/relationships/hyperlink" Target="http://opendevdata.ug/standalone-datasets/average-distance-to-day-primary-schools-in-kampala-1" TargetMode="External"/><Relationship Id="rId832" Type="http://schemas.openxmlformats.org/officeDocument/2006/relationships/hyperlink" Target="https://data.oecd.org/searchresults/?hf=20&amp;b=0&amp;r=%2Bf%2Ftype%2Findicators&amp;l=en&amp;s=score" TargetMode="External"/><Relationship Id="rId222" Type="http://schemas.openxmlformats.org/officeDocument/2006/relationships/hyperlink" Target="https://www.bou.or.ug/bou/bou-downloads/Financial_Inclusion/Uganda2013FinScopeMainReport.pdf" TargetMode="External"/><Relationship Id="rId264"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471" Type="http://schemas.openxmlformats.org/officeDocument/2006/relationships/hyperlink" Target="http://dhsprogram.com/what-we-do/survey/survey-display-292.cfm" TargetMode="External"/><Relationship Id="rId667" Type="http://schemas.openxmlformats.org/officeDocument/2006/relationships/hyperlink" Target="http://microdata.worldbank.org/index.php/catalog/1965" TargetMode="External"/><Relationship Id="rId874" Type="http://schemas.openxmlformats.org/officeDocument/2006/relationships/hyperlink" Target="http://devinit.org/" TargetMode="External"/><Relationship Id="rId17" Type="http://schemas.openxmlformats.org/officeDocument/2006/relationships/hyperlink" Target="http://www.ubos.org/unda/index.php/catalog/54" TargetMode="External"/><Relationship Id="rId59" Type="http://schemas.openxmlformats.org/officeDocument/2006/relationships/hyperlink" Target="http://ugandadata.orq/ecompendium/BrowseDefinitions.aspx" TargetMode="External"/><Relationship Id="rId124" Type="http://schemas.openxmlformats.org/officeDocument/2006/relationships/hyperlink" Target="http://www.unido.org/Data1/IndStatBrief/Basic_Information.cfm?print=no&amp;ttype=C1&amp;Country=UGA&amp;sortBy=&amp;sortDir=&amp;Group=" TargetMode="External"/><Relationship Id="rId527" Type="http://schemas.openxmlformats.org/officeDocument/2006/relationships/hyperlink" Target="http://www.ubos.org/publications/labour/" TargetMode="External"/><Relationship Id="rId569" Type="http://schemas.openxmlformats.org/officeDocument/2006/relationships/hyperlink" Target="http://www.energyandminerals.go.ug/downloads/2014StatisticalAbstract.pdf" TargetMode="External"/><Relationship Id="rId734" Type="http://schemas.openxmlformats.org/officeDocument/2006/relationships/hyperlink" Target="http://www.ubos.org/onlinefiles/uploads/ubos/2009_HLG_%20Abstract_printed/CIS+UPLOADS/Profiles%20of%20Higher%20Local%20Governments_June_2014.pdf" TargetMode="External"/><Relationship Id="rId776" Type="http://schemas.openxmlformats.org/officeDocument/2006/relationships/hyperlink" Target="http://databank.worldbank.org/data/reports.aspx?source=africa-infrastructure:-wss-utility&amp;Type=TABLE&amp;preview=on" TargetMode="External"/><Relationship Id="rId941" Type="http://schemas.openxmlformats.org/officeDocument/2006/relationships/hyperlink" Target="http://www.ilo.org/ilostat/faces/oracle/webcenter/portalapp/pagehierarchy/Page137.jspx?_afrLoop=592469664984296&amp;clean=true" TargetMode="External"/><Relationship Id="rId983" Type="http://schemas.openxmlformats.org/officeDocument/2006/relationships/hyperlink" Target="http://www.devinfo.org/sowcinfo2013/libraries/aspx/Home.aspx" TargetMode="External"/><Relationship Id="rId70" Type="http://schemas.openxmlformats.org/officeDocument/2006/relationships/hyperlink" Target="https://euaidexplorer.ec.europa.eu/" TargetMode="External"/><Relationship Id="rId166" Type="http://schemas.openxmlformats.org/officeDocument/2006/relationships/hyperlink" Target="http://www.un.org/esa/population/publications/WFD2012/MainFrame.html" TargetMode="External"/><Relationship Id="rId331" Type="http://schemas.openxmlformats.org/officeDocument/2006/relationships/hyperlink" Target="http://www.education.go.ug/files/downloads/UPPET%20and%20UPOLET%20National%20Headcount%202012%20Report%20(1)-20140925-091150.pdf" TargetMode="External"/><Relationship Id="rId373" Type="http://schemas.openxmlformats.org/officeDocument/2006/relationships/hyperlink" Target="http://www.ubos.org/unda/index.php/catalog/54" TargetMode="External"/><Relationship Id="rId429" Type="http://schemas.openxmlformats.org/officeDocument/2006/relationships/hyperlink" Target="http://www.health.go.ug/sites/default/files/ANNUAL%20HEALTH%20SECTOR%20%20PERFOMANCE%20REPORT.pdf" TargetMode="External"/><Relationship Id="rId580" Type="http://schemas.openxmlformats.org/officeDocument/2006/relationships/hyperlink" Target="http://www.energyandminerals.go.ug/downloads/2014StatisticalAbstract.pdf" TargetMode="External"/><Relationship Id="rId636" Type="http://schemas.openxmlformats.org/officeDocument/2006/relationships/hyperlink" Target="http://www.ureport.ug/poll/537/" TargetMode="External"/><Relationship Id="rId801" Type="http://schemas.openxmlformats.org/officeDocument/2006/relationships/hyperlink" Target="http://www.ubos.org/sdds/info.php" TargetMode="External"/><Relationship Id="rId1017" Type="http://schemas.openxmlformats.org/officeDocument/2006/relationships/hyperlink" Target="http://catalog.ihsn.org/index.php/catalog/4180" TargetMode="External"/><Relationship Id="rId1" Type="http://schemas.openxmlformats.org/officeDocument/2006/relationships/hyperlink" Target="http://www.ppdaproviders.ug/" TargetMode="External"/><Relationship Id="rId233" Type="http://schemas.openxmlformats.org/officeDocument/2006/relationships/hyperlink" Target="https://www.bou.or.ug/bou/collateral/domestic_financial_markets/domestic_financial_markets.html" TargetMode="External"/><Relationship Id="rId440" Type="http://schemas.openxmlformats.org/officeDocument/2006/relationships/hyperlink" Target="http://apps.who.int/gho/data/node.home" TargetMode="External"/><Relationship Id="rId678" Type="http://schemas.openxmlformats.org/officeDocument/2006/relationships/hyperlink" Target="https://www.enterprisesurveys.org/data/exploreeconomies/2013/uganda?topic=innovation-and-technology" TargetMode="External"/><Relationship Id="rId843" Type="http://schemas.openxmlformats.org/officeDocument/2006/relationships/hyperlink" Target="http://stats.oecd.org/" TargetMode="External"/><Relationship Id="rId885" Type="http://schemas.openxmlformats.org/officeDocument/2006/relationships/hyperlink" Target="http://www.ec.or.ug/ecresults/0-Final_Presidential_Results_Polling%20Station.pdf" TargetMode="External"/><Relationship Id="rId28" Type="http://schemas.openxmlformats.org/officeDocument/2006/relationships/hyperlink" Target="http://catalog.ihsn.org/index.php/catalog/892" TargetMode="External"/><Relationship Id="rId275" Type="http://schemas.openxmlformats.org/officeDocument/2006/relationships/hyperlink" Target="https://www.bou.or.ug/bou/publications_research/private_sector_capital_psis.html" TargetMode="External"/><Relationship Id="rId300" Type="http://schemas.openxmlformats.org/officeDocument/2006/relationships/hyperlink" Target="http://esc.go.ug/data/news/Media-Centre.html" TargetMode="External"/><Relationship Id="rId482" Type="http://schemas.openxmlformats.org/officeDocument/2006/relationships/hyperlink" Target="http://www.ucc.co.ug/files/downloads/Annual%20Market%20Industry%20Report%202014-15-%20October%2019-2015.pdf" TargetMode="External"/><Relationship Id="rId538" Type="http://schemas.openxmlformats.org/officeDocument/2006/relationships/hyperlink" Target="http://data.energy-gis.opendata.arcgis.com/" TargetMode="External"/><Relationship Id="rId703" Type="http://schemas.openxmlformats.org/officeDocument/2006/relationships/hyperlink" Target="http://microdata.worldbank.org/index.php/catalog/2024" TargetMode="External"/><Relationship Id="rId745" Type="http://schemas.openxmlformats.org/officeDocument/2006/relationships/hyperlink" Target="http://www.ubos.org/statistical-activities/community-systems/district-profiling/district-profilling-and-administrative-records/" TargetMode="External"/><Relationship Id="rId910" Type="http://schemas.openxmlformats.org/officeDocument/2006/relationships/hyperlink" Target="http://microdata.worldbank.org/index.php/catalog/2256" TargetMode="External"/><Relationship Id="rId952" Type="http://schemas.openxmlformats.org/officeDocument/2006/relationships/hyperlink" Target="http://www.ilo.org/global/statistics-and-databases/research-and-databases/kilm/lang--en/index.htm" TargetMode="External"/><Relationship Id="rId81" Type="http://schemas.openxmlformats.org/officeDocument/2006/relationships/hyperlink" Target="http://catalog.ihsn.org/index.php/catalog/2356/study-description" TargetMode="External"/><Relationship Id="rId135" Type="http://schemas.openxmlformats.org/officeDocument/2006/relationships/hyperlink" Target="http://www.ubos.org/onlinefiles/uploads/ubos/NPHC/NPHC%202014%20FINAL%20RESULTS%20REPORT.pdf" TargetMode="External"/><Relationship Id="rId177" Type="http://schemas.openxmlformats.org/officeDocument/2006/relationships/hyperlink" Target="https://www.bou.or.ug/bou/publications_research/icbt.html" TargetMode="External"/><Relationship Id="rId342" Type="http://schemas.openxmlformats.org/officeDocument/2006/relationships/hyperlink" Target="http://www.education.go.ug/files/downloads/Education%20Abstract%202011.pdf" TargetMode="External"/><Relationship Id="rId384" Type="http://schemas.openxmlformats.org/officeDocument/2006/relationships/hyperlink" Target="http://wmo.multicorpora.net/MultiTransWeb/Web.mvc" TargetMode="External"/><Relationship Id="rId591" Type="http://schemas.openxmlformats.org/officeDocument/2006/relationships/hyperlink" Target="http://www.energyandminerals.go.ug/downloads/2014StatisticalAbstract.pdf" TargetMode="External"/><Relationship Id="rId605" Type="http://schemas.openxmlformats.org/officeDocument/2006/relationships/hyperlink" Target="http://www.energyandminerals.go.ug/downloads/2014StatisticalAbstract.pdf" TargetMode="External"/><Relationship Id="rId787" Type="http://schemas.openxmlformats.org/officeDocument/2006/relationships/hyperlink" Target="http://uganda.opendataforafrica.org/" TargetMode="External"/><Relationship Id="rId812" Type="http://schemas.openxmlformats.org/officeDocument/2006/relationships/hyperlink" Target="https://www.analyseafrica.com/indicators?utm_campaign=Acquistion+email+TIA+reg&amp;utm_source=emailCampaign&amp;utm_medium=email&amp;utm_content=" TargetMode="External"/><Relationship Id="rId994" Type="http://schemas.openxmlformats.org/officeDocument/2006/relationships/hyperlink" Target="http://www.ubos.org/onlinefiles/uploads/ubos/pdf%20documents/ILRI%20Poverty%20Report%202007.pdf" TargetMode="External"/><Relationship Id="rId1028" Type="http://schemas.openxmlformats.org/officeDocument/2006/relationships/hyperlink" Target="http://countrystat.org/home.aspx?c=UGA&amp;tr=26" TargetMode="External"/><Relationship Id="rId202" Type="http://schemas.openxmlformats.org/officeDocument/2006/relationships/hyperlink" Target="https://www.bou.or.ug/bou/bou-downloads/Financial_Inclusion/Uganda2013FinScopeMainReport.pdf" TargetMode="External"/><Relationship Id="rId244" Type="http://schemas.openxmlformats.org/officeDocument/2006/relationships/hyperlink" Target="https://www.bou.or.ug/bou/rates_statistics/statistics.html" TargetMode="External"/><Relationship Id="rId647" Type="http://schemas.openxmlformats.org/officeDocument/2006/relationships/hyperlink" Target="http://microdata.worldbank.org/index.php/catalog/1965" TargetMode="External"/><Relationship Id="rId689" Type="http://schemas.openxmlformats.org/officeDocument/2006/relationships/hyperlink" Target="https://www.enterprisesurveys.org/data/exploreeconomies/2013/uganda" TargetMode="External"/><Relationship Id="rId854" Type="http://schemas.openxmlformats.org/officeDocument/2006/relationships/hyperlink" Target="http://stats.oecd.org/" TargetMode="External"/><Relationship Id="rId896" Type="http://schemas.openxmlformats.org/officeDocument/2006/relationships/hyperlink" Target="http://www.ubos.org/unda/index.php/catalog/24" TargetMode="External"/><Relationship Id="rId39" Type="http://schemas.openxmlformats.org/officeDocument/2006/relationships/hyperlink" Target="http://hmis2.health.go.ug/" TargetMode="External"/><Relationship Id="rId286" Type="http://schemas.openxmlformats.org/officeDocument/2006/relationships/hyperlink" Target="https://www.bou.or.ug/bou/supervision/financial_institutions.html" TargetMode="External"/><Relationship Id="rId451" Type="http://schemas.openxmlformats.org/officeDocument/2006/relationships/hyperlink" Target="http://www.health.go.ug/sites/default/files/2013-2014%20Annual%20Pharmaceutical%20Sector%20Performance%20Report.%20finalbb-06192015_0.pdf" TargetMode="External"/><Relationship Id="rId493" Type="http://schemas.openxmlformats.org/officeDocument/2006/relationships/hyperlink" Target="http://www.researchictafrica.net/ict_surveys.php?h=3" TargetMode="External"/><Relationship Id="rId507" Type="http://schemas.openxmlformats.org/officeDocument/2006/relationships/hyperlink" Target="http://catalog.ihsn.org/index.php/catalog/3787" TargetMode="External"/><Relationship Id="rId549" Type="http://schemas.openxmlformats.org/officeDocument/2006/relationships/hyperlink" Target="http://www.energyandminerals.go.ug/downloads/2014StatisticalAbstract.pdf" TargetMode="External"/><Relationship Id="rId714" Type="http://schemas.openxmlformats.org/officeDocument/2006/relationships/hyperlink" Target="http://www.unicef.org/infobycountry/uganda_statistics.html" TargetMode="External"/><Relationship Id="rId756" Type="http://schemas.openxmlformats.org/officeDocument/2006/relationships/hyperlink" Target="http://databank.worldbank.org/data/reports.aspx?source=ida-results-measurement-system&amp;Type=TABLE&amp;preview=on" TargetMode="External"/><Relationship Id="rId921" Type="http://schemas.openxmlformats.org/officeDocument/2006/relationships/hyperlink" Target="http://microdata.worldbank.org/index.php/catalog/2256" TargetMode="External"/><Relationship Id="rId50" Type="http://schemas.openxmlformats.org/officeDocument/2006/relationships/hyperlink" Target="http://catalog.ihsn.org/index.php/catalog/3787" TargetMode="External"/><Relationship Id="rId104" Type="http://schemas.openxmlformats.org/officeDocument/2006/relationships/hyperlink" Target="http://unstats.un.org/unsd/industry/default.asp" TargetMode="External"/><Relationship Id="rId146" Type="http://schemas.openxmlformats.org/officeDocument/2006/relationships/hyperlink" Target="http://www.ubos.org/onlinefiles/uploads/ubos/NPHC/NPHC%202014%20FINAL%20RESULTS%20REPORT.pdf" TargetMode="External"/><Relationship Id="rId188" Type="http://schemas.openxmlformats.org/officeDocument/2006/relationships/hyperlink" Target="https://www.bou.or.ug/bou/publications_research/Bank_Lending_Survey.html" TargetMode="External"/><Relationship Id="rId311" Type="http://schemas.openxmlformats.org/officeDocument/2006/relationships/hyperlink" Target="http://esc.go.ug/data/news/Media-Centre.html" TargetMode="External"/><Relationship Id="rId353" Type="http://schemas.openxmlformats.org/officeDocument/2006/relationships/hyperlink" Target="http://www.education.go.ug/files/downloads/Education%20Abstract%202011.pdf" TargetMode="External"/><Relationship Id="rId395" Type="http://schemas.openxmlformats.org/officeDocument/2006/relationships/hyperlink" Target="http://www.nwsc.co.ug/index.php/home-mobile/itemlist/category/38-politics" TargetMode="External"/><Relationship Id="rId409" Type="http://schemas.openxmlformats.org/officeDocument/2006/relationships/hyperlink" Target="http://www.afrobarometer.org/data/merged-round-5-data-34-countries-2015" TargetMode="External"/><Relationship Id="rId560" Type="http://schemas.openxmlformats.org/officeDocument/2006/relationships/hyperlink" Target="http://www.energyandminerals.go.ug/downloads/2014StatisticalAbstract.pdf" TargetMode="External"/><Relationship Id="rId798" Type="http://schemas.openxmlformats.org/officeDocument/2006/relationships/hyperlink" Target="http://www.ubos.org/sdds/info.php" TargetMode="External"/><Relationship Id="rId963" Type="http://schemas.openxmlformats.org/officeDocument/2006/relationships/hyperlink" Target="http://www.pension-watch.net/" TargetMode="External"/><Relationship Id="rId92" Type="http://schemas.openxmlformats.org/officeDocument/2006/relationships/hyperlink" Target="http://www.ubos.org/onlinefiles/uploads/ubos/pdf%20documents/2010%20COBE%20Report.pdf" TargetMode="External"/><Relationship Id="rId213" Type="http://schemas.openxmlformats.org/officeDocument/2006/relationships/hyperlink" Target="https://www.bou.or.ug/bou/bou-downloads/Financial_Inclusion/Uganda2013FinScopeMainReport.pdf" TargetMode="External"/><Relationship Id="rId420" Type="http://schemas.openxmlformats.org/officeDocument/2006/relationships/hyperlink" Target="http://www.ubos.org/unda/index.php/catalog/13" TargetMode="External"/><Relationship Id="rId616" Type="http://schemas.openxmlformats.org/officeDocument/2006/relationships/hyperlink" Target="http://www.oag.go.ug/wp-content/uploads/2016/01/Value-for-Money-and-Specialised-Audits-30th-June-2015.pdf" TargetMode="External"/><Relationship Id="rId658" Type="http://schemas.openxmlformats.org/officeDocument/2006/relationships/hyperlink" Target="http://catalog.ihsn.org/index.php/catalog/4230" TargetMode="External"/><Relationship Id="rId823" Type="http://schemas.openxmlformats.org/officeDocument/2006/relationships/hyperlink" Target="https://data.oecd.org/searchresults/?hf=20&amp;b=0&amp;r=%2Bf%2Ftype%2Findicators&amp;l=en&amp;s=score" TargetMode="External"/><Relationship Id="rId865" Type="http://schemas.openxmlformats.org/officeDocument/2006/relationships/hyperlink" Target="http://knoema.com/" TargetMode="External"/><Relationship Id="rId255" Type="http://schemas.openxmlformats.org/officeDocument/2006/relationships/hyperlink" Target="https://www.bou.or.ug/bou/rates_statistics/statistics.html" TargetMode="External"/><Relationship Id="rId297" Type="http://schemas.openxmlformats.org/officeDocument/2006/relationships/hyperlink" Target="http://esc.go.ug/data/news/Media-Centre.html" TargetMode="External"/><Relationship Id="rId462" Type="http://schemas.openxmlformats.org/officeDocument/2006/relationships/hyperlink" Target="http://dhsprogram.com/what-we-do/survey/survey-display-399.cfm" TargetMode="External"/><Relationship Id="rId518" Type="http://schemas.openxmlformats.org/officeDocument/2006/relationships/hyperlink" Target="http://www.ubos.org/onlinefiles/uploads/ubos/pdf%20documents/2008NSDSFinalReport.pdf" TargetMode="External"/><Relationship Id="rId725" Type="http://schemas.openxmlformats.org/officeDocument/2006/relationships/hyperlink" Target="http://hdr.undp.org/en/composite/HDI" TargetMode="External"/><Relationship Id="rId932" Type="http://schemas.openxmlformats.org/officeDocument/2006/relationships/hyperlink" Target="http://www.helpage.org/global-agewatch/" TargetMode="External"/><Relationship Id="rId115" Type="http://schemas.openxmlformats.org/officeDocument/2006/relationships/hyperlink" Target="http://www.ubos.org/statistics/macro-economic/trade-2/" TargetMode="External"/><Relationship Id="rId157" Type="http://schemas.openxmlformats.org/officeDocument/2006/relationships/hyperlink" Target="http://genderstats.un.org/Browse-by-Countries/Country-Dashboard?ctry=800" TargetMode="External"/><Relationship Id="rId322" Type="http://schemas.openxmlformats.org/officeDocument/2006/relationships/hyperlink" Target="http://esc.go.ug/data/news/Media-Centre.html" TargetMode="External"/><Relationship Id="rId364" Type="http://schemas.openxmlformats.org/officeDocument/2006/relationships/hyperlink" Target="http://www.education.go.ug/files/downloads/Education%20Abstract%202011.pdf" TargetMode="External"/><Relationship Id="rId767" Type="http://schemas.openxmlformats.org/officeDocument/2006/relationships/hyperlink" Target="http://databank.worldbank.org/data/reports.aspx?source=country-policy-and-institutional-assessment&amp;Type=TABLE&amp;preview=on" TargetMode="External"/><Relationship Id="rId974" Type="http://schemas.openxmlformats.org/officeDocument/2006/relationships/hyperlink" Target="http://www.devinfo.org/sowcinfo2013/libraries/aspx/Home.aspx" TargetMode="External"/><Relationship Id="rId1008" Type="http://schemas.openxmlformats.org/officeDocument/2006/relationships/hyperlink" Target="http://www.ugandacoffee.go.ug/index.php" TargetMode="External"/><Relationship Id="rId61" Type="http://schemas.openxmlformats.org/officeDocument/2006/relationships/hyperlink" Target="https://data.oecd.org/searchresults/?hf=20&amp;b=0&amp;r=%2Bf%2Ftype%2Findicators&amp;l=en&amp;s=score" TargetMode="External"/><Relationship Id="rId199" Type="http://schemas.openxmlformats.org/officeDocument/2006/relationships/hyperlink" Target="https://www.bou.or.ug/bou/bou-downloads/Financial_Inclusion/Uganda2013FinScopeMainReport.pdf" TargetMode="External"/><Relationship Id="rId571" Type="http://schemas.openxmlformats.org/officeDocument/2006/relationships/hyperlink" Target="http://www.energyandminerals.go.ug/downloads/2014StatisticalAbstract.pdf" TargetMode="External"/><Relationship Id="rId627" Type="http://schemas.openxmlformats.org/officeDocument/2006/relationships/hyperlink" Target="http://opendevdata.ug/standalone-datasets/distance-to-main-drinking-water-source" TargetMode="External"/><Relationship Id="rId669" Type="http://schemas.openxmlformats.org/officeDocument/2006/relationships/hyperlink" Target="http://catalog.ihsn.org/index.php/catalog/4230" TargetMode="External"/><Relationship Id="rId834" Type="http://schemas.openxmlformats.org/officeDocument/2006/relationships/hyperlink" Target="https://data.oecd.org/searchresults/?hf=20&amp;b=0&amp;r=%2Bf%2Ftype%2Findicators&amp;l=en&amp;s=score" TargetMode="External"/><Relationship Id="rId876" Type="http://schemas.openxmlformats.org/officeDocument/2006/relationships/hyperlink" Target="http://data.un.org/Search.aspx?q=uganda" TargetMode="External"/><Relationship Id="rId19" Type="http://schemas.openxmlformats.org/officeDocument/2006/relationships/hyperlink" Target="https://www.strausscenter.org/ccaps-content/climate-vulnerability-model.html" TargetMode="External"/><Relationship Id="rId224" Type="http://schemas.openxmlformats.org/officeDocument/2006/relationships/hyperlink" Target="https://www.bou.or.ug/bou/bou-downloads/Financial_Inclusion/Uganda2013FinScopeMainReport.pdf" TargetMode="External"/><Relationship Id="rId266"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431" Type="http://schemas.openxmlformats.org/officeDocument/2006/relationships/hyperlink" Target="http://www.health.go.ug/sites/default/files/2013-2014%20Annual%20Pharmaceutical%20Sector%20Performance%20Report.%20finalbb-06192015_0.pdf" TargetMode="External"/><Relationship Id="rId473" Type="http://schemas.openxmlformats.org/officeDocument/2006/relationships/hyperlink" Target="http://dhsprogram.com/what-we-do/survey/survey-display-292.cfm" TargetMode="External"/><Relationship Id="rId529" Type="http://schemas.openxmlformats.org/officeDocument/2006/relationships/hyperlink" Target="http://www.ubos.org/onlinefiles/uploads/ubos/pdf%20documents/migration2005_09.pdf" TargetMode="External"/><Relationship Id="rId680" Type="http://schemas.openxmlformats.org/officeDocument/2006/relationships/hyperlink" Target="https://www.enterprisesurveys.org/data/exploreeconomies/2013/uganda?topic=regulations-and-taxes" TargetMode="External"/><Relationship Id="rId736" Type="http://schemas.openxmlformats.org/officeDocument/2006/relationships/hyperlink" Target="http://www.ubos.org/onlinefiles/uploads/ubos/2009_HLG_%20Abstract_printed/CIS+UPLOADS/Profiles%20of%20Higher%20Local%20Governments_June_2014.pdf" TargetMode="External"/><Relationship Id="rId901" Type="http://schemas.openxmlformats.org/officeDocument/2006/relationships/hyperlink" Target="http://www.ubos.org/unda/index.php/catalog/24" TargetMode="External"/><Relationship Id="rId30" Type="http://schemas.openxmlformats.org/officeDocument/2006/relationships/hyperlink" Target="http://datatopics.worldbank.org/financialinclusion/" TargetMode="External"/><Relationship Id="rId126" Type="http://schemas.openxmlformats.org/officeDocument/2006/relationships/hyperlink" Target="http://statistics.unwto.org/content/yearbook" TargetMode="External"/><Relationship Id="rId168" Type="http://schemas.openxmlformats.org/officeDocument/2006/relationships/hyperlink" Target="http://www.un.org/esa/population/publications/WMD2012/MainFrame.html" TargetMode="External"/><Relationship Id="rId333" Type="http://schemas.openxmlformats.org/officeDocument/2006/relationships/hyperlink" Target="http://esc.go.ug/data/news/Media-Centre.html" TargetMode="External"/><Relationship Id="rId540" Type="http://schemas.openxmlformats.org/officeDocument/2006/relationships/hyperlink" Target="http://data.energy-gis.opendata.arcgis.com/" TargetMode="External"/><Relationship Id="rId778" Type="http://schemas.openxmlformats.org/officeDocument/2006/relationships/hyperlink" Target="http://databank.worldbank.org/data/reports.aspx?source=africa-infrastructure:-national-data&amp;Type=TABLE&amp;preview=on" TargetMode="External"/><Relationship Id="rId943" Type="http://schemas.openxmlformats.org/officeDocument/2006/relationships/hyperlink" Target="http://www.ilo.org/ilostat/faces/oracle/webcenter/portalapp/pagehierarchy/Page137.jspx?_afrLoop=592469664984296&amp;clean=true" TargetMode="External"/><Relationship Id="rId985" Type="http://schemas.openxmlformats.org/officeDocument/2006/relationships/hyperlink" Target="https://www.wider.unu.edu/project/wiid-%E2%80%93-world-income-inequality-database" TargetMode="External"/><Relationship Id="rId1019" Type="http://schemas.openxmlformats.org/officeDocument/2006/relationships/hyperlink" Target="http://vam.wfp.org/CountryPage_indicators.aspx?iso3=UGA" TargetMode="External"/><Relationship Id="rId72" Type="http://schemas.openxmlformats.org/officeDocument/2006/relationships/hyperlink" Target="https://www.humanitarianresponse.info/en/operations/uganda" TargetMode="External"/><Relationship Id="rId375" Type="http://schemas.openxmlformats.org/officeDocument/2006/relationships/hyperlink" Target="http://catalog.ihsn.org/index.php/catalog/2357" TargetMode="External"/><Relationship Id="rId582" Type="http://schemas.openxmlformats.org/officeDocument/2006/relationships/hyperlink" Target="http://www.energyandminerals.go.ug/downloads/2014StatisticalAbstract.pdf" TargetMode="External"/><Relationship Id="rId638" Type="http://schemas.openxmlformats.org/officeDocument/2006/relationships/hyperlink" Target="http://www.ureport.ug/poll/460/" TargetMode="External"/><Relationship Id="rId803" Type="http://schemas.openxmlformats.org/officeDocument/2006/relationships/hyperlink" Target="http://www.ubos.org/sdds/info.php" TargetMode="External"/><Relationship Id="rId845" Type="http://schemas.openxmlformats.org/officeDocument/2006/relationships/hyperlink" Target="http://stats.oecd.org/" TargetMode="External"/><Relationship Id="rId1030" Type="http://schemas.openxmlformats.org/officeDocument/2006/relationships/hyperlink" Target="http://www.mtic.go.ug/nids/index.php?option=com_wrapper&amp;view=wrapper&amp;Itemid=77" TargetMode="External"/><Relationship Id="rId3" Type="http://schemas.openxmlformats.org/officeDocument/2006/relationships/hyperlink" Target="http://gpp.ppda.go.ug/page/best_evaluated_bidder" TargetMode="External"/><Relationship Id="rId235" Type="http://schemas.openxmlformats.org/officeDocument/2006/relationships/hyperlink" Target="https://www.bou.or.ug/bou/collateral/comesa_forms/comesa_forms.html" TargetMode="External"/><Relationship Id="rId277" Type="http://schemas.openxmlformats.org/officeDocument/2006/relationships/hyperlink" Target="https://www.bou.or.ug/bou/publications_research/private_sector_capital_psis.html" TargetMode="External"/><Relationship Id="rId400" Type="http://schemas.openxmlformats.org/officeDocument/2006/relationships/hyperlink" Target="http://www.ubos.org/unda/index.php/catalog/52" TargetMode="External"/><Relationship Id="rId442" Type="http://schemas.openxmlformats.org/officeDocument/2006/relationships/hyperlink" Target="http://apps.who.int/gho/data/node.home" TargetMode="External"/><Relationship Id="rId484" Type="http://schemas.openxmlformats.org/officeDocument/2006/relationships/hyperlink" Target="http://www.researchictafrica.net/ict_surveys.php?h=3" TargetMode="External"/><Relationship Id="rId705" Type="http://schemas.openxmlformats.org/officeDocument/2006/relationships/hyperlink" Target="http://www.unicef.org/infobycountry/uganda_statistics.html" TargetMode="External"/><Relationship Id="rId887" Type="http://schemas.openxmlformats.org/officeDocument/2006/relationships/hyperlink" Target="http://www.upf.go.ug/download/publications(2)/Annual_Crime_and_Traffic_Road_Safety_Report_2013(2).pdf" TargetMode="External"/><Relationship Id="rId137" Type="http://schemas.openxmlformats.org/officeDocument/2006/relationships/hyperlink" Target="http://www.ubos.org/onlinefiles/uploads/ubos/NPHC/NPHC%202014%20FINAL%20RESULTS%20REPORT.pdf" TargetMode="External"/><Relationship Id="rId302" Type="http://schemas.openxmlformats.org/officeDocument/2006/relationships/hyperlink" Target="http://esc.go.ug/data/news/Media-Centre.html" TargetMode="External"/><Relationship Id="rId344" Type="http://schemas.openxmlformats.org/officeDocument/2006/relationships/hyperlink" Target="http://www.education.go.ug/files/downloads/Education%20Abstract%202011.pdf" TargetMode="External"/><Relationship Id="rId691" Type="http://schemas.openxmlformats.org/officeDocument/2006/relationships/hyperlink" Target="https://www.enterprisesurveys.org/data/exploreeconomies/2013/uganda" TargetMode="External"/><Relationship Id="rId747" Type="http://schemas.openxmlformats.org/officeDocument/2006/relationships/hyperlink" Target="http://www.ubos.org/statistical-activities/community-systems/district-profiling/district-profilling-and-administrative-records/" TargetMode="External"/><Relationship Id="rId789" Type="http://schemas.openxmlformats.org/officeDocument/2006/relationships/hyperlink" Target="http://www.afdb.org/en/countries/east-africa/uganda/" TargetMode="External"/><Relationship Id="rId912" Type="http://schemas.openxmlformats.org/officeDocument/2006/relationships/hyperlink" Target="http://microdata.worldbank.org/index.php/catalog/2256" TargetMode="External"/><Relationship Id="rId954" Type="http://schemas.openxmlformats.org/officeDocument/2006/relationships/hyperlink" Target="http://www.ilo.org/global/statistics-and-databases/research-and-databases/kilm/lang--en/index.htm" TargetMode="External"/><Relationship Id="rId996" Type="http://schemas.openxmlformats.org/officeDocument/2006/relationships/hyperlink" Target="http://www.agriculture.go.ug/publications/107" TargetMode="External"/><Relationship Id="rId41" Type="http://schemas.openxmlformats.org/officeDocument/2006/relationships/hyperlink" Target="http://dhsprogram.com/what-we-do/survey/survey-display-373.cfm" TargetMode="External"/><Relationship Id="rId83" Type="http://schemas.openxmlformats.org/officeDocument/2006/relationships/hyperlink" Target="http://catalog.ihsn.org/index.php/catalog/2356/study-description" TargetMode="External"/><Relationship Id="rId179" Type="http://schemas.openxmlformats.org/officeDocument/2006/relationships/hyperlink" Target="https://www.bou.or.ug/bou/publications_research/icbt.html" TargetMode="External"/><Relationship Id="rId386" Type="http://schemas.openxmlformats.org/officeDocument/2006/relationships/hyperlink" Target="http://unstats.un.org/unsd/environment/qindicators.htm" TargetMode="External"/><Relationship Id="rId551" Type="http://schemas.openxmlformats.org/officeDocument/2006/relationships/hyperlink" Target="http://www.energyandminerals.go.ug/downloads/2014StatisticalAbstract.pdf" TargetMode="External"/><Relationship Id="rId593" Type="http://schemas.openxmlformats.org/officeDocument/2006/relationships/hyperlink" Target="http://www.energyandminerals.go.ug/downloads/2014StatisticalAbstract.pdf" TargetMode="External"/><Relationship Id="rId607" Type="http://schemas.openxmlformats.org/officeDocument/2006/relationships/hyperlink" Target="http://www.energyandminerals.go.ug/downloads/2014StatisticalAbstract.pdf" TargetMode="External"/><Relationship Id="rId649" Type="http://schemas.openxmlformats.org/officeDocument/2006/relationships/hyperlink" Target="http://microdata.worldbank.org/index.php/catalog/1965" TargetMode="External"/><Relationship Id="rId814" Type="http://schemas.openxmlformats.org/officeDocument/2006/relationships/hyperlink" Target="https://www.analyseafrica.com/indicators?utm_campaign=Acquistion+email+TIA+reg&amp;utm_source=emailCampaign&amp;utm_medium=email&amp;utm_content=" TargetMode="External"/><Relationship Id="rId856" Type="http://schemas.openxmlformats.org/officeDocument/2006/relationships/hyperlink" Target="http://stats.oecd.org/" TargetMode="External"/><Relationship Id="rId190" Type="http://schemas.openxmlformats.org/officeDocument/2006/relationships/hyperlink" Target="https://www.bou.or.ug/bou/publications_research/Bank_Lending_Survey.html" TargetMode="External"/><Relationship Id="rId204" Type="http://schemas.openxmlformats.org/officeDocument/2006/relationships/hyperlink" Target="https://www.bou.or.ug/bou/bou-downloads/Financial_Inclusion/Uganda2013FinScopeMainReport.pdf" TargetMode="External"/><Relationship Id="rId246" Type="http://schemas.openxmlformats.org/officeDocument/2006/relationships/hyperlink" Target="https://www.bou.or.ug/bou/rates_statistics/statistics.html" TargetMode="External"/><Relationship Id="rId288" Type="http://schemas.openxmlformats.org/officeDocument/2006/relationships/hyperlink" Target="https://www.bou.or.ug/bou/supervision/financial_institutions.html" TargetMode="External"/><Relationship Id="rId411" Type="http://schemas.openxmlformats.org/officeDocument/2006/relationships/hyperlink" Target="http://www.afrobarometer.org/data/merged-round-5-data-34-countries-2015" TargetMode="External"/><Relationship Id="rId453" Type="http://schemas.openxmlformats.org/officeDocument/2006/relationships/hyperlink" Target="http://www.health.go.ug/sites/default/files/2013-2014%20Annual%20Pharmaceutical%20Sector%20Performance%20Report.%20finalbb-06192015_0.pdf" TargetMode="External"/><Relationship Id="rId509" Type="http://schemas.openxmlformats.org/officeDocument/2006/relationships/hyperlink" Target="http://catalog.ihsn.org/index.php/catalog/3787" TargetMode="External"/><Relationship Id="rId660" Type="http://schemas.openxmlformats.org/officeDocument/2006/relationships/hyperlink" Target="http://catalog.ihsn.org/index.php/catalog/4230" TargetMode="External"/><Relationship Id="rId898" Type="http://schemas.openxmlformats.org/officeDocument/2006/relationships/hyperlink" Target="http://www.ubos.org/unda/index.php/catalog/24" TargetMode="External"/><Relationship Id="rId106" Type="http://schemas.openxmlformats.org/officeDocument/2006/relationships/hyperlink" Target="https://www.use.or.ug/content/daily-reports" TargetMode="External"/><Relationship Id="rId313" Type="http://schemas.openxmlformats.org/officeDocument/2006/relationships/hyperlink" Target="http://esc.go.ug/data/news/Media-Centre.html" TargetMode="External"/><Relationship Id="rId495" Type="http://schemas.openxmlformats.org/officeDocument/2006/relationships/hyperlink" Target="https://www.datafirst.uct.ac.za/dataportal/index.php/catalog/535" TargetMode="External"/><Relationship Id="rId716" Type="http://schemas.openxmlformats.org/officeDocument/2006/relationships/hyperlink" Target="http://www.unicef.org/infobycountry/uganda_statistics.html" TargetMode="External"/><Relationship Id="rId758" Type="http://schemas.openxmlformats.org/officeDocument/2006/relationships/hyperlink" Target="http://databank.worldbank.org/data/reports.aspx?source=global-economic-monitor-(gem)&amp;Type=TABLE&amp;preview=on" TargetMode="External"/><Relationship Id="rId923" Type="http://schemas.openxmlformats.org/officeDocument/2006/relationships/hyperlink" Target="http://www.ubos.org/unda/index.php/catalog/25" TargetMode="External"/><Relationship Id="rId965" Type="http://schemas.openxmlformats.org/officeDocument/2006/relationships/hyperlink" Target="https://data.hdx.rwlabs.org/group/uga" TargetMode="External"/><Relationship Id="rId10" Type="http://schemas.openxmlformats.org/officeDocument/2006/relationships/hyperlink" Target="https://www.bou.or.ug/bou/collateral/interbank_forms/interbank_forms.html" TargetMode="External"/><Relationship Id="rId52" Type="http://schemas.openxmlformats.org/officeDocument/2006/relationships/hyperlink" Target="http://www.ubos.org/onlinefiles/uploads/ubos/pdf%20documents/migration2005_09.pdf" TargetMode="External"/><Relationship Id="rId94" Type="http://schemas.openxmlformats.org/officeDocument/2006/relationships/hyperlink" Target="http://www.ubos.org/onlinefiles/uploads/ubos/pdf%20documents/2010%20COBE%20Report.pdf" TargetMode="External"/><Relationship Id="rId148" Type="http://schemas.openxmlformats.org/officeDocument/2006/relationships/hyperlink" Target="http://www.ubos.org/onlinefiles/uploads/ubos/UNHS_12_13/2012_13%20UNHS%20Final%20Report.pdf" TargetMode="External"/><Relationship Id="rId355" Type="http://schemas.openxmlformats.org/officeDocument/2006/relationships/hyperlink" Target="http://www.education.go.ug/files/downloads/Education%20Abstract%202011.pdf" TargetMode="External"/><Relationship Id="rId397" Type="http://schemas.openxmlformats.org/officeDocument/2006/relationships/hyperlink" Target="http://catalog.ihsn.org/index.php/catalog/1047" TargetMode="External"/><Relationship Id="rId520" Type="http://schemas.openxmlformats.org/officeDocument/2006/relationships/hyperlink" Target="http://www.ubos.org/onlinefiles/uploads/ubos/pdf%20documents/2008NSDSFinalReport.pdf" TargetMode="External"/><Relationship Id="rId562" Type="http://schemas.openxmlformats.org/officeDocument/2006/relationships/hyperlink" Target="http://www.energyandminerals.go.ug/downloads/2014StatisticalAbstract.pdf" TargetMode="External"/><Relationship Id="rId618" Type="http://schemas.openxmlformats.org/officeDocument/2006/relationships/hyperlink" Target="http://www.oag.go.ug/wp-content/uploads/2016/01/Value-for-Money-and-Specialised-Audits-30th-June-2015.pdf" TargetMode="External"/><Relationship Id="rId825" Type="http://schemas.openxmlformats.org/officeDocument/2006/relationships/hyperlink" Target="https://data.oecd.org/searchresults/?hf=20&amp;b=0&amp;r=%2Bf%2Ftype%2Findicators&amp;l=en&amp;s=score" TargetMode="External"/><Relationship Id="rId215" Type="http://schemas.openxmlformats.org/officeDocument/2006/relationships/hyperlink" Target="https://www.bou.or.ug/bou/bou-downloads/Financial_Inclusion/Uganda2013FinScopeMainReport.pdf" TargetMode="External"/><Relationship Id="rId257" Type="http://schemas.openxmlformats.org/officeDocument/2006/relationships/hyperlink" Target="https://www.bou.or.ug/bou/rates_statistics/statistics.html" TargetMode="External"/><Relationship Id="rId422" Type="http://schemas.openxmlformats.org/officeDocument/2006/relationships/hyperlink" Target="http://catalog.ihsn.org/index.php/catalog/3784/study-description" TargetMode="External"/><Relationship Id="rId464" Type="http://schemas.openxmlformats.org/officeDocument/2006/relationships/hyperlink" Target="http://dhsprogram.com/what-we-do/survey/survey-display-399.cfm" TargetMode="External"/><Relationship Id="rId867" Type="http://schemas.openxmlformats.org/officeDocument/2006/relationships/hyperlink" Target="http://knoema.com/" TargetMode="External"/><Relationship Id="rId1010" Type="http://schemas.openxmlformats.org/officeDocument/2006/relationships/hyperlink" Target="http://www.wfp.org/food-security/assessments/comprehensive-food-security-vulnerability-analysis" TargetMode="External"/><Relationship Id="rId299" Type="http://schemas.openxmlformats.org/officeDocument/2006/relationships/hyperlink" Target="http://esc.go.ug/data/news/Media-Centre.html" TargetMode="External"/><Relationship Id="rId727" Type="http://schemas.openxmlformats.org/officeDocument/2006/relationships/hyperlink" Target="http://catalog.ihsn.org/index.php/catalog/6246" TargetMode="External"/><Relationship Id="rId934" Type="http://schemas.openxmlformats.org/officeDocument/2006/relationships/hyperlink" Target="http://www.ilo.org/ilostat/faces/oracle/webcenter/portalapp/pagehierarchy/Page137.jspx?_afrLoop=592469664984296&amp;clean=true" TargetMode="External"/><Relationship Id="rId63" Type="http://schemas.openxmlformats.org/officeDocument/2006/relationships/hyperlink" Target="http://www.ec.or.ug/register" TargetMode="External"/><Relationship Id="rId159" Type="http://schemas.openxmlformats.org/officeDocument/2006/relationships/hyperlink" Target="http://popstats.unhcr.org/en/demographics" TargetMode="External"/><Relationship Id="rId366" Type="http://schemas.openxmlformats.org/officeDocument/2006/relationships/hyperlink" Target="http://edutrac.unicefuganda.org/account/login/?next=/" TargetMode="External"/><Relationship Id="rId573" Type="http://schemas.openxmlformats.org/officeDocument/2006/relationships/hyperlink" Target="http://www.energyandminerals.go.ug/downloads/2014StatisticalAbstract.pdf" TargetMode="External"/><Relationship Id="rId780" Type="http://schemas.openxmlformats.org/officeDocument/2006/relationships/hyperlink" Target="http://databank.worldbank.org/data/reports.aspx?source=quarterly-public-sector-debt&amp;Type=TABLE&amp;preview=on" TargetMode="External"/><Relationship Id="rId226" Type="http://schemas.openxmlformats.org/officeDocument/2006/relationships/hyperlink" Target="https://www.bou.or.ug/bou/bou-downloads/Financial_Inclusion/Uganda2013FinScopeMainReport.pdf" TargetMode="External"/><Relationship Id="rId433" Type="http://schemas.openxmlformats.org/officeDocument/2006/relationships/hyperlink" Target="http://www.gavi.org/country/uganda/" TargetMode="External"/><Relationship Id="rId878" Type="http://schemas.openxmlformats.org/officeDocument/2006/relationships/hyperlink" Target="http://data.un.org/Search.aspx?q=uganda" TargetMode="External"/><Relationship Id="rId640" Type="http://schemas.openxmlformats.org/officeDocument/2006/relationships/hyperlink" Target="http://www.ureport.ug/poll/437/" TargetMode="External"/><Relationship Id="rId738" Type="http://schemas.openxmlformats.org/officeDocument/2006/relationships/hyperlink" Target="http://www.ubos.org/onlinefiles/uploads/ubos/2009_HLG_%20Abstract_printed/CIS+UPLOADS/Profiles%20of%20Higher%20Local%20Governments_June_2014.pdf" TargetMode="External"/><Relationship Id="rId945" Type="http://schemas.openxmlformats.org/officeDocument/2006/relationships/hyperlink" Target="http://www.ilo.org/ilostat/faces/oracle/webcenter/portalapp/pagehierarchy/Page137.jspx?_afrLoop=592469664984296&amp;clean=true" TargetMode="External"/><Relationship Id="rId74" Type="http://schemas.openxmlformats.org/officeDocument/2006/relationships/hyperlink" Target="http://catalog.ihsn.org/index.php/catalog/2214/" TargetMode="External"/><Relationship Id="rId377" Type="http://schemas.openxmlformats.org/officeDocument/2006/relationships/hyperlink" Target="http://www.ubos.org/unda/index.php/catalog/19" TargetMode="External"/><Relationship Id="rId500" Type="http://schemas.openxmlformats.org/officeDocument/2006/relationships/hyperlink" Target="http://www.itu.int/en/ITU-D/Statistics/Pages/default.aspx" TargetMode="External"/><Relationship Id="rId584" Type="http://schemas.openxmlformats.org/officeDocument/2006/relationships/hyperlink" Target="http://www.energyandminerals.go.ug/downloads/2014StatisticalAbstract.pdf" TargetMode="External"/><Relationship Id="rId805" Type="http://schemas.openxmlformats.org/officeDocument/2006/relationships/hyperlink" Target="http://www.ubos.org/sdds/info.php" TargetMode="External"/><Relationship Id="rId5" Type="http://schemas.openxmlformats.org/officeDocument/2006/relationships/hyperlink" Target="https://ura.go.ug/csvFile.do?dispatch=load" TargetMode="External"/><Relationship Id="rId237" Type="http://schemas.openxmlformats.org/officeDocument/2006/relationships/hyperlink" Target="https://www.bou.or.ug/bou/collateral/tbills_forms/CurveData_TBills/TBillsTable.html" TargetMode="External"/><Relationship Id="rId791" Type="http://schemas.openxmlformats.org/officeDocument/2006/relationships/hyperlink" Target="http://www.afdb.org/en/countries/east-africa/uganda/" TargetMode="External"/><Relationship Id="rId889" Type="http://schemas.openxmlformats.org/officeDocument/2006/relationships/hyperlink" Target="http://www.indepth-ishare.org/index.php/catalog/79" TargetMode="External"/><Relationship Id="rId444" Type="http://schemas.openxmlformats.org/officeDocument/2006/relationships/hyperlink" Target="http://apps.who.int/gho/data/node.home" TargetMode="External"/><Relationship Id="rId651" Type="http://schemas.openxmlformats.org/officeDocument/2006/relationships/hyperlink" Target="http://microdata.worldbank.org/index.php/catalog/1965" TargetMode="External"/><Relationship Id="rId749" Type="http://schemas.openxmlformats.org/officeDocument/2006/relationships/hyperlink" Target="http://databank.worldbank.org/data/reports.aspx?source=international-debt-statistics&amp;Type=TABLE&amp;preview=on" TargetMode="External"/><Relationship Id="rId290" Type="http://schemas.openxmlformats.org/officeDocument/2006/relationships/hyperlink" Target="https://www.bou.or.ug/bou/supervision/asr.html" TargetMode="External"/><Relationship Id="rId304" Type="http://schemas.openxmlformats.org/officeDocument/2006/relationships/hyperlink" Target="http://esc.go.ug/data/news/Media-Centre.html" TargetMode="External"/><Relationship Id="rId388" Type="http://schemas.openxmlformats.org/officeDocument/2006/relationships/hyperlink" Target="http://unstats.un.org/unsd/environment/qindicators.htm" TargetMode="External"/><Relationship Id="rId511" Type="http://schemas.openxmlformats.org/officeDocument/2006/relationships/hyperlink" Target="http://catalog.ihsn.org/index.php/catalog/3787" TargetMode="External"/><Relationship Id="rId609" Type="http://schemas.openxmlformats.org/officeDocument/2006/relationships/hyperlink" Target="http://www.ubos.org/statistical-activities/community-systems/district-profiling/community-statistics/" TargetMode="External"/><Relationship Id="rId956" Type="http://schemas.openxmlformats.org/officeDocument/2006/relationships/hyperlink" Target="http://www.ilo.org/global/statistics-and-databases/research-and-databases/kilm/lang--en/index.htm" TargetMode="External"/><Relationship Id="rId85" Type="http://schemas.openxmlformats.org/officeDocument/2006/relationships/hyperlink" Target="http://catalog.ihsn.org/index.php/catalog/2356/study-description" TargetMode="External"/><Relationship Id="rId150" Type="http://schemas.openxmlformats.org/officeDocument/2006/relationships/hyperlink" Target="http://econ.worldbank.org/WBSITE/EXTERNAL/EXTDEC/EXTRESEARCH/EXTLSMS/0,,contentMDK:23511127~menuPK:4196952~pagePK:64168445~piPK:64168309~theSitePK:3358997~isCURL:Y~isCURL:Y,00.html" TargetMode="External"/><Relationship Id="rId595" Type="http://schemas.openxmlformats.org/officeDocument/2006/relationships/hyperlink" Target="http://www.energyandminerals.go.ug/downloads/2014StatisticalAbstract.pdf" TargetMode="External"/><Relationship Id="rId816" Type="http://schemas.openxmlformats.org/officeDocument/2006/relationships/hyperlink" Target="https://international.ipums.org/international/about.shtml" TargetMode="External"/><Relationship Id="rId1001" Type="http://schemas.openxmlformats.org/officeDocument/2006/relationships/hyperlink" Target="http://catalog.ihsn.org/index.php/catalog/2355" TargetMode="External"/><Relationship Id="rId248" Type="http://schemas.openxmlformats.org/officeDocument/2006/relationships/hyperlink" Target="https://www.bou.or.ug/bou/rates_statistics/statistics.html" TargetMode="External"/><Relationship Id="rId455" Type="http://schemas.openxmlformats.org/officeDocument/2006/relationships/hyperlink" Target="http://www.health.go.ug/sites/default/files/2013-2014%20Annual%20Pharmaceutical%20Sector%20Performance%20Report.%20finalbb-06192015_0.pdf" TargetMode="External"/><Relationship Id="rId662" Type="http://schemas.openxmlformats.org/officeDocument/2006/relationships/hyperlink" Target="http://catalog.ihsn.org/index.php/catalog/4230" TargetMode="External"/><Relationship Id="rId12" Type="http://schemas.openxmlformats.org/officeDocument/2006/relationships/hyperlink" Target="http://unctadstat.unctad.org/CountryProfile/GeneralProfile/en-GB/800/index.html" TargetMode="External"/><Relationship Id="rId108" Type="http://schemas.openxmlformats.org/officeDocument/2006/relationships/hyperlink" Target="http://statistics.unwto.org/content/yearbook" TargetMode="External"/><Relationship Id="rId315" Type="http://schemas.openxmlformats.org/officeDocument/2006/relationships/hyperlink" Target="http://esc.go.ug/data/news/Media-Centre.html" TargetMode="External"/><Relationship Id="rId522" Type="http://schemas.openxmlformats.org/officeDocument/2006/relationships/hyperlink" Target="http://www.ubos.org/publications/labour/" TargetMode="External"/><Relationship Id="rId967" Type="http://schemas.openxmlformats.org/officeDocument/2006/relationships/hyperlink" Target="http://www.inform-index.org/Countries/Country-profiles" TargetMode="External"/><Relationship Id="rId96" Type="http://schemas.openxmlformats.org/officeDocument/2006/relationships/hyperlink" Target="http://www.ubos.org/onlinefiles/uploads/ubos/pdf%20documents/2010%20COBE%20Report.pdf" TargetMode="External"/><Relationship Id="rId161" Type="http://schemas.openxmlformats.org/officeDocument/2006/relationships/hyperlink" Target="http://popstats.unhcr.org/en/asylum_seekers_monthly" TargetMode="External"/><Relationship Id="rId399" Type="http://schemas.openxmlformats.org/officeDocument/2006/relationships/hyperlink" Target="http://www.ubos.org/unda/index.php/catalog/52" TargetMode="External"/><Relationship Id="rId827" Type="http://schemas.openxmlformats.org/officeDocument/2006/relationships/hyperlink" Target="https://data.oecd.org/searchresults/?hf=20&amp;b=0&amp;r=%2Bf%2Ftype%2Findicators&amp;l=en&amp;s=score" TargetMode="External"/><Relationship Id="rId1012" Type="http://schemas.openxmlformats.org/officeDocument/2006/relationships/hyperlink" Target="http://www.wfp.org/food-security/assessments/comprehensive-food-security-vulnerability-analysis" TargetMode="External"/><Relationship Id="rId259" Type="http://schemas.openxmlformats.org/officeDocument/2006/relationships/hyperlink" Target="https://www.bou.or.ug/bou/rates_statistics/statistics.html" TargetMode="External"/><Relationship Id="rId466" Type="http://schemas.openxmlformats.org/officeDocument/2006/relationships/hyperlink" Target="http://dhsprogram.com/what-we-do/survey/survey-display-399.cfm" TargetMode="External"/><Relationship Id="rId673" Type="http://schemas.openxmlformats.org/officeDocument/2006/relationships/hyperlink" Target="https://www.enterprisesurveys.org/data/exploreeconomies/2013/uganda?topic=finance" TargetMode="External"/><Relationship Id="rId880" Type="http://schemas.openxmlformats.org/officeDocument/2006/relationships/hyperlink" Target="http://data.un.org/Search.aspx?q=uganda" TargetMode="External"/><Relationship Id="rId23" Type="http://schemas.openxmlformats.org/officeDocument/2006/relationships/hyperlink" Target="http://catalog.ihsn.org/index.php/catalog/1047" TargetMode="External"/><Relationship Id="rId119" Type="http://schemas.openxmlformats.org/officeDocument/2006/relationships/hyperlink" Target="http://www.ubos.org/onlinefiles/uploads/ubos/trade/external_trade/T6.xlsx" TargetMode="External"/><Relationship Id="rId326" Type="http://schemas.openxmlformats.org/officeDocument/2006/relationships/hyperlink" Target="http://esc.go.ug/data/news/Media-Centre.html" TargetMode="External"/><Relationship Id="rId533" Type="http://schemas.openxmlformats.org/officeDocument/2006/relationships/hyperlink" Target="http://www.ubos.org/onlinefiles/uploads/ubos/pdf%20documents/migration2005_09.pdf" TargetMode="External"/><Relationship Id="rId978" Type="http://schemas.openxmlformats.org/officeDocument/2006/relationships/hyperlink" Target="http://www.devinfo.org/sowcinfo2013/libraries/aspx/Home.aspx" TargetMode="External"/><Relationship Id="rId740" Type="http://schemas.openxmlformats.org/officeDocument/2006/relationships/hyperlink" Target="http://www.ubos.org/onlinefiles/uploads/ubos/2009_HLG_%20Abstract_printed/CIS+UPLOADS/Profiles%20of%20Higher%20Local%20Governments_June_2014.pdf" TargetMode="External"/><Relationship Id="rId838" Type="http://schemas.openxmlformats.org/officeDocument/2006/relationships/hyperlink" Target="https://data.oecd.org/searchresults/?hf=20&amp;b=0&amp;r=%2Bf%2Ftype%2Findicators&amp;l=en&amp;s=score" TargetMode="External"/><Relationship Id="rId1023" Type="http://schemas.openxmlformats.org/officeDocument/2006/relationships/hyperlink" Target="http://www.wfp.org/content/uganda-comprehensive-food-security-and-vulnerability-analysis-cfsva-april-2013" TargetMode="External"/><Relationship Id="rId172" Type="http://schemas.openxmlformats.org/officeDocument/2006/relationships/hyperlink" Target="https://www.bou.or.ug/bou/publications_research/icbt.html" TargetMode="External"/><Relationship Id="rId477" Type="http://schemas.openxmlformats.org/officeDocument/2006/relationships/hyperlink" Target="http://dhsprogram.com/what-we-do/survey/survey-display-224.cfm" TargetMode="External"/><Relationship Id="rId600" Type="http://schemas.openxmlformats.org/officeDocument/2006/relationships/hyperlink" Target="http://www.energyandminerals.go.ug/downloads/2014StatisticalAbstract.pdf" TargetMode="External"/><Relationship Id="rId684" Type="http://schemas.openxmlformats.org/officeDocument/2006/relationships/hyperlink" Target="https://www.enterprisesurveys.org/data/exploreeconomies/2013/uganda" TargetMode="External"/><Relationship Id="rId337" Type="http://schemas.openxmlformats.org/officeDocument/2006/relationships/hyperlink" Target="http://www.education.go.ug/files/downloads/Education%20Abstract%202011.pdf" TargetMode="External"/><Relationship Id="rId891" Type="http://schemas.openxmlformats.org/officeDocument/2006/relationships/hyperlink" Target="http://www.indepth-ishare.org/index.php/catalog/79" TargetMode="External"/><Relationship Id="rId905" Type="http://schemas.openxmlformats.org/officeDocument/2006/relationships/hyperlink" Target="http://www.ubos.org/unda/index.php/catalog/24" TargetMode="External"/><Relationship Id="rId989" Type="http://schemas.openxmlformats.org/officeDocument/2006/relationships/hyperlink" Target="http://catalog.ihsn.org/index.php/catalog/2214/" TargetMode="External"/><Relationship Id="rId34" Type="http://schemas.openxmlformats.org/officeDocument/2006/relationships/hyperlink" Target="http://www.ubos.org/unda/index.php/catalog/20" TargetMode="External"/><Relationship Id="rId544" Type="http://schemas.openxmlformats.org/officeDocument/2006/relationships/hyperlink" Target="http://data.energy-gis.opendata.arcgis.com/" TargetMode="External"/><Relationship Id="rId751" Type="http://schemas.openxmlformats.org/officeDocument/2006/relationships/hyperlink" Target="http://databank.worldbank.org/data/reports.aspx?source=health-nutrition-and-population-statistics&amp;Type=TABLE&amp;preview=on" TargetMode="External"/><Relationship Id="rId849" Type="http://schemas.openxmlformats.org/officeDocument/2006/relationships/hyperlink" Target="http://stats.oecd.org/" TargetMode="External"/><Relationship Id="rId183" Type="http://schemas.openxmlformats.org/officeDocument/2006/relationships/hyperlink" Target="http://www.budget.go.ug/budget/national-budget-performance-reports" TargetMode="External"/><Relationship Id="rId390" Type="http://schemas.openxmlformats.org/officeDocument/2006/relationships/hyperlink" Target="http://unstats.un.org/unsd/environment/qindicators.htm" TargetMode="External"/><Relationship Id="rId404" Type="http://schemas.openxmlformats.org/officeDocument/2006/relationships/hyperlink" Target="http://www.afrobarometer.org/data/merged-round-5-data-34-countries-2015" TargetMode="External"/><Relationship Id="rId611" Type="http://schemas.openxmlformats.org/officeDocument/2006/relationships/hyperlink" Target="http://www.ubos.org/statistical-activities/community-systems/district-profiling/community-statistics/" TargetMode="External"/><Relationship Id="rId1034" Type="http://schemas.openxmlformats.org/officeDocument/2006/relationships/hyperlink" Target="http://www.wfp.org/content/uganda-monthly-market-monitor-2015" TargetMode="External"/><Relationship Id="rId250" Type="http://schemas.openxmlformats.org/officeDocument/2006/relationships/hyperlink" Target="https://www.bou.or.ug/bou/rates_statistics/statistics.html" TargetMode="External"/><Relationship Id="rId488" Type="http://schemas.openxmlformats.org/officeDocument/2006/relationships/hyperlink" Target="http://www.researchictafrica.net/ict_surveys.php?h=3" TargetMode="External"/><Relationship Id="rId695" Type="http://schemas.openxmlformats.org/officeDocument/2006/relationships/hyperlink" Target="http://microdata.worldbank.org/index.php/catalog/2024" TargetMode="External"/><Relationship Id="rId709" Type="http://schemas.openxmlformats.org/officeDocument/2006/relationships/hyperlink" Target="http://www.unicef.org/infobycountry/uganda_statistics.html" TargetMode="External"/><Relationship Id="rId916" Type="http://schemas.openxmlformats.org/officeDocument/2006/relationships/hyperlink" Target="http://microdata.worldbank.org/index.php/catalog/2256" TargetMode="External"/><Relationship Id="rId45" Type="http://schemas.openxmlformats.org/officeDocument/2006/relationships/hyperlink" Target="https://www.datafirst.uct.ac.za/dataportal/index.php/catalog/532" TargetMode="External"/><Relationship Id="rId110" Type="http://schemas.openxmlformats.org/officeDocument/2006/relationships/hyperlink" Target="http://www.ubos.org/statistics/macro-economic/trade-2/" TargetMode="External"/><Relationship Id="rId348" Type="http://schemas.openxmlformats.org/officeDocument/2006/relationships/hyperlink" Target="http://www.education.go.ug/files/downloads/Education%20Abstract%202011.pdf" TargetMode="External"/><Relationship Id="rId555" Type="http://schemas.openxmlformats.org/officeDocument/2006/relationships/hyperlink" Target="http://www.energyandminerals.go.ug/downloads/2014StatisticalAbstract.pdf" TargetMode="External"/><Relationship Id="rId762" Type="http://schemas.openxmlformats.org/officeDocument/2006/relationships/hyperlink" Target="http://databank.worldbank.org/data/reports.aspx?source=landmine-contamination,-casualties-and-clearance-(lc3d)&amp;Type=TABLE&amp;preview=on" TargetMode="External"/><Relationship Id="rId194" Type="http://schemas.openxmlformats.org/officeDocument/2006/relationships/hyperlink" Target="https://www.bou.or.ug/bou/bou-downloads/Financial_Inclusion/Uganda2013FinScopeMainReport.pdf" TargetMode="External"/><Relationship Id="rId208" Type="http://schemas.openxmlformats.org/officeDocument/2006/relationships/hyperlink" Target="https://www.bou.or.ug/bou/bou-downloads/Financial_Inclusion/Uganda2013FinScopeMainReport.pdf" TargetMode="External"/><Relationship Id="rId415" Type="http://schemas.openxmlformats.org/officeDocument/2006/relationships/hyperlink" Target="http://www.afrobarometer.org/data/merged-round-5-data-34-countries-2015" TargetMode="External"/><Relationship Id="rId622" Type="http://schemas.openxmlformats.org/officeDocument/2006/relationships/hyperlink" Target="http://www.oag.go.ug/wp-content/uploads/2016/01/Value-for-Money-and-Specialised-Audits-30th-June-2015.pdf" TargetMode="External"/><Relationship Id="rId261" Type="http://schemas.openxmlformats.org/officeDocument/2006/relationships/hyperlink" Target="https://www.bou.or.ug/bou/rates_statistics/statistics.html" TargetMode="External"/><Relationship Id="rId499" Type="http://schemas.openxmlformats.org/officeDocument/2006/relationships/hyperlink" Target="https://www.datafirst.uct.ac.za/dataportal/index.php/catalog/532" TargetMode="External"/><Relationship Id="rId927" Type="http://schemas.openxmlformats.org/officeDocument/2006/relationships/hyperlink" Target="https://fts.unocha.org/pageloader.aspx?page=emerg-emergencyCountryDetails&amp;cc=uga" TargetMode="External"/><Relationship Id="rId56" Type="http://schemas.openxmlformats.org/officeDocument/2006/relationships/hyperlink" Target="https://www.enterprisesurveys.org/data/exploreeconomies/2013/uganda" TargetMode="External"/><Relationship Id="rId359" Type="http://schemas.openxmlformats.org/officeDocument/2006/relationships/hyperlink" Target="http://www.education.go.ug/files/downloads/Education%20Abstract%202011.pdf" TargetMode="External"/><Relationship Id="rId566" Type="http://schemas.openxmlformats.org/officeDocument/2006/relationships/hyperlink" Target="http://www.energyandminerals.go.ug/downloads/2014StatisticalAbstract.pdf" TargetMode="External"/><Relationship Id="rId773" Type="http://schemas.openxmlformats.org/officeDocument/2006/relationships/hyperlink" Target="http://databank.worldbank.org/data/reports.aspx?source=subnational-malnutrition&amp;Type=TABLE&amp;preview=on" TargetMode="External"/><Relationship Id="rId121" Type="http://schemas.openxmlformats.org/officeDocument/2006/relationships/hyperlink" Target="http://www.ubos.org/onlinefiles/uploads/ubos/trade/external_trade/T1.xlsx" TargetMode="External"/><Relationship Id="rId219" Type="http://schemas.openxmlformats.org/officeDocument/2006/relationships/hyperlink" Target="https://www.bou.or.ug/bou/bou-downloads/Financial_Inclusion/Uganda2013FinScopeMainReport.pdf" TargetMode="External"/><Relationship Id="rId426" Type="http://schemas.openxmlformats.org/officeDocument/2006/relationships/hyperlink" Target="http://data.imf.org/?sk=7CB6619C-CF87-48DC-9443-2973E161ABEB" TargetMode="External"/><Relationship Id="rId633" Type="http://schemas.openxmlformats.org/officeDocument/2006/relationships/hyperlink" Target="http://www.ureport.ug/poll/536/" TargetMode="External"/><Relationship Id="rId980" Type="http://schemas.openxmlformats.org/officeDocument/2006/relationships/hyperlink" Target="http://www.devinfo.org/sowcinfo2013/libraries/aspx/Home.aspx" TargetMode="External"/><Relationship Id="rId840" Type="http://schemas.openxmlformats.org/officeDocument/2006/relationships/hyperlink" Target="https://data.oecd.org/searchresults/?hf=20&amp;b=0&amp;r=%2Bf%2Ftype%2Findicators&amp;l=en&amp;s=score" TargetMode="External"/><Relationship Id="rId938" Type="http://schemas.openxmlformats.org/officeDocument/2006/relationships/hyperlink" Target="http://www.ilo.org/ilostat/faces/oracle/webcenter/portalapp/pagehierarchy/Page137.jspx?_afrLoop=592469664984296&amp;clean=true" TargetMode="External"/><Relationship Id="rId67" Type="http://schemas.openxmlformats.org/officeDocument/2006/relationships/hyperlink" Target="http://www.ubos.org/unda/index.php/catalog/24" TargetMode="External"/><Relationship Id="rId272" Type="http://schemas.openxmlformats.org/officeDocument/2006/relationships/hyperlink" Target="https://www.bou.or.ug/bou/publications_research/private_sector_capital_psis.html" TargetMode="External"/><Relationship Id="rId577" Type="http://schemas.openxmlformats.org/officeDocument/2006/relationships/hyperlink" Target="http://www.energyandminerals.go.ug/downloads/2014StatisticalAbstract.pdf" TargetMode="External"/><Relationship Id="rId700" Type="http://schemas.openxmlformats.org/officeDocument/2006/relationships/hyperlink" Target="http://microdata.worldbank.org/index.php/catalog/2024" TargetMode="External"/><Relationship Id="rId132" Type="http://schemas.openxmlformats.org/officeDocument/2006/relationships/hyperlink" Target="http://microdata.worldbank.org/index.php/catalog/97" TargetMode="External"/><Relationship Id="rId784" Type="http://schemas.openxmlformats.org/officeDocument/2006/relationships/hyperlink" Target="http://uganda.opendataforafrica.org/" TargetMode="External"/><Relationship Id="rId991" Type="http://schemas.openxmlformats.org/officeDocument/2006/relationships/hyperlink" Target="http://catalog.ihsn.org/index.php/catalog/2214/" TargetMode="External"/><Relationship Id="rId437" Type="http://schemas.openxmlformats.org/officeDocument/2006/relationships/hyperlink" Target="http://www.theglobalfund.org/en/data/datasets/" TargetMode="External"/><Relationship Id="rId644" Type="http://schemas.openxmlformats.org/officeDocument/2006/relationships/hyperlink" Target="http://www.ureport.ug/poll/477/" TargetMode="External"/><Relationship Id="rId851" Type="http://schemas.openxmlformats.org/officeDocument/2006/relationships/hyperlink" Target="http://stats.oecd.org/" TargetMode="External"/><Relationship Id="rId283" Type="http://schemas.openxmlformats.org/officeDocument/2006/relationships/hyperlink" Target="https://www.bou.or.ug/bou/publications_research/private_sector_capital_psis.html" TargetMode="External"/><Relationship Id="rId490" Type="http://schemas.openxmlformats.org/officeDocument/2006/relationships/hyperlink" Target="http://www.researchictafrica.net/ict_surveys.php?h=3" TargetMode="External"/><Relationship Id="rId504" Type="http://schemas.openxmlformats.org/officeDocument/2006/relationships/hyperlink" Target="http://www.itu.int/en/ITU-D/Statistics/Pages/default.aspx" TargetMode="External"/><Relationship Id="rId711" Type="http://schemas.openxmlformats.org/officeDocument/2006/relationships/hyperlink" Target="http://www.unicef.org/infobycountry/uganda_statistics.html" TargetMode="External"/><Relationship Id="rId949" Type="http://schemas.openxmlformats.org/officeDocument/2006/relationships/hyperlink" Target="http://www.ilo.org/global/statistics-and-databases/research-and-databases/kilm/lang--en/index.htm" TargetMode="External"/><Relationship Id="rId78" Type="http://schemas.openxmlformats.org/officeDocument/2006/relationships/hyperlink" Target="http://www.inform-index.org/Countries/Country-profiles" TargetMode="External"/><Relationship Id="rId143" Type="http://schemas.openxmlformats.org/officeDocument/2006/relationships/hyperlink" Target="http://www.ubos.org/onlinefiles/uploads/ubos/NPHC/NPHC%202014%20FINAL%20RESULTS%20REPORT.pdf" TargetMode="External"/><Relationship Id="rId350" Type="http://schemas.openxmlformats.org/officeDocument/2006/relationships/hyperlink" Target="http://www.education.go.ug/files/downloads/Education%20Abstract%202011.pdf" TargetMode="External"/><Relationship Id="rId588" Type="http://schemas.openxmlformats.org/officeDocument/2006/relationships/hyperlink" Target="http://www.energyandminerals.go.ug/downloads/2014StatisticalAbstract.pdf" TargetMode="External"/><Relationship Id="rId795" Type="http://schemas.openxmlformats.org/officeDocument/2006/relationships/hyperlink" Target="http://www.afdb.org/en/countries/east-africa/uganda/" TargetMode="External"/><Relationship Id="rId809" Type="http://schemas.openxmlformats.org/officeDocument/2006/relationships/hyperlink" Target="https://www.analyseafrica.com/indicators?utm_campaign=Acquistion+email+TIA+reg&amp;utm_source=emailCampaign&amp;utm_medium=email&amp;utm_content=" TargetMode="External"/><Relationship Id="rId9" Type="http://schemas.openxmlformats.org/officeDocument/2006/relationships/hyperlink" Target="https://www.bou.or.ug/bou/publications_research/Bank_Lending_Survey.html" TargetMode="External"/><Relationship Id="rId210" Type="http://schemas.openxmlformats.org/officeDocument/2006/relationships/hyperlink" Target="https://www.bou.or.ug/bou/bou-downloads/Financial_Inclusion/Uganda2013FinScopeMainReport.pdf" TargetMode="External"/><Relationship Id="rId448" Type="http://schemas.openxmlformats.org/officeDocument/2006/relationships/hyperlink" Target="http://www.health.go.ug/sites/default/files/2013-2014%20Annual%20Pharmaceutical%20Sector%20Performance%20Report.%20finalbb-06192015_0.pdf" TargetMode="External"/><Relationship Id="rId655" Type="http://schemas.openxmlformats.org/officeDocument/2006/relationships/hyperlink" Target="http://microdata.worldbank.org/index.php/catalog/1965" TargetMode="External"/><Relationship Id="rId862" Type="http://schemas.openxmlformats.org/officeDocument/2006/relationships/hyperlink" Target="http://knoema.com/" TargetMode="External"/><Relationship Id="rId294" Type="http://schemas.openxmlformats.org/officeDocument/2006/relationships/hyperlink" Target="http://unctadstat.unctad.org/CountryProfile/GeneralProfile/en-GB/800/index.html" TargetMode="External"/><Relationship Id="rId308" Type="http://schemas.openxmlformats.org/officeDocument/2006/relationships/hyperlink" Target="http://esc.go.ug/data/news/Media-Centre.html" TargetMode="External"/><Relationship Id="rId515" Type="http://schemas.openxmlformats.org/officeDocument/2006/relationships/hyperlink" Target="http://www.ubos.org/onlinefiles/uploads/ubos/pdf%20documents/2008NSDSFinalReport.pdf" TargetMode="External"/><Relationship Id="rId722" Type="http://schemas.openxmlformats.org/officeDocument/2006/relationships/hyperlink" Target="http://hdr.undp.org/en/composite/GII" TargetMode="External"/><Relationship Id="rId89" Type="http://schemas.openxmlformats.org/officeDocument/2006/relationships/hyperlink" Target="http://www.ubos.org/onlinefiles/uploads/ubos/pdf%20documents/2010%20COBE%20Report.pdf" TargetMode="External"/><Relationship Id="rId154" Type="http://schemas.openxmlformats.org/officeDocument/2006/relationships/hyperlink" Target="http://econ.worldbank.org/WBSITE/EXTERNAL/EXTDEC/EXTRESEARCH/EXTLSMS/0,,contentMDK:23511127~menuPK:4196952~pagePK:64168445~piPK:64168309~theSitePK:3358997~isCURL:Y~isCURL:Y,00.html" TargetMode="External"/><Relationship Id="rId361" Type="http://schemas.openxmlformats.org/officeDocument/2006/relationships/hyperlink" Target="http://www.education.go.ug/files/downloads/Education%20Abstract%202011.pdf" TargetMode="External"/><Relationship Id="rId599" Type="http://schemas.openxmlformats.org/officeDocument/2006/relationships/hyperlink" Target="http://www.energyandminerals.go.ug/downloads/2014StatisticalAbstract.pdf" TargetMode="External"/><Relationship Id="rId1005" Type="http://schemas.openxmlformats.org/officeDocument/2006/relationships/hyperlink" Target="http://www.cdouga.org/production/production-trends-earnings/" TargetMode="External"/><Relationship Id="rId459" Type="http://schemas.openxmlformats.org/officeDocument/2006/relationships/hyperlink" Target="http://dhsprogram.com/what-we-do/survey/survey-display-399.cfm" TargetMode="External"/><Relationship Id="rId666" Type="http://schemas.openxmlformats.org/officeDocument/2006/relationships/hyperlink" Target="http://catalog.ihsn.org/index.php/catalog/4230" TargetMode="External"/><Relationship Id="rId873" Type="http://schemas.openxmlformats.org/officeDocument/2006/relationships/hyperlink" Target="http://devinit.org/" TargetMode="External"/><Relationship Id="rId16" Type="http://schemas.openxmlformats.org/officeDocument/2006/relationships/hyperlink" Target="http://catalog.ihsn.org/index.php/catalog/2357" TargetMode="External"/><Relationship Id="rId221" Type="http://schemas.openxmlformats.org/officeDocument/2006/relationships/hyperlink" Target="https://www.bou.or.ug/bou/bou-downloads/Financial_Inclusion/Uganda2013FinScopeMainReport.pdf" TargetMode="External"/><Relationship Id="rId319" Type="http://schemas.openxmlformats.org/officeDocument/2006/relationships/hyperlink" Target="http://esc.go.ug/data/news/Media-Centre.html" TargetMode="External"/><Relationship Id="rId526" Type="http://schemas.openxmlformats.org/officeDocument/2006/relationships/hyperlink" Target="http://www.ubos.org/publications/labour/" TargetMode="External"/><Relationship Id="rId733" Type="http://schemas.openxmlformats.org/officeDocument/2006/relationships/hyperlink" Target="http://catalog.ihsn.org/index.php/catalog/6246" TargetMode="External"/><Relationship Id="rId940" Type="http://schemas.openxmlformats.org/officeDocument/2006/relationships/hyperlink" Target="http://www.ilo.org/ilostat/faces/oracle/webcenter/portalapp/pagehierarchy/Page137.jspx?_afrLoop=592469664984296&amp;clean=true" TargetMode="External"/><Relationship Id="rId1016" Type="http://schemas.openxmlformats.org/officeDocument/2006/relationships/hyperlink" Target="http://www.wfp.org/food-security/assessments/comprehensive-food-security-vulnerability-analysis" TargetMode="External"/><Relationship Id="rId165" Type="http://schemas.openxmlformats.org/officeDocument/2006/relationships/hyperlink" Target="http://www.un.org/esa/population/publications/WFD2012/MainFrame.html" TargetMode="External"/><Relationship Id="rId372" Type="http://schemas.openxmlformats.org/officeDocument/2006/relationships/hyperlink" Target="http://unstats.un.org/unsd/energy/edbase.htm" TargetMode="External"/><Relationship Id="rId677" Type="http://schemas.openxmlformats.org/officeDocument/2006/relationships/hyperlink" Target="https://www.enterprisesurveys.org/data/exploreeconomies/2013/uganda?topic=infrastructure" TargetMode="External"/><Relationship Id="rId800" Type="http://schemas.openxmlformats.org/officeDocument/2006/relationships/hyperlink" Target="http://www.ubos.org/sdds/info.php" TargetMode="External"/><Relationship Id="rId232" Type="http://schemas.openxmlformats.org/officeDocument/2006/relationships/hyperlink" Target="https://www.bou.or.ug/bou/collateral/domestic_financial_markets/domestic_financial_markets.html" TargetMode="External"/><Relationship Id="rId884" Type="http://schemas.openxmlformats.org/officeDocument/2006/relationships/hyperlink" Target="http://www.ec.or.ug/?q=2016-presidential-results-district-polling-station" TargetMode="External"/><Relationship Id="rId27" Type="http://schemas.openxmlformats.org/officeDocument/2006/relationships/hyperlink" Target="http://microdata.worldbank.org/index.php/catalog/593" TargetMode="External"/><Relationship Id="rId537" Type="http://schemas.openxmlformats.org/officeDocument/2006/relationships/hyperlink" Target="http://data.energy-gis.opendata.arcgis.com/" TargetMode="External"/><Relationship Id="rId744" Type="http://schemas.openxmlformats.org/officeDocument/2006/relationships/hyperlink" Target="http://www.ubos.org/statistical-activities/community-systems/district-profiling/district-profilling-and-administrative-records/" TargetMode="External"/><Relationship Id="rId951" Type="http://schemas.openxmlformats.org/officeDocument/2006/relationships/hyperlink" Target="http://www.ilo.org/global/statistics-and-databases/research-and-databases/kilm/lang--en/index.htm" TargetMode="External"/><Relationship Id="rId80" Type="http://schemas.openxmlformats.org/officeDocument/2006/relationships/hyperlink" Target="http://catalog.ihsn.org/index.php/catalog/2356/study-description" TargetMode="External"/><Relationship Id="rId176" Type="http://schemas.openxmlformats.org/officeDocument/2006/relationships/hyperlink" Target="https://www.bou.or.ug/bou/publications_research/icbt.html" TargetMode="External"/><Relationship Id="rId383" Type="http://schemas.openxmlformats.org/officeDocument/2006/relationships/hyperlink" Target="http://wmo.multicorpora.net/MultiTransWeb/Web.mvc" TargetMode="External"/><Relationship Id="rId590" Type="http://schemas.openxmlformats.org/officeDocument/2006/relationships/hyperlink" Target="http://www.energyandminerals.go.ug/downloads/2014StatisticalAbstract.pdf" TargetMode="External"/><Relationship Id="rId604" Type="http://schemas.openxmlformats.org/officeDocument/2006/relationships/hyperlink" Target="http://www.energyandminerals.go.ug/downloads/2014StatisticalAbstract.pdf" TargetMode="External"/><Relationship Id="rId811" Type="http://schemas.openxmlformats.org/officeDocument/2006/relationships/hyperlink" Target="https://www.analyseafrica.com/indicators?utm_campaign=Acquistion+email+TIA+reg&amp;utm_source=emailCampaign&amp;utm_medium=email&amp;utm_content=" TargetMode="External"/><Relationship Id="rId1027" Type="http://schemas.openxmlformats.org/officeDocument/2006/relationships/hyperlink" Target="http://catalog.ihsn.org/index.php/catalog/2185/" TargetMode="External"/><Relationship Id="rId243" Type="http://schemas.openxmlformats.org/officeDocument/2006/relationships/hyperlink" Target="https://www.bou.or.ug/bou/supervision/Financial_Stabilty/Financial-Stability-Report.html" TargetMode="External"/><Relationship Id="rId450" Type="http://schemas.openxmlformats.org/officeDocument/2006/relationships/hyperlink" Target="http://www.health.go.ug/sites/default/files/2013-2014%20Annual%20Pharmaceutical%20Sector%20Performance%20Report.%20finalbb-06192015_0.pdf" TargetMode="External"/><Relationship Id="rId688" Type="http://schemas.openxmlformats.org/officeDocument/2006/relationships/hyperlink" Target="https://www.enterprisesurveys.org/data/exploreeconomies/2013/uganda" TargetMode="External"/><Relationship Id="rId895" Type="http://schemas.openxmlformats.org/officeDocument/2006/relationships/hyperlink" Target="http://www.ubos.org/unda/index.php/catalog/24" TargetMode="External"/><Relationship Id="rId909" Type="http://schemas.openxmlformats.org/officeDocument/2006/relationships/hyperlink" Target="http://microdata.worldbank.org/index.php/catalog/2256" TargetMode="External"/><Relationship Id="rId38" Type="http://schemas.openxmlformats.org/officeDocument/2006/relationships/hyperlink" Target="http://catalog.ihsn.org/index.php/catalog/3784/study-description" TargetMode="External"/><Relationship Id="rId103" Type="http://schemas.openxmlformats.org/officeDocument/2006/relationships/hyperlink" Target="http://unstats.un.org/unsd/industry/default.asp" TargetMode="External"/><Relationship Id="rId310" Type="http://schemas.openxmlformats.org/officeDocument/2006/relationships/hyperlink" Target="http://esc.go.ug/data/news/Media-Centre.html" TargetMode="External"/><Relationship Id="rId548" Type="http://schemas.openxmlformats.org/officeDocument/2006/relationships/hyperlink" Target="http://www.energyandminerals.go.ug/downloads/2014StatisticalAbstract.pdf" TargetMode="External"/><Relationship Id="rId755" Type="http://schemas.openxmlformats.org/officeDocument/2006/relationships/hyperlink" Target="http://databank.worldbank.org/data/reports.aspx?source=education-statistics-~-all-indicators&amp;Type=TABLE&amp;preview=on" TargetMode="External"/><Relationship Id="rId962" Type="http://schemas.openxmlformats.org/officeDocument/2006/relationships/hyperlink" Target="http://www.ilo.org/global/statistics-and-databases/research-and-databases/kilm/lang--en/index.htm" TargetMode="External"/><Relationship Id="rId91" Type="http://schemas.openxmlformats.org/officeDocument/2006/relationships/hyperlink" Target="http://www.ubos.org/onlinefiles/uploads/ubos/pdf%20documents/2010%20COBE%20Report.pdf" TargetMode="External"/><Relationship Id="rId187" Type="http://schemas.openxmlformats.org/officeDocument/2006/relationships/hyperlink" Target="https://www.bou.or.ug/bou/publications_research/Bank_Lending_Survey.html" TargetMode="External"/><Relationship Id="rId394" Type="http://schemas.openxmlformats.org/officeDocument/2006/relationships/hyperlink" Target="http://unstats.un.org/unsd/environment/qindicators.htm" TargetMode="External"/><Relationship Id="rId408" Type="http://schemas.openxmlformats.org/officeDocument/2006/relationships/hyperlink" Target="http://www.afrobarometer.org/data/merged-round-5-data-34-countries-2015" TargetMode="External"/><Relationship Id="rId615" Type="http://schemas.openxmlformats.org/officeDocument/2006/relationships/hyperlink" Target="http://www.oag.go.ug/wp-content/uploads/2016/01/Value-for-Money-and-Specialised-Audits-30th-June-2015.pdf" TargetMode="External"/><Relationship Id="rId822" Type="http://schemas.openxmlformats.org/officeDocument/2006/relationships/hyperlink" Target="https://data.oecd.org/searchresults/?hf=20&amp;b=0&amp;r=%2Bf%2Ftype%2Findicators&amp;l=en&amp;s=score" TargetMode="External"/><Relationship Id="rId254" Type="http://schemas.openxmlformats.org/officeDocument/2006/relationships/hyperlink" Target="https://www.bou.or.ug/bou/rates_statistics/statistics.html" TargetMode="External"/><Relationship Id="rId699" Type="http://schemas.openxmlformats.org/officeDocument/2006/relationships/hyperlink" Target="http://microdata.worldbank.org/index.php/catalog/2024"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unstats.un.org/unsd/environment/qindicators.htm" TargetMode="External"/><Relationship Id="rId21" Type="http://schemas.openxmlformats.org/officeDocument/2006/relationships/hyperlink" Target="http://ipsanad.com/" TargetMode="External"/><Relationship Id="rId42" Type="http://schemas.openxmlformats.org/officeDocument/2006/relationships/hyperlink" Target="http://catalog.ihsn.org/index.php/catalog/2353" TargetMode="External"/><Relationship Id="rId63" Type="http://schemas.openxmlformats.org/officeDocument/2006/relationships/hyperlink" Target="http://www.ubos.org/unda/index.php/catalog/24" TargetMode="External"/><Relationship Id="rId84" Type="http://schemas.openxmlformats.org/officeDocument/2006/relationships/hyperlink" Target="http://www.ubos.org/onlinefiles/uploads/ubos/UNHS_12_13/2012_13%20UNHS%20Final%20Report.pdf" TargetMode="External"/><Relationship Id="rId138" Type="http://schemas.openxmlformats.org/officeDocument/2006/relationships/hyperlink" Target="http://www.landmatrix.org/en/get-the-detail/by-target-country/uganda/?order_by=&amp;starts_with=U" TargetMode="External"/><Relationship Id="rId159" Type="http://schemas.openxmlformats.org/officeDocument/2006/relationships/hyperlink" Target="http://www.ubos.org/onlinefiles/uploads/ubos/2009_HLG_%20Abstract_printed/CIS+UPLOADS/Profiles%20of%20Higher%20Local%20Governments_June_2014.pdf" TargetMode="External"/><Relationship Id="rId170" Type="http://schemas.openxmlformats.org/officeDocument/2006/relationships/hyperlink" Target="http://www.afdb.org/en/countries/east-africa/uganda/" TargetMode="External"/><Relationship Id="rId191" Type="http://schemas.openxmlformats.org/officeDocument/2006/relationships/hyperlink" Target="https://data.oecd.org/searchresults/?hf=20&amp;b=0&amp;r=%2Bf%2Ftype%2Findicators&amp;l=en&amp;s=score" TargetMode="External"/><Relationship Id="rId205" Type="http://schemas.openxmlformats.org/officeDocument/2006/relationships/hyperlink" Target="http://stats.oecd.org/" TargetMode="External"/><Relationship Id="rId226" Type="http://schemas.openxmlformats.org/officeDocument/2006/relationships/hyperlink" Target="http://www.indepth-ishare.org/index.php/catalog/79" TargetMode="External"/><Relationship Id="rId247" Type="http://schemas.openxmlformats.org/officeDocument/2006/relationships/hyperlink" Target="http://catalog.ihsn.org/index.php/catalog/4180" TargetMode="External"/><Relationship Id="rId107" Type="http://schemas.openxmlformats.org/officeDocument/2006/relationships/hyperlink" Target="https://www.bou.or.ug/bou/supervision/financial_institutions.html" TargetMode="External"/><Relationship Id="rId11" Type="http://schemas.openxmlformats.org/officeDocument/2006/relationships/hyperlink" Target="http://www.education.go.ug/data/smenu/2/EMIS%20Statistics.html" TargetMode="External"/><Relationship Id="rId32" Type="http://schemas.openxmlformats.org/officeDocument/2006/relationships/hyperlink" Target="http://catalog.ihsn.org/index.php/catalog/3785/study-description" TargetMode="External"/><Relationship Id="rId53" Type="http://schemas.openxmlformats.org/officeDocument/2006/relationships/hyperlink" Target="http://microdata.worldbank.org/index.php/catalog/2024" TargetMode="External"/><Relationship Id="rId74" Type="http://schemas.openxmlformats.org/officeDocument/2006/relationships/hyperlink" Target="http://www.ubos.org/onlinefiles/uploads/ubos/pdf%20documents/2010%20COBE%20Report.pdf" TargetMode="External"/><Relationship Id="rId128" Type="http://schemas.openxmlformats.org/officeDocument/2006/relationships/hyperlink" Target="http://aidsinfo.unaids.org/" TargetMode="External"/><Relationship Id="rId149" Type="http://schemas.openxmlformats.org/officeDocument/2006/relationships/hyperlink" Target="http://www.ureport.ug/poll/477/" TargetMode="External"/><Relationship Id="rId5" Type="http://schemas.openxmlformats.org/officeDocument/2006/relationships/hyperlink" Target="https://ura.go.ug/csvFile.do?dispatch=load" TargetMode="External"/><Relationship Id="rId95" Type="http://schemas.openxmlformats.org/officeDocument/2006/relationships/hyperlink" Target="http://www.budget.go.ug/" TargetMode="External"/><Relationship Id="rId160" Type="http://schemas.openxmlformats.org/officeDocument/2006/relationships/hyperlink" Target="http://www.ubos.org/statistical-activities/community-systems/district-profiling/district-profilling-and-administrative-records/" TargetMode="External"/><Relationship Id="rId181" Type="http://schemas.openxmlformats.org/officeDocument/2006/relationships/hyperlink" Target="https://www.analyseafrica.com/indicators?utm_campaign=Acquistion+email+TIA+reg&amp;utm_source=emailCampaign&amp;utm_medium=email&amp;utm_content=" TargetMode="External"/><Relationship Id="rId216" Type="http://schemas.openxmlformats.org/officeDocument/2006/relationships/hyperlink" Target="http://devinit.org/" TargetMode="External"/><Relationship Id="rId237" Type="http://schemas.openxmlformats.org/officeDocument/2006/relationships/hyperlink" Target="http://www.unodc.org/gsh/en/data.html" TargetMode="External"/><Relationship Id="rId258" Type="http://schemas.openxmlformats.org/officeDocument/2006/relationships/drawing" Target="../drawings/drawing2.xml"/><Relationship Id="rId22" Type="http://schemas.openxmlformats.org/officeDocument/2006/relationships/hyperlink" Target="http://www.ubos.org/unda/index.php/catalog/11" TargetMode="External"/><Relationship Id="rId43" Type="http://schemas.openxmlformats.org/officeDocument/2006/relationships/hyperlink" Target="http://www.ict.go.ug/sites/default/files/Resource/Entebbe_Municipality_Postcodes.pdf" TargetMode="External"/><Relationship Id="rId64" Type="http://schemas.openxmlformats.org/officeDocument/2006/relationships/hyperlink" Target="http://microdata.worldbank.org/index.php/catalog/2256" TargetMode="External"/><Relationship Id="rId118" Type="http://schemas.openxmlformats.org/officeDocument/2006/relationships/hyperlink" Target="http://www.nwsc.co.ug/index.php/home-mobile/itemlist/category/38-politics" TargetMode="External"/><Relationship Id="rId139" Type="http://schemas.openxmlformats.org/officeDocument/2006/relationships/hyperlink" Target="http://www.energyandminerals.go.ug/downloads/2014StatisticalAbstract.pdf" TargetMode="External"/><Relationship Id="rId85" Type="http://schemas.openxmlformats.org/officeDocument/2006/relationships/hyperlink" Target="http://www.inform-index.org/Subnational/Greater-Horn-of-Africa" TargetMode="External"/><Relationship Id="rId150" Type="http://schemas.openxmlformats.org/officeDocument/2006/relationships/hyperlink" Target="http://microdata.worldbank.org/index.php/catalog/1965" TargetMode="External"/><Relationship Id="rId171" Type="http://schemas.openxmlformats.org/officeDocument/2006/relationships/hyperlink" Target="http://www.afdb.org/en/countries/east-africa/uganda/" TargetMode="External"/><Relationship Id="rId192" Type="http://schemas.openxmlformats.org/officeDocument/2006/relationships/hyperlink" Target="https://data.oecd.org/searchresults/?hf=20&amp;b=0&amp;r=%2Bf%2Ftype%2Findicators&amp;l=en&amp;s=score" TargetMode="External"/><Relationship Id="rId206" Type="http://schemas.openxmlformats.org/officeDocument/2006/relationships/hyperlink" Target="http://stats.oecd.org/" TargetMode="External"/><Relationship Id="rId227" Type="http://schemas.openxmlformats.org/officeDocument/2006/relationships/hyperlink" Target="http://www.indepth-ishare.org/index.php/catalog/79" TargetMode="External"/><Relationship Id="rId248" Type="http://schemas.openxmlformats.org/officeDocument/2006/relationships/hyperlink" Target="http://vam.wfp.org/CountryPage_indicators.aspx?iso3=UGA" TargetMode="External"/><Relationship Id="rId12" Type="http://schemas.openxmlformats.org/officeDocument/2006/relationships/hyperlink" Target="http://catalog.ihsn.org/index.php/catalog/4751/study-description" TargetMode="External"/><Relationship Id="rId33" Type="http://schemas.openxmlformats.org/officeDocument/2006/relationships/hyperlink" Target="http://www.ubos.org/unda/index.php/catalog/4" TargetMode="External"/><Relationship Id="rId108" Type="http://schemas.openxmlformats.org/officeDocument/2006/relationships/hyperlink" Target="https://www.bou.or.ug/bou/supervision/asr.html" TargetMode="External"/><Relationship Id="rId129" Type="http://schemas.openxmlformats.org/officeDocument/2006/relationships/hyperlink" Target="http://www.indicatorregistry.org/" TargetMode="External"/><Relationship Id="rId54" Type="http://schemas.openxmlformats.org/officeDocument/2006/relationships/hyperlink" Target="http://www.gov.ug/content/facts-figures" TargetMode="External"/><Relationship Id="rId70" Type="http://schemas.openxmlformats.org/officeDocument/2006/relationships/hyperlink" Target="http://www.uhrc.ug/" TargetMode="External"/><Relationship Id="rId75" Type="http://schemas.openxmlformats.org/officeDocument/2006/relationships/hyperlink" Target="http://comtrade.un.org/data/" TargetMode="External"/><Relationship Id="rId91" Type="http://schemas.openxmlformats.org/officeDocument/2006/relationships/hyperlink" Target="http://www.un.org/esa/population/publications/WMD2012/MainFrame.html" TargetMode="External"/><Relationship Id="rId96" Type="http://schemas.openxmlformats.org/officeDocument/2006/relationships/hyperlink" Target="http://www.fspmaps.com/" TargetMode="External"/><Relationship Id="rId140" Type="http://schemas.openxmlformats.org/officeDocument/2006/relationships/hyperlink" Target="http://opendevdata.ug/standalone-datasets/average-distance-to-day-primary-schools-in-kampala-1" TargetMode="External"/><Relationship Id="rId145" Type="http://schemas.openxmlformats.org/officeDocument/2006/relationships/hyperlink" Target="http://www.ureport.ug/poll/536/" TargetMode="External"/><Relationship Id="rId161" Type="http://schemas.openxmlformats.org/officeDocument/2006/relationships/hyperlink" Target="http://databank.worldbank.org/data/reports.aspx?source=global-economic-prospects&amp;Type=TABLE&amp;preview=on" TargetMode="External"/><Relationship Id="rId166" Type="http://schemas.openxmlformats.org/officeDocument/2006/relationships/hyperlink" Target="http://uganda.opendataforafrica.org/" TargetMode="External"/><Relationship Id="rId182" Type="http://schemas.openxmlformats.org/officeDocument/2006/relationships/hyperlink" Target="https://www.analyseafrica.com/indicators?utm_campaign=Acquistion+email+TIA+reg&amp;utm_source=emailCampaign&amp;utm_medium=email&amp;utm_content=" TargetMode="External"/><Relationship Id="rId187" Type="http://schemas.openxmlformats.org/officeDocument/2006/relationships/hyperlink" Target="https://international.ipums.org/international/about.shtml" TargetMode="External"/><Relationship Id="rId217" Type="http://schemas.openxmlformats.org/officeDocument/2006/relationships/hyperlink" Target="http://data.un.org/Search.aspx?q=uganda" TargetMode="External"/><Relationship Id="rId1" Type="http://schemas.openxmlformats.org/officeDocument/2006/relationships/hyperlink" Target="http://www.ppdaproviders.ug/" TargetMode="External"/><Relationship Id="rId6" Type="http://schemas.openxmlformats.org/officeDocument/2006/relationships/hyperlink" Target="https://ppda.go.ug/download/downloads/corporate_reports/SUSPENDED%20PROVIDERS%20Nov%202011.pdf" TargetMode="External"/><Relationship Id="rId212" Type="http://schemas.openxmlformats.org/officeDocument/2006/relationships/hyperlink" Target="http://knoema.com/" TargetMode="External"/><Relationship Id="rId233" Type="http://schemas.openxmlformats.org/officeDocument/2006/relationships/hyperlink" Target="http://www.ilo.org/global/statistics-and-databases/research-and-databases/kilm/lang--en/index.htm" TargetMode="External"/><Relationship Id="rId238" Type="http://schemas.openxmlformats.org/officeDocument/2006/relationships/hyperlink" Target="https://www.wider.unu.edu/project/wiid-%E2%80%93-world-income-inequality-database" TargetMode="External"/><Relationship Id="rId254" Type="http://schemas.openxmlformats.org/officeDocument/2006/relationships/hyperlink" Target="http://www.mtic.go.ug/nids/index.php?option=com_wrapper&amp;view=wrapper&amp;Itemid=77" TargetMode="External"/><Relationship Id="rId23" Type="http://schemas.openxmlformats.org/officeDocument/2006/relationships/hyperlink" Target="http://catalog.ihsn.org/index.php/catalog/3786/" TargetMode="External"/><Relationship Id="rId28" Type="http://schemas.openxmlformats.org/officeDocument/2006/relationships/hyperlink" Target="http://www.ugandangodirectory.org/" TargetMode="External"/><Relationship Id="rId49" Type="http://schemas.openxmlformats.org/officeDocument/2006/relationships/hyperlink" Target="http://data.energy-gis.opendata.arcgis.com/" TargetMode="External"/><Relationship Id="rId114" Type="http://schemas.openxmlformats.org/officeDocument/2006/relationships/hyperlink" Target="http://data.uis.unesco.org/" TargetMode="External"/><Relationship Id="rId119" Type="http://schemas.openxmlformats.org/officeDocument/2006/relationships/hyperlink" Target="https://www.nwsc.co.ug/index.php/resources/reports" TargetMode="External"/><Relationship Id="rId44" Type="http://schemas.openxmlformats.org/officeDocument/2006/relationships/hyperlink" Target="http://www.researchictafrica.net/prices/Fair_Mobile_PrePaid.php" TargetMode="External"/><Relationship Id="rId60" Type="http://schemas.openxmlformats.org/officeDocument/2006/relationships/hyperlink" Target="http://childhelpline.mglsd.go.ug/index.php?pg=t&amp;w=page&amp;i=NDQ=&amp;v=a00c3ed3ed333265b0b11ed19538ad46062f7&#162;8e" TargetMode="External"/><Relationship Id="rId65" Type="http://schemas.openxmlformats.org/officeDocument/2006/relationships/hyperlink" Target="http://www.ubos.org/unda/index.php/catalog/25" TargetMode="External"/><Relationship Id="rId81" Type="http://schemas.openxmlformats.org/officeDocument/2006/relationships/hyperlink" Target="http://www.unido.org/Data1/IndStatBrief/Basic_Information.cfm?print=no&amp;ttype=C1&amp;Country=UGA&amp;sortBy=&amp;sortDir=&amp;Group=" TargetMode="External"/><Relationship Id="rId86" Type="http://schemas.openxmlformats.org/officeDocument/2006/relationships/hyperlink" Target="http://econ.worldbank.org/WBSITE/EXTERNAL/EXTDEC/EXTRESEARCH/EXTLSMS/0,,contentMDK:23511127~menuPK:4196952~pagePK:64168445~piPK:64168309~theSitePK:3358997~isCURL:Y~isCURL:Y,00.html" TargetMode="External"/><Relationship Id="rId130" Type="http://schemas.openxmlformats.org/officeDocument/2006/relationships/hyperlink" Target="http://www.unaids.org/en/regionscountries/countries/uganda/" TargetMode="External"/><Relationship Id="rId135" Type="http://schemas.openxmlformats.org/officeDocument/2006/relationships/hyperlink" Target="https://www.datafirst.uct.ac.za/dataportal/index.php/catalog/533" TargetMode="External"/><Relationship Id="rId151" Type="http://schemas.openxmlformats.org/officeDocument/2006/relationships/hyperlink" Target="http://catalog.ihsn.org/index.php/catalog/4230" TargetMode="External"/><Relationship Id="rId156" Type="http://schemas.openxmlformats.org/officeDocument/2006/relationships/hyperlink" Target="http://www.ubos.org/onlinefiles/uploads/ubos/2009_HLG_%20Abstract_printed/CIS+UPLOADS/Profiles%20of%20Higher%20Local%20Governments_June_2014.pdf" TargetMode="External"/><Relationship Id="rId177" Type="http://schemas.openxmlformats.org/officeDocument/2006/relationships/hyperlink" Target="http://www.ubos.org/sdds/info.php" TargetMode="External"/><Relationship Id="rId198" Type="http://schemas.openxmlformats.org/officeDocument/2006/relationships/hyperlink" Target="https://data.oecd.org/searchresults/?hf=20&amp;b=0&amp;r=%2Bf%2Ftype%2Findicators&amp;l=en&amp;s=score" TargetMode="External"/><Relationship Id="rId172" Type="http://schemas.openxmlformats.org/officeDocument/2006/relationships/hyperlink" Target="http://www.afdb.org/en/countries/east-africa/uganda/" TargetMode="External"/><Relationship Id="rId193" Type="http://schemas.openxmlformats.org/officeDocument/2006/relationships/hyperlink" Target="https://data.oecd.org/searchresults/?hf=20&amp;b=0&amp;r=%2Bf%2Ftype%2Findicators&amp;l=en&amp;s=score" TargetMode="External"/><Relationship Id="rId202" Type="http://schemas.openxmlformats.org/officeDocument/2006/relationships/hyperlink" Target="http://stats.oecd.org/" TargetMode="External"/><Relationship Id="rId207" Type="http://schemas.openxmlformats.org/officeDocument/2006/relationships/hyperlink" Target="http://stats.oecd.org/" TargetMode="External"/><Relationship Id="rId223" Type="http://schemas.openxmlformats.org/officeDocument/2006/relationships/hyperlink" Target="http://ursb.go.ug/services/civil-registration/" TargetMode="External"/><Relationship Id="rId228" Type="http://schemas.openxmlformats.org/officeDocument/2006/relationships/hyperlink" Target="http://www.indepth-ishare.org/index.php/catalog/79" TargetMode="External"/><Relationship Id="rId244" Type="http://schemas.openxmlformats.org/officeDocument/2006/relationships/hyperlink" Target="http://www.ugandacoffee.go.ug/index.php" TargetMode="External"/><Relationship Id="rId249" Type="http://schemas.openxmlformats.org/officeDocument/2006/relationships/hyperlink" Target="http://www.agriculture.go.ug/index.php?page=districts&amp;sph=227&amp;subpage=K&amp;economicactivities2=true" TargetMode="External"/><Relationship Id="rId13" Type="http://schemas.openxmlformats.org/officeDocument/2006/relationships/hyperlink" Target="http://catalog.ihsn.org/index.php/catalog/2357" TargetMode="External"/><Relationship Id="rId18" Type="http://schemas.openxmlformats.org/officeDocument/2006/relationships/hyperlink" Target="http://unfccc.int/ghg_data/items/3800.php" TargetMode="External"/><Relationship Id="rId39" Type="http://schemas.openxmlformats.org/officeDocument/2006/relationships/hyperlink" Target="http://dhsprogram.com/what-we-do/survey/survey-display-399.cfm" TargetMode="External"/><Relationship Id="rId109" Type="http://schemas.openxmlformats.org/officeDocument/2006/relationships/hyperlink" Target="http://www.infotradeuganda.com/index.php/market-information/food-prices.html" TargetMode="External"/><Relationship Id="rId34" Type="http://schemas.openxmlformats.org/officeDocument/2006/relationships/hyperlink" Target="http://www.ubos.org/unda/index.php/catalog/13" TargetMode="External"/><Relationship Id="rId50" Type="http://schemas.openxmlformats.org/officeDocument/2006/relationships/hyperlink" Target="http://www.ubos.org/statistical-activities/community-systems/district-profiling/community-statistics/" TargetMode="External"/><Relationship Id="rId55" Type="http://schemas.openxmlformats.org/officeDocument/2006/relationships/hyperlink" Target="http://ugandadata.orq/ecompendium/BrowseDefinitions.aspx" TargetMode="External"/><Relationship Id="rId76" Type="http://schemas.openxmlformats.org/officeDocument/2006/relationships/hyperlink" Target="http://unstats.un.org/unsd/industry/default.asp" TargetMode="External"/><Relationship Id="rId97" Type="http://schemas.openxmlformats.org/officeDocument/2006/relationships/hyperlink" Target="https://www.bou.or.ug/bou/bou-downloads/Financial_Inclusion/Uganda2013FinScopeMainReport.pdf" TargetMode="External"/><Relationship Id="rId104" Type="http://schemas.openxmlformats.org/officeDocument/2006/relationships/hyperlink" Target="https://www.bou.or.ug/bou/rates_statistics/statistics.html" TargetMode="External"/><Relationship Id="rId120" Type="http://schemas.openxmlformats.org/officeDocument/2006/relationships/hyperlink" Target="http://www.ubos.org/unda/index.php/catalog/52" TargetMode="External"/><Relationship Id="rId125" Type="http://schemas.openxmlformats.org/officeDocument/2006/relationships/hyperlink" Target="http://www.gavi.org/country/uganda/" TargetMode="External"/><Relationship Id="rId141" Type="http://schemas.openxmlformats.org/officeDocument/2006/relationships/hyperlink" Target="http://opendevdata.ug/standalone-datasets/distance-to-kampala-primary-schools-and-kampala-main-water-sources" TargetMode="External"/><Relationship Id="rId146" Type="http://schemas.openxmlformats.org/officeDocument/2006/relationships/hyperlink" Target="http://www.ureport.ug/poll/537/" TargetMode="External"/><Relationship Id="rId167" Type="http://schemas.openxmlformats.org/officeDocument/2006/relationships/hyperlink" Target="http://uganda.opendataforafrica.org/" TargetMode="External"/><Relationship Id="rId188" Type="http://schemas.openxmlformats.org/officeDocument/2006/relationships/hyperlink" Target="https://international.ipums.org/international/about.shtml" TargetMode="External"/><Relationship Id="rId7" Type="http://schemas.openxmlformats.org/officeDocument/2006/relationships/hyperlink" Target="https://data.terrapop.org/" TargetMode="External"/><Relationship Id="rId71" Type="http://schemas.openxmlformats.org/officeDocument/2006/relationships/hyperlink" Target="http://www.ubos.org/onlinefiles/uploads/ubos/pdf%20documents/ILRI%20Poverty%20Report%202007.pdf" TargetMode="External"/><Relationship Id="rId92" Type="http://schemas.openxmlformats.org/officeDocument/2006/relationships/hyperlink" Target="http://esa.un.org/unpd/wpp/" TargetMode="External"/><Relationship Id="rId162" Type="http://schemas.openxmlformats.org/officeDocument/2006/relationships/hyperlink" Target="http://databank.worldbank.org/data/reports.aspx?source=global-bilateral-migration&amp;Type=TABLE&amp;preview=on" TargetMode="External"/><Relationship Id="rId183" Type="http://schemas.openxmlformats.org/officeDocument/2006/relationships/hyperlink" Target="https://www.analyseafrica.com/indicators?utm_campaign=Acquistion+email+TIA+reg&amp;utm_source=emailCampaign&amp;utm_medium=email&amp;utm_content=" TargetMode="External"/><Relationship Id="rId213" Type="http://schemas.openxmlformats.org/officeDocument/2006/relationships/hyperlink" Target="http://knoema.com/" TargetMode="External"/><Relationship Id="rId218" Type="http://schemas.openxmlformats.org/officeDocument/2006/relationships/hyperlink" Target="http://data.un.org/Search.aspx?q=uganda" TargetMode="External"/><Relationship Id="rId234" Type="http://schemas.openxmlformats.org/officeDocument/2006/relationships/hyperlink" Target="http://www.pension-watch.net/" TargetMode="External"/><Relationship Id="rId239" Type="http://schemas.openxmlformats.org/officeDocument/2006/relationships/hyperlink" Target="https://www.wider.unu.edu/project/grd-government-revenue-dataset" TargetMode="External"/><Relationship Id="rId2" Type="http://schemas.openxmlformats.org/officeDocument/2006/relationships/hyperlink" Target="http://gpp.ppda.go.ug/page/awarded_contracts" TargetMode="External"/><Relationship Id="rId29" Type="http://schemas.openxmlformats.org/officeDocument/2006/relationships/hyperlink" Target="http://www.afrobarometer.org/data/merged-round-5-data-34-countries-2015" TargetMode="External"/><Relationship Id="rId250" Type="http://schemas.openxmlformats.org/officeDocument/2006/relationships/hyperlink" Target="http://www.wfp.org/content/uganda-comprehensive-food-security-and-vulnerability-analysis-cfsva-april-2013" TargetMode="External"/><Relationship Id="rId255" Type="http://schemas.openxmlformats.org/officeDocument/2006/relationships/hyperlink" Target="http://www.wfp.org/content/uganda-monthly-market-monitor-2015" TargetMode="External"/><Relationship Id="rId24" Type="http://schemas.openxmlformats.org/officeDocument/2006/relationships/hyperlink" Target="http://microdata.worldbank.org/index.php/catalog/593" TargetMode="External"/><Relationship Id="rId40" Type="http://schemas.openxmlformats.org/officeDocument/2006/relationships/hyperlink" Target="https://www.datafirst.uct.ac.za/dataportal/index.php/catalog/535" TargetMode="External"/><Relationship Id="rId45" Type="http://schemas.openxmlformats.org/officeDocument/2006/relationships/hyperlink" Target="http://www.itu.int/net4/wsis/stocktakingp/en/Database/Search" TargetMode="External"/><Relationship Id="rId66" Type="http://schemas.openxmlformats.org/officeDocument/2006/relationships/hyperlink" Target="https://euaidexplorer.ec.europa.eu/" TargetMode="External"/><Relationship Id="rId87" Type="http://schemas.openxmlformats.org/officeDocument/2006/relationships/hyperlink" Target="http://genderstats.un.org/Browse-by-Countries/Country-Dashboard?ctry=800" TargetMode="External"/><Relationship Id="rId110" Type="http://schemas.openxmlformats.org/officeDocument/2006/relationships/hyperlink" Target="http://esc.go.ug/data/news/Media-Centre.html" TargetMode="External"/><Relationship Id="rId115" Type="http://schemas.openxmlformats.org/officeDocument/2006/relationships/hyperlink" Target="http://unstats.un.org/unsd/energy/edbase.htm" TargetMode="External"/><Relationship Id="rId131" Type="http://schemas.openxmlformats.org/officeDocument/2006/relationships/hyperlink" Target="http://dhsprogram.com/what-we-do/survey/survey-display-292.cfm" TargetMode="External"/><Relationship Id="rId136" Type="http://schemas.openxmlformats.org/officeDocument/2006/relationships/hyperlink" Target="http://www.itu.int/en/ITU-D/Statistics/Pages/default.aspx" TargetMode="External"/><Relationship Id="rId157" Type="http://schemas.openxmlformats.org/officeDocument/2006/relationships/hyperlink" Target="http://www.ubos.org/onlinefiles/uploads/ubos/2009_HLG_%20Abstract_printed/CIS+UPLOADS/Profiles%20of%20Higher%20Local%20Governments_June_2014.pdf" TargetMode="External"/><Relationship Id="rId178" Type="http://schemas.openxmlformats.org/officeDocument/2006/relationships/hyperlink" Target="http://www.ubos.org/sdds/info.php" TargetMode="External"/><Relationship Id="rId61" Type="http://schemas.openxmlformats.org/officeDocument/2006/relationships/hyperlink" Target="http://www.mglsd.go.ug/genderdb/" TargetMode="External"/><Relationship Id="rId82" Type="http://schemas.openxmlformats.org/officeDocument/2006/relationships/hyperlink" Target="http://statistics.unwto.org/content/yearbook" TargetMode="External"/><Relationship Id="rId152" Type="http://schemas.openxmlformats.org/officeDocument/2006/relationships/hyperlink" Target="http://www.unicef.org/infobycountry/uganda_statistics.html" TargetMode="External"/><Relationship Id="rId173" Type="http://schemas.openxmlformats.org/officeDocument/2006/relationships/hyperlink" Target="http://www.afdb.org/en/countries/east-africa/uganda/" TargetMode="External"/><Relationship Id="rId194" Type="http://schemas.openxmlformats.org/officeDocument/2006/relationships/hyperlink" Target="https://data.oecd.org/searchresults/?hf=20&amp;b=0&amp;r=%2Bf%2Ftype%2Findicators&amp;l=en&amp;s=score" TargetMode="External"/><Relationship Id="rId199" Type="http://schemas.openxmlformats.org/officeDocument/2006/relationships/hyperlink" Target="https://data.oecd.org/searchresults/?hf=20&amp;b=0&amp;r=%2Bf%2Ftype%2Findicators&amp;l=en&amp;s=score" TargetMode="External"/><Relationship Id="rId203" Type="http://schemas.openxmlformats.org/officeDocument/2006/relationships/hyperlink" Target="http://stats.oecd.org/" TargetMode="External"/><Relationship Id="rId208" Type="http://schemas.openxmlformats.org/officeDocument/2006/relationships/hyperlink" Target="http://knoema.com/" TargetMode="External"/><Relationship Id="rId229" Type="http://schemas.openxmlformats.org/officeDocument/2006/relationships/hyperlink" Target="https://fts.unocha.org/pageloader.aspx?page=emerg-emergencyCountryDetails&amp;cc=uga" TargetMode="External"/><Relationship Id="rId19" Type="http://schemas.openxmlformats.org/officeDocument/2006/relationships/hyperlink" Target="http://worldweather.wmo.int/en/home.html" TargetMode="External"/><Relationship Id="rId224" Type="http://schemas.openxmlformats.org/officeDocument/2006/relationships/hyperlink" Target="http://www.upf.go.ug/download/publications(2)/Annual_Crime_and_Traffic_Road_Safety_Report_2013(2).pdf" TargetMode="External"/><Relationship Id="rId240" Type="http://schemas.openxmlformats.org/officeDocument/2006/relationships/hyperlink" Target="http://www.agriculture.go.ug/publications/107" TargetMode="External"/><Relationship Id="rId245" Type="http://schemas.openxmlformats.org/officeDocument/2006/relationships/hyperlink" Target="http://www.ugandacoffee.go.ug/index.php" TargetMode="External"/><Relationship Id="rId14" Type="http://schemas.openxmlformats.org/officeDocument/2006/relationships/hyperlink" Target="http://www.ubos.org/unda/index.php/catalog/54" TargetMode="External"/><Relationship Id="rId30" Type="http://schemas.openxmlformats.org/officeDocument/2006/relationships/hyperlink" Target="http://www.ubos.org/unda/index.php/catalog/18" TargetMode="External"/><Relationship Id="rId35" Type="http://schemas.openxmlformats.org/officeDocument/2006/relationships/hyperlink" Target="http://catalog.ihsn.org/index.php/catalog/3784/study-description" TargetMode="External"/><Relationship Id="rId56" Type="http://schemas.openxmlformats.org/officeDocument/2006/relationships/hyperlink" Target="https://international.ipums.org/international/about.shtml" TargetMode="External"/><Relationship Id="rId77" Type="http://schemas.openxmlformats.org/officeDocument/2006/relationships/hyperlink" Target="https://www.use.or.ug/content/daily-reports" TargetMode="External"/><Relationship Id="rId100" Type="http://schemas.openxmlformats.org/officeDocument/2006/relationships/hyperlink" Target="https://www.bou.or.ug/bou/supervision/Financial_Stabilty/Financial-Stability-Report.html" TargetMode="External"/><Relationship Id="rId105" Type="http://schemas.openxmlformats.org/officeDocument/2006/relationships/hyperlink" Target="https://www.bou.or.ug/bou/rates_statistics/statistics.html" TargetMode="External"/><Relationship Id="rId126" Type="http://schemas.openxmlformats.org/officeDocument/2006/relationships/hyperlink" Target="http://www.theglobalfund.org/en/data/datasets/" TargetMode="External"/><Relationship Id="rId147" Type="http://schemas.openxmlformats.org/officeDocument/2006/relationships/hyperlink" Target="http://www.ureport.ug/poll/549/" TargetMode="External"/><Relationship Id="rId168" Type="http://schemas.openxmlformats.org/officeDocument/2006/relationships/hyperlink" Target="http://uganda.opendataforafrica.org/" TargetMode="External"/><Relationship Id="rId8" Type="http://schemas.openxmlformats.org/officeDocument/2006/relationships/hyperlink" Target="https://www.bou.or.ug/bou/publications_research/Bank_Lending_Survey.html" TargetMode="External"/><Relationship Id="rId51" Type="http://schemas.openxmlformats.org/officeDocument/2006/relationships/hyperlink" Target="http://www.oag.go.ug/wp-content/uploads/2016/01/Value-for-Money-and-Specialised-Audits-30th-June-2015.pdf" TargetMode="External"/><Relationship Id="rId72" Type="http://schemas.openxmlformats.org/officeDocument/2006/relationships/hyperlink" Target="http://catalog.ihsn.org/index.php/catalog/2356/study-description" TargetMode="External"/><Relationship Id="rId93" Type="http://schemas.openxmlformats.org/officeDocument/2006/relationships/hyperlink" Target="https://www.bou.or.ug/bou/publications_research/icbt.html" TargetMode="External"/><Relationship Id="rId98" Type="http://schemas.openxmlformats.org/officeDocument/2006/relationships/hyperlink" Target="https://www.bou.or.ug/bou/collateral/domestic_financial_markets/domestic_financial_markets.html" TargetMode="External"/><Relationship Id="rId121" Type="http://schemas.openxmlformats.org/officeDocument/2006/relationships/hyperlink" Target="http://data.imf.org/?sk=7CB6619C-CF87-48DC-9443-2973E161ABEB" TargetMode="External"/><Relationship Id="rId142" Type="http://schemas.openxmlformats.org/officeDocument/2006/relationships/hyperlink" Target="http://opendevdata.ug/standalone-datasets/distance-to-main-drinking-water-source" TargetMode="External"/><Relationship Id="rId163" Type="http://schemas.openxmlformats.org/officeDocument/2006/relationships/hyperlink" Target="http://databank.worldbank.org/data/reports.aspx?source=global-partnership-for-education&amp;Type=TABLE&amp;preview=on" TargetMode="External"/><Relationship Id="rId184" Type="http://schemas.openxmlformats.org/officeDocument/2006/relationships/hyperlink" Target="https://www.analyseafrica.com/indicators?utm_campaign=Acquistion+email+TIA+reg&amp;utm_source=emailCampaign&amp;utm_medium=email&amp;utm_content=" TargetMode="External"/><Relationship Id="rId189" Type="http://schemas.openxmlformats.org/officeDocument/2006/relationships/hyperlink" Target="https://international.ipums.org/international/about.shtml" TargetMode="External"/><Relationship Id="rId219" Type="http://schemas.openxmlformats.org/officeDocument/2006/relationships/hyperlink" Target="http://data.un.org/Search.aspx?q=uganda" TargetMode="External"/><Relationship Id="rId3" Type="http://schemas.openxmlformats.org/officeDocument/2006/relationships/hyperlink" Target="http://gpp.ppda.go.ug/page/best_evaluated_bidder" TargetMode="External"/><Relationship Id="rId214" Type="http://schemas.openxmlformats.org/officeDocument/2006/relationships/hyperlink" Target="http://knoema.com/" TargetMode="External"/><Relationship Id="rId230" Type="http://schemas.openxmlformats.org/officeDocument/2006/relationships/hyperlink" Target="https://webgate.ec.europa.eu/hac/index.cfm?fuseaction=listReport.plain&amp;kind_of_list=plain&amp;cfid=122650&amp;cftoken=ab785ce0e725595e-1929C886-B104-6241-2760E1AC8A7D87CF" TargetMode="External"/><Relationship Id="rId235" Type="http://schemas.openxmlformats.org/officeDocument/2006/relationships/hyperlink" Target="https://data.hdx.rwlabs.org/group/uga" TargetMode="External"/><Relationship Id="rId251" Type="http://schemas.openxmlformats.org/officeDocument/2006/relationships/hyperlink" Target="http://www.wfp.org/content/uganda-food-and-nutrition-security-assessment-refugee-settlements-january-2015" TargetMode="External"/><Relationship Id="rId256" Type="http://schemas.openxmlformats.org/officeDocument/2006/relationships/hyperlink" Target="http://www.wfp.org/content/uganda-food-security-and-nutrition-assessment-june-2015" TargetMode="External"/><Relationship Id="rId25" Type="http://schemas.openxmlformats.org/officeDocument/2006/relationships/hyperlink" Target="http://catalog.ihsn.org/index.php/catalog/892" TargetMode="External"/><Relationship Id="rId46" Type="http://schemas.openxmlformats.org/officeDocument/2006/relationships/hyperlink" Target="http://catalog.ihsn.org/index.php/catalog/3787" TargetMode="External"/><Relationship Id="rId67" Type="http://schemas.openxmlformats.org/officeDocument/2006/relationships/hyperlink" Target="https://www.humanitarianresponse.info/en/operations/uganda" TargetMode="External"/><Relationship Id="rId116" Type="http://schemas.openxmlformats.org/officeDocument/2006/relationships/hyperlink" Target="http://www.ubos.org/unda/index.php/catalog/19" TargetMode="External"/><Relationship Id="rId137" Type="http://schemas.openxmlformats.org/officeDocument/2006/relationships/hyperlink" Target="http://www.ubos.org/onlinefiles/uploads/ubos/pdf%20documents/2008NSDSFinalReport.pdf" TargetMode="External"/><Relationship Id="rId158" Type="http://schemas.openxmlformats.org/officeDocument/2006/relationships/hyperlink" Target="http://www.ubos.org/onlinefiles/uploads/ubos/2009_HLG_%20Abstract_printed/CIS+UPLOADS/Profiles%20of%20Higher%20Local%20Governments_June_2014.pdf" TargetMode="External"/><Relationship Id="rId20" Type="http://schemas.openxmlformats.org/officeDocument/2006/relationships/hyperlink" Target="http://catalog.ihsn.org/index.php/catalog/1047" TargetMode="External"/><Relationship Id="rId41" Type="http://schemas.openxmlformats.org/officeDocument/2006/relationships/hyperlink" Target="https://www.datafirst.uct.ac.za/dataportal/index.php/catalog/532" TargetMode="External"/><Relationship Id="rId62" Type="http://schemas.openxmlformats.org/officeDocument/2006/relationships/hyperlink" Target="http://www.mglsd.go.ug/ovcmis/" TargetMode="External"/><Relationship Id="rId83" Type="http://schemas.openxmlformats.org/officeDocument/2006/relationships/hyperlink" Target="http://www.ubos.org/onlinefiles/uploads/ubos/NPHC/NPHC%202014%20FINAL%20RESULTS%20REPORT.pdf" TargetMode="External"/><Relationship Id="rId88" Type="http://schemas.openxmlformats.org/officeDocument/2006/relationships/hyperlink" Target="http://popstats.unhcr.org/en/persons_of_concern" TargetMode="External"/><Relationship Id="rId111" Type="http://schemas.openxmlformats.org/officeDocument/2006/relationships/hyperlink" Target="http://www.education.go.ug/files/downloads/Fact%20Sheet%202002-2013.pdf" TargetMode="External"/><Relationship Id="rId132" Type="http://schemas.openxmlformats.org/officeDocument/2006/relationships/hyperlink" Target="http://dhsprogram.com/what-we-do/survey/survey-display-224.cfm" TargetMode="External"/><Relationship Id="rId153" Type="http://schemas.openxmlformats.org/officeDocument/2006/relationships/hyperlink" Target="http://hdr.undp.org/en/composite/HDI" TargetMode="External"/><Relationship Id="rId174" Type="http://schemas.openxmlformats.org/officeDocument/2006/relationships/hyperlink" Target="http://uganda.opendataforafrica.org/" TargetMode="External"/><Relationship Id="rId179" Type="http://schemas.openxmlformats.org/officeDocument/2006/relationships/hyperlink" Target="http://www.ubos.org/sdds/info.php" TargetMode="External"/><Relationship Id="rId195" Type="http://schemas.openxmlformats.org/officeDocument/2006/relationships/hyperlink" Target="https://data.oecd.org/searchresults/?hf=20&amp;b=0&amp;r=%2Bf%2Ftype%2Findicators&amp;l=en&amp;s=score" TargetMode="External"/><Relationship Id="rId209" Type="http://schemas.openxmlformats.org/officeDocument/2006/relationships/hyperlink" Target="http://knoema.com/" TargetMode="External"/><Relationship Id="rId190" Type="http://schemas.openxmlformats.org/officeDocument/2006/relationships/hyperlink" Target="http://stats.oecd.org/" TargetMode="External"/><Relationship Id="rId204" Type="http://schemas.openxmlformats.org/officeDocument/2006/relationships/hyperlink" Target="http://stats.oecd.org/" TargetMode="External"/><Relationship Id="rId220" Type="http://schemas.openxmlformats.org/officeDocument/2006/relationships/hyperlink" Target="http://data.un.org/Search.aspx?q=uganda" TargetMode="External"/><Relationship Id="rId225" Type="http://schemas.openxmlformats.org/officeDocument/2006/relationships/hyperlink" Target="http://www.indepth-ishare.org/index.php/catalog/79" TargetMode="External"/><Relationship Id="rId241" Type="http://schemas.openxmlformats.org/officeDocument/2006/relationships/hyperlink" Target="http://catalog.ihsn.org/index.php/catalog/2355" TargetMode="External"/><Relationship Id="rId246" Type="http://schemas.openxmlformats.org/officeDocument/2006/relationships/hyperlink" Target="http://www.wfp.org/food-security/assessments/comprehensive-food-security-vulnerability-analysis" TargetMode="External"/><Relationship Id="rId15" Type="http://schemas.openxmlformats.org/officeDocument/2006/relationships/hyperlink" Target="http://wmo.multicorpora.net/MultiTransWeb/Web.mvc" TargetMode="External"/><Relationship Id="rId36" Type="http://schemas.openxmlformats.org/officeDocument/2006/relationships/hyperlink" Target="http://hmis2.health.go.ug/" TargetMode="External"/><Relationship Id="rId57" Type="http://schemas.openxmlformats.org/officeDocument/2006/relationships/hyperlink" Target="https://data.oecd.org/searchresults/?hf=20&amp;b=0&amp;r=%2Bf%2Ftype%2Findicators&amp;l=en&amp;s=score" TargetMode="External"/><Relationship Id="rId106" Type="http://schemas.openxmlformats.org/officeDocument/2006/relationships/hyperlink" Target="https://www.bou.or.ug/bou/download_archive.html?path=/bou/bou-downloads/publications/TradeStatistics/RemittanceMonitoring/&amp;title=Personal%20Transfer%20Survey&amp;subtitle=null&amp;restype=binary&amp;secname=&amp;year=Rpts&amp;month=All" TargetMode="External"/><Relationship Id="rId127" Type="http://schemas.openxmlformats.org/officeDocument/2006/relationships/hyperlink" Target="http://apps.who.int/gho/data/node.home" TargetMode="External"/><Relationship Id="rId10" Type="http://schemas.openxmlformats.org/officeDocument/2006/relationships/hyperlink" Target="http://unctadstat.unctad.org/CountryProfile/GeneralProfile/en-GB/800/index.html" TargetMode="External"/><Relationship Id="rId31" Type="http://schemas.openxmlformats.org/officeDocument/2006/relationships/hyperlink" Target="http://www.ubos.org/unda/index.php/catalog/20" TargetMode="External"/><Relationship Id="rId52" Type="http://schemas.openxmlformats.org/officeDocument/2006/relationships/hyperlink" Target="https://www.enterprisesurveys.org/data/exploreeconomies/2013/uganda" TargetMode="External"/><Relationship Id="rId73" Type="http://schemas.openxmlformats.org/officeDocument/2006/relationships/hyperlink" Target="http://catalog.ihsn.org/index.php/catalog/2356/study-description" TargetMode="External"/><Relationship Id="rId78" Type="http://schemas.openxmlformats.org/officeDocument/2006/relationships/hyperlink" Target="http://www.unido.org/resources/statistics/statistical-country-briefs.html" TargetMode="External"/><Relationship Id="rId94" Type="http://schemas.openxmlformats.org/officeDocument/2006/relationships/hyperlink" Target="http://www.budget.go.ug/budget/national-budget-performance-reports" TargetMode="External"/><Relationship Id="rId99" Type="http://schemas.openxmlformats.org/officeDocument/2006/relationships/hyperlink" Target="https://www.bou.or.ug/bou/collateral/forex_forms/forex_forms.html" TargetMode="External"/><Relationship Id="rId101" Type="http://schemas.openxmlformats.org/officeDocument/2006/relationships/hyperlink" Target="https://www.bou.or.ug/bou/rates_statistics/statistics.html" TargetMode="External"/><Relationship Id="rId122" Type="http://schemas.openxmlformats.org/officeDocument/2006/relationships/hyperlink" Target="http://mdgs.un.org/unsd/mdg/Data.aspx" TargetMode="External"/><Relationship Id="rId143" Type="http://schemas.openxmlformats.org/officeDocument/2006/relationships/hyperlink" Target="http://opendevdata.ug/standalone-datasets/kampala-population-access-to-piped-water" TargetMode="External"/><Relationship Id="rId148" Type="http://schemas.openxmlformats.org/officeDocument/2006/relationships/hyperlink" Target="http://www.ureport.ug/poll/521/" TargetMode="External"/><Relationship Id="rId164" Type="http://schemas.openxmlformats.org/officeDocument/2006/relationships/hyperlink" Target="http://databank.worldbank.org/data/reports.aspx?source=subnational-malnutrition&amp;Type=TABLE&amp;preview=on" TargetMode="External"/><Relationship Id="rId169" Type="http://schemas.openxmlformats.org/officeDocument/2006/relationships/hyperlink" Target="http://uganda.opendataforafrica.org/" TargetMode="External"/><Relationship Id="rId185" Type="http://schemas.openxmlformats.org/officeDocument/2006/relationships/hyperlink" Target="https://www.analyseafrica.com/indicators?utm_campaign=Acquistion+email+TIA+reg&amp;utm_source=emailCampaign&amp;utm_medium=email&amp;utm_content=" TargetMode="External"/><Relationship Id="rId4" Type="http://schemas.openxmlformats.org/officeDocument/2006/relationships/hyperlink" Target="https://ura.go.ug/leftMenu.do" TargetMode="External"/><Relationship Id="rId9" Type="http://schemas.openxmlformats.org/officeDocument/2006/relationships/hyperlink" Target="https://www.bou.or.ug/bou/publications_research/private_sector_capital_psis.html" TargetMode="External"/><Relationship Id="rId180" Type="http://schemas.openxmlformats.org/officeDocument/2006/relationships/hyperlink" Target="https://www.analyseafrica.com/indicators?utm_campaign=Acquistion+email+TIA+reg&amp;utm_source=emailCampaign&amp;utm_medium=email&amp;utm_content=" TargetMode="External"/><Relationship Id="rId210" Type="http://schemas.openxmlformats.org/officeDocument/2006/relationships/hyperlink" Target="http://knoema.com/" TargetMode="External"/><Relationship Id="rId215" Type="http://schemas.openxmlformats.org/officeDocument/2006/relationships/hyperlink" Target="http://devinit.org/" TargetMode="External"/><Relationship Id="rId236" Type="http://schemas.openxmlformats.org/officeDocument/2006/relationships/hyperlink" Target="http://www.devinfo.org/sowcinfo2013/libraries/aspx/Home.aspx" TargetMode="External"/><Relationship Id="rId257" Type="http://schemas.openxmlformats.org/officeDocument/2006/relationships/printerSettings" Target="../printerSettings/printerSettings3.bin"/><Relationship Id="rId26" Type="http://schemas.openxmlformats.org/officeDocument/2006/relationships/hyperlink" Target="http://microdata.worldbank.org/index.php/catalog/2504" TargetMode="External"/><Relationship Id="rId231" Type="http://schemas.openxmlformats.org/officeDocument/2006/relationships/hyperlink" Target="http://www.helpage.org/global-agewatch/" TargetMode="External"/><Relationship Id="rId252" Type="http://schemas.openxmlformats.org/officeDocument/2006/relationships/hyperlink" Target="http://www.wfp.org/content/uganda-faowfp-assessment-impact-2007-floods-january-2008" TargetMode="External"/><Relationship Id="rId47" Type="http://schemas.openxmlformats.org/officeDocument/2006/relationships/hyperlink" Target="http://www.ubos.org/publications/labour/" TargetMode="External"/><Relationship Id="rId68" Type="http://schemas.openxmlformats.org/officeDocument/2006/relationships/hyperlink" Target="http://reliefweb.int/country/uga" TargetMode="External"/><Relationship Id="rId89" Type="http://schemas.openxmlformats.org/officeDocument/2006/relationships/hyperlink" Target="http://www.un.org/en/development/desa/population/publications/dataset/contraception/wcu2014.shtml" TargetMode="External"/><Relationship Id="rId112" Type="http://schemas.openxmlformats.org/officeDocument/2006/relationships/hyperlink" Target="http://www.education.go.ug/files/downloads/Education%20Abstract%202011.pdf" TargetMode="External"/><Relationship Id="rId133" Type="http://schemas.openxmlformats.org/officeDocument/2006/relationships/hyperlink" Target="http://www.ucc.co.ug/files/downloads/Annual%20Market%20Industry%20Report%202014-15-%20October%2019-2015.pdf" TargetMode="External"/><Relationship Id="rId154" Type="http://schemas.openxmlformats.org/officeDocument/2006/relationships/hyperlink" Target="http://microdata.worldbank.org/index.php/catalog/2236" TargetMode="External"/><Relationship Id="rId175" Type="http://schemas.openxmlformats.org/officeDocument/2006/relationships/hyperlink" Target="http://www.afdb.org/en/countries/east-africa/uganda/" TargetMode="External"/><Relationship Id="rId196" Type="http://schemas.openxmlformats.org/officeDocument/2006/relationships/hyperlink" Target="https://data.oecd.org/searchresults/?hf=20&amp;b=0&amp;r=%2Bf%2Ftype%2Findicators&amp;l=en&amp;s=score" TargetMode="External"/><Relationship Id="rId200" Type="http://schemas.openxmlformats.org/officeDocument/2006/relationships/hyperlink" Target="http://stats.oecd.org/" TargetMode="External"/><Relationship Id="rId16" Type="http://schemas.openxmlformats.org/officeDocument/2006/relationships/hyperlink" Target="https://www.strausscenter.org/ccaps-content/climate-vulnerability-model.html" TargetMode="External"/><Relationship Id="rId221" Type="http://schemas.openxmlformats.org/officeDocument/2006/relationships/hyperlink" Target="http://www.ec.or.ug/?q=2016-presidential-results-district-polling-station" TargetMode="External"/><Relationship Id="rId242" Type="http://schemas.openxmlformats.org/officeDocument/2006/relationships/hyperlink" Target="http://www.cdouga.org/resources/annual-reports/" TargetMode="External"/><Relationship Id="rId37" Type="http://schemas.openxmlformats.org/officeDocument/2006/relationships/hyperlink" Target="http://hris.health.go.ug/" TargetMode="External"/><Relationship Id="rId58" Type="http://schemas.openxmlformats.org/officeDocument/2006/relationships/hyperlink" Target="https://www.strausscenter.org/scad.html" TargetMode="External"/><Relationship Id="rId79" Type="http://schemas.openxmlformats.org/officeDocument/2006/relationships/hyperlink" Target="http://www.ubos.org/statistics/macro-economic/trade-2/" TargetMode="External"/><Relationship Id="rId102" Type="http://schemas.openxmlformats.org/officeDocument/2006/relationships/hyperlink" Target="https://www.bou.or.ug/bou/rates_statistics/statistics.html" TargetMode="External"/><Relationship Id="rId123" Type="http://schemas.openxmlformats.org/officeDocument/2006/relationships/hyperlink" Target="http://www.health.go.ug/sites/default/files/2013-2014%20Annual%20Pharmaceutical%20Sector%20Performance%20Report.%20finalbb-06192015_0.pdf" TargetMode="External"/><Relationship Id="rId144" Type="http://schemas.openxmlformats.org/officeDocument/2006/relationships/hyperlink" Target="http://opendevdata.ug/standalone-datasets/kcca-anticipated-revenues-for-the-fy2013-slash-14-2017-slash-18" TargetMode="External"/><Relationship Id="rId90" Type="http://schemas.openxmlformats.org/officeDocument/2006/relationships/hyperlink" Target="http://www.un.org/esa/population/publications/WFD2012/MainFrame.html" TargetMode="External"/><Relationship Id="rId165" Type="http://schemas.openxmlformats.org/officeDocument/2006/relationships/hyperlink" Target="http://ugandadata.org/redbin/RpWebEngine.exe/Portal?&amp;BASE=cen2014" TargetMode="External"/><Relationship Id="rId186" Type="http://schemas.openxmlformats.org/officeDocument/2006/relationships/hyperlink" Target="https://international.ipums.org/international/about.shtml" TargetMode="External"/><Relationship Id="rId211" Type="http://schemas.openxmlformats.org/officeDocument/2006/relationships/hyperlink" Target="http://knoema.com/" TargetMode="External"/><Relationship Id="rId232" Type="http://schemas.openxmlformats.org/officeDocument/2006/relationships/hyperlink" Target="http://www.ilo.org/ilostat/faces/oracle/webcenter/portalapp/pagehierarchy/Page137.jspx?_afrLoop=592469664984296&amp;clean=true" TargetMode="External"/><Relationship Id="rId253" Type="http://schemas.openxmlformats.org/officeDocument/2006/relationships/hyperlink" Target="http://www.agrinetug.net/market-prices" TargetMode="External"/><Relationship Id="rId27" Type="http://schemas.openxmlformats.org/officeDocument/2006/relationships/hyperlink" Target="http://datatopics.worldbank.org/financialinclusion/" TargetMode="External"/><Relationship Id="rId48" Type="http://schemas.openxmlformats.org/officeDocument/2006/relationships/hyperlink" Target="http://www.ubos.org/onlinefiles/uploads/ubos/pdf%20documents/migration2005_09.pdf" TargetMode="External"/><Relationship Id="rId69" Type="http://schemas.openxmlformats.org/officeDocument/2006/relationships/hyperlink" Target="http://catalog.ihsn.org/index.php/catalog/2214/" TargetMode="External"/><Relationship Id="rId113" Type="http://schemas.openxmlformats.org/officeDocument/2006/relationships/hyperlink" Target="http://edutrac.unicefuganda.org/account/login/?next=/" TargetMode="External"/><Relationship Id="rId134" Type="http://schemas.openxmlformats.org/officeDocument/2006/relationships/hyperlink" Target="http://www.researchictafrica.net/ict_surveys.php?h=3" TargetMode="External"/><Relationship Id="rId80" Type="http://schemas.openxmlformats.org/officeDocument/2006/relationships/hyperlink" Target="http://www.ubos.org/onlinefiles/uploads/ubos/trade/external_trade/T1.xlsx" TargetMode="External"/><Relationship Id="rId155" Type="http://schemas.openxmlformats.org/officeDocument/2006/relationships/hyperlink" Target="http://catalog.ihsn.org/index.php/catalog/6246" TargetMode="External"/><Relationship Id="rId176" Type="http://schemas.openxmlformats.org/officeDocument/2006/relationships/hyperlink" Target="http://www.ubos.org/sdds/info.php" TargetMode="External"/><Relationship Id="rId197" Type="http://schemas.openxmlformats.org/officeDocument/2006/relationships/hyperlink" Target="https://data.oecd.org/searchresults/?hf=20&amp;b=0&amp;r=%2Bf%2Ftype%2Findicators&amp;l=en&amp;s=score" TargetMode="External"/><Relationship Id="rId201" Type="http://schemas.openxmlformats.org/officeDocument/2006/relationships/hyperlink" Target="http://stats.oecd.org/" TargetMode="External"/><Relationship Id="rId222" Type="http://schemas.openxmlformats.org/officeDocument/2006/relationships/hyperlink" Target="http://www.ec.or.ug/ecresults/0-Final_Presidential_Results_Polling%20Station.pdf" TargetMode="External"/><Relationship Id="rId243" Type="http://schemas.openxmlformats.org/officeDocument/2006/relationships/hyperlink" Target="http://www.cdouga.org/production/production-trends-earnings/" TargetMode="External"/><Relationship Id="rId17" Type="http://schemas.openxmlformats.org/officeDocument/2006/relationships/hyperlink" Target="http://portal.gdacs.org/data" TargetMode="External"/><Relationship Id="rId38" Type="http://schemas.openxmlformats.org/officeDocument/2006/relationships/hyperlink" Target="http://dhsprogram.com/what-we-do/survey/survey-display-373.cfm" TargetMode="External"/><Relationship Id="rId59" Type="http://schemas.openxmlformats.org/officeDocument/2006/relationships/hyperlink" Target="http://www.ec.or.ug/register" TargetMode="External"/><Relationship Id="rId103" Type="http://schemas.openxmlformats.org/officeDocument/2006/relationships/hyperlink" Target="https://www.bou.or.ug/bou/rates_statistics/statistics.html" TargetMode="External"/><Relationship Id="rId124" Type="http://schemas.openxmlformats.org/officeDocument/2006/relationships/hyperlink" Target="http://www.gavi.org/country/uganda/"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D33"/>
  <sheetViews>
    <sheetView showGridLines="0" tabSelected="1" workbookViewId="0">
      <selection activeCell="B4" sqref="B4:D4"/>
    </sheetView>
  </sheetViews>
  <sheetFormatPr defaultColWidth="9.109375" defaultRowHeight="13.8" x14ac:dyDescent="0.25"/>
  <cols>
    <col min="1" max="1" width="7.77734375" style="12" customWidth="1"/>
    <col min="2" max="2" width="37.5546875" style="12" customWidth="1"/>
    <col min="3" max="3" width="12.33203125" style="12" customWidth="1"/>
    <col min="4" max="4" width="96.44140625" style="12" customWidth="1"/>
    <col min="5" max="16384" width="9.109375" style="12"/>
  </cols>
  <sheetData>
    <row r="2" spans="2:4" ht="21" x14ac:dyDescent="0.4">
      <c r="B2" s="52" t="s">
        <v>2116</v>
      </c>
      <c r="C2" s="52"/>
      <c r="D2" s="52"/>
    </row>
    <row r="4" spans="2:4" ht="144.6" customHeight="1" x14ac:dyDescent="0.25">
      <c r="B4" s="51" t="s">
        <v>2117</v>
      </c>
      <c r="C4" s="51"/>
      <c r="D4" s="51"/>
    </row>
    <row r="6" spans="2:4" ht="21" x14ac:dyDescent="0.4">
      <c r="B6" s="11" t="s">
        <v>2068</v>
      </c>
    </row>
    <row r="8" spans="2:4" ht="15.6" x14ac:dyDescent="0.25">
      <c r="B8" s="46" t="s">
        <v>2069</v>
      </c>
      <c r="C8" s="46" t="s">
        <v>2070</v>
      </c>
      <c r="D8" s="46" t="s">
        <v>2071</v>
      </c>
    </row>
    <row r="9" spans="2:4" x14ac:dyDescent="0.25">
      <c r="B9" s="47" t="s">
        <v>0</v>
      </c>
      <c r="C9" s="47" t="s">
        <v>2072</v>
      </c>
      <c r="D9" s="48" t="s">
        <v>2073</v>
      </c>
    </row>
    <row r="10" spans="2:4" x14ac:dyDescent="0.25">
      <c r="B10" s="47" t="s">
        <v>2074</v>
      </c>
      <c r="C10" s="47" t="s">
        <v>2072</v>
      </c>
      <c r="D10" s="48" t="s">
        <v>2075</v>
      </c>
    </row>
    <row r="11" spans="2:4" x14ac:dyDescent="0.25">
      <c r="B11" s="47" t="s">
        <v>2007</v>
      </c>
      <c r="C11" s="47" t="s">
        <v>2072</v>
      </c>
      <c r="D11" s="48" t="s">
        <v>2076</v>
      </c>
    </row>
    <row r="12" spans="2:4" ht="27.6" x14ac:dyDescent="0.25">
      <c r="B12" s="47" t="s">
        <v>2077</v>
      </c>
      <c r="C12" s="47" t="s">
        <v>2072</v>
      </c>
      <c r="D12" s="48" t="s">
        <v>2078</v>
      </c>
    </row>
    <row r="13" spans="2:4" ht="27.6" x14ac:dyDescent="0.25">
      <c r="B13" s="47" t="s">
        <v>2079</v>
      </c>
      <c r="C13" s="47" t="s">
        <v>2080</v>
      </c>
      <c r="D13" s="48" t="s">
        <v>2081</v>
      </c>
    </row>
    <row r="14" spans="2:4" x14ac:dyDescent="0.25">
      <c r="B14" s="47" t="s">
        <v>2082</v>
      </c>
      <c r="C14" s="47" t="s">
        <v>2080</v>
      </c>
      <c r="D14" s="48" t="s">
        <v>2083</v>
      </c>
    </row>
    <row r="15" spans="2:4" x14ac:dyDescent="0.25">
      <c r="B15" s="47" t="s">
        <v>5</v>
      </c>
      <c r="C15" s="47" t="s">
        <v>2080</v>
      </c>
      <c r="D15" s="48" t="s">
        <v>2084</v>
      </c>
    </row>
    <row r="16" spans="2:4" x14ac:dyDescent="0.25">
      <c r="B16" s="47" t="s">
        <v>2085</v>
      </c>
      <c r="C16" s="47" t="s">
        <v>2086</v>
      </c>
      <c r="D16" s="48" t="s">
        <v>2087</v>
      </c>
    </row>
    <row r="17" spans="2:4" x14ac:dyDescent="0.25">
      <c r="B17" s="47" t="s">
        <v>2088</v>
      </c>
      <c r="C17" s="47" t="s">
        <v>2072</v>
      </c>
      <c r="D17" s="48" t="s">
        <v>2089</v>
      </c>
    </row>
    <row r="18" spans="2:4" x14ac:dyDescent="0.25">
      <c r="B18" s="47" t="s">
        <v>2090</v>
      </c>
      <c r="C18" s="47" t="s">
        <v>2086</v>
      </c>
      <c r="D18" s="48" t="s">
        <v>2091</v>
      </c>
    </row>
    <row r="19" spans="2:4" x14ac:dyDescent="0.25">
      <c r="B19" s="47" t="s">
        <v>2092</v>
      </c>
      <c r="C19" s="47" t="s">
        <v>2086</v>
      </c>
      <c r="D19" s="48" t="s">
        <v>2093</v>
      </c>
    </row>
    <row r="20" spans="2:4" ht="27.6" x14ac:dyDescent="0.25">
      <c r="B20" s="47" t="s">
        <v>2094</v>
      </c>
      <c r="C20" s="47" t="s">
        <v>2086</v>
      </c>
      <c r="D20" s="48" t="s">
        <v>2095</v>
      </c>
    </row>
    <row r="21" spans="2:4" x14ac:dyDescent="0.25">
      <c r="B21" s="47" t="s">
        <v>11</v>
      </c>
      <c r="C21" s="47" t="s">
        <v>2096</v>
      </c>
      <c r="D21" s="48" t="s">
        <v>2097</v>
      </c>
    </row>
    <row r="22" spans="2:4" x14ac:dyDescent="0.25">
      <c r="B22" s="47" t="s">
        <v>12</v>
      </c>
      <c r="C22" s="47" t="s">
        <v>2072</v>
      </c>
      <c r="D22" s="48" t="s">
        <v>2098</v>
      </c>
    </row>
    <row r="23" spans="2:4" x14ac:dyDescent="0.25">
      <c r="B23" s="47" t="s">
        <v>2008</v>
      </c>
      <c r="C23" s="47" t="s">
        <v>2096</v>
      </c>
      <c r="D23" s="48" t="s">
        <v>2099</v>
      </c>
    </row>
    <row r="24" spans="2:4" x14ac:dyDescent="0.25">
      <c r="B24" s="47" t="s">
        <v>13</v>
      </c>
      <c r="C24" s="47" t="s">
        <v>2096</v>
      </c>
      <c r="D24" s="48" t="s">
        <v>2100</v>
      </c>
    </row>
    <row r="25" spans="2:4" x14ac:dyDescent="0.25">
      <c r="B25" s="47" t="s">
        <v>2101</v>
      </c>
      <c r="C25" s="47" t="s">
        <v>2102</v>
      </c>
      <c r="D25" s="48" t="s">
        <v>2103</v>
      </c>
    </row>
    <row r="26" spans="2:4" x14ac:dyDescent="0.25">
      <c r="B26" s="47" t="s">
        <v>2104</v>
      </c>
      <c r="C26" s="47" t="s">
        <v>2072</v>
      </c>
      <c r="D26" s="48" t="s">
        <v>2105</v>
      </c>
    </row>
    <row r="27" spans="2:4" x14ac:dyDescent="0.25">
      <c r="B27" s="47" t="s">
        <v>2106</v>
      </c>
      <c r="C27" s="47" t="s">
        <v>2080</v>
      </c>
      <c r="D27" s="48" t="s">
        <v>2107</v>
      </c>
    </row>
    <row r="28" spans="2:4" x14ac:dyDescent="0.25">
      <c r="B28" s="47" t="s">
        <v>2060</v>
      </c>
      <c r="C28" s="49" t="s">
        <v>2072</v>
      </c>
      <c r="D28" s="50" t="s">
        <v>2108</v>
      </c>
    </row>
    <row r="29" spans="2:4" x14ac:dyDescent="0.25">
      <c r="B29" s="47" t="s">
        <v>15</v>
      </c>
      <c r="C29" s="49" t="s">
        <v>2072</v>
      </c>
      <c r="D29" s="50" t="s">
        <v>2111</v>
      </c>
    </row>
    <row r="30" spans="2:4" x14ac:dyDescent="0.25">
      <c r="B30" s="47" t="s">
        <v>16</v>
      </c>
      <c r="C30" s="49" t="s">
        <v>2080</v>
      </c>
      <c r="D30" s="50" t="s">
        <v>2110</v>
      </c>
    </row>
    <row r="31" spans="2:4" x14ac:dyDescent="0.25">
      <c r="B31" s="47" t="s">
        <v>19</v>
      </c>
      <c r="C31" s="49" t="s">
        <v>2080</v>
      </c>
      <c r="D31" s="50" t="s">
        <v>2109</v>
      </c>
    </row>
    <row r="32" spans="2:4" ht="27.6" x14ac:dyDescent="0.25">
      <c r="B32" s="47" t="s">
        <v>20</v>
      </c>
      <c r="C32" s="49" t="s">
        <v>2080</v>
      </c>
      <c r="D32" s="50" t="s">
        <v>2112</v>
      </c>
    </row>
    <row r="33" spans="2:4" x14ac:dyDescent="0.25">
      <c r="B33" s="47" t="s">
        <v>21</v>
      </c>
      <c r="C33" s="49" t="s">
        <v>2080</v>
      </c>
      <c r="D33" s="50" t="s">
        <v>2113</v>
      </c>
    </row>
  </sheetData>
  <mergeCells count="2">
    <mergeCell ref="B4:D4"/>
    <mergeCell ref="B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592"/>
  <sheetViews>
    <sheetView zoomScale="115" zoomScaleNormal="115" workbookViewId="0">
      <pane ySplit="1" topLeftCell="A2" activePane="bottomLeft" state="frozen"/>
      <selection pane="bottomLeft" activeCell="C20" sqref="C20"/>
    </sheetView>
  </sheetViews>
  <sheetFormatPr defaultColWidth="9.109375" defaultRowHeight="13.8" x14ac:dyDescent="0.3"/>
  <cols>
    <col min="1" max="1" width="15" style="1" bestFit="1" customWidth="1"/>
    <col min="2" max="3" width="13.6640625" style="1" customWidth="1"/>
    <col min="4" max="4" width="18" style="1" bestFit="1" customWidth="1"/>
    <col min="5" max="5" width="35" style="1" customWidth="1"/>
    <col min="6" max="6" width="40.44140625" style="1" customWidth="1"/>
    <col min="7" max="7" width="11.88671875" style="1" customWidth="1"/>
    <col min="8" max="13" width="5.5546875" style="1" customWidth="1"/>
    <col min="14" max="15" width="8.88671875" style="1" customWidth="1"/>
    <col min="16" max="16" width="9" style="1" bestFit="1" customWidth="1"/>
    <col min="17" max="17" width="71.33203125" style="1" customWidth="1"/>
    <col min="18" max="18" width="4.5546875" style="1" customWidth="1"/>
    <col min="19" max="19" width="19" style="1" customWidth="1"/>
    <col min="20" max="20" width="15.44140625" style="1" customWidth="1"/>
    <col min="21" max="21" width="19.44140625" style="1" customWidth="1"/>
    <col min="22" max="22" width="5.5546875" style="1" customWidth="1"/>
    <col min="23" max="23" width="28" style="1" customWidth="1"/>
    <col min="24" max="24" width="16.109375" style="1" customWidth="1"/>
    <col min="25" max="25" width="24.33203125" style="1" customWidth="1"/>
    <col min="26" max="26" width="38.44140625" style="1" customWidth="1"/>
    <col min="27" max="27" width="13.33203125" style="1" customWidth="1"/>
    <col min="28" max="16384" width="9.109375" style="1"/>
  </cols>
  <sheetData>
    <row r="1" spans="1:27" s="42" customFormat="1" ht="15.6" x14ac:dyDescent="0.3">
      <c r="A1" s="38" t="s">
        <v>0</v>
      </c>
      <c r="B1" s="38" t="s">
        <v>1</v>
      </c>
      <c r="C1" s="45" t="s">
        <v>2007</v>
      </c>
      <c r="D1" s="38" t="s">
        <v>2</v>
      </c>
      <c r="E1" s="38" t="s">
        <v>3</v>
      </c>
      <c r="F1" s="38" t="s">
        <v>4</v>
      </c>
      <c r="G1" s="38" t="s">
        <v>5</v>
      </c>
      <c r="H1" s="38" t="s">
        <v>6</v>
      </c>
      <c r="I1" s="38" t="s">
        <v>7</v>
      </c>
      <c r="J1" s="38" t="s">
        <v>8</v>
      </c>
      <c r="K1" s="38" t="s">
        <v>9</v>
      </c>
      <c r="L1" s="38" t="s">
        <v>10</v>
      </c>
      <c r="M1" s="38" t="s">
        <v>11</v>
      </c>
      <c r="N1" s="38" t="s">
        <v>12</v>
      </c>
      <c r="O1" s="39" t="s">
        <v>2008</v>
      </c>
      <c r="P1" s="38" t="s">
        <v>13</v>
      </c>
      <c r="Q1" s="38" t="s">
        <v>14</v>
      </c>
      <c r="R1" s="40" t="s">
        <v>2059</v>
      </c>
      <c r="S1" s="38" t="s">
        <v>2060</v>
      </c>
      <c r="T1" s="38" t="s">
        <v>15</v>
      </c>
      <c r="U1" s="38" t="s">
        <v>16</v>
      </c>
      <c r="V1" s="38" t="s">
        <v>17</v>
      </c>
      <c r="W1" s="38" t="s">
        <v>18</v>
      </c>
      <c r="X1" s="38" t="s">
        <v>19</v>
      </c>
      <c r="Y1" s="38" t="s">
        <v>20</v>
      </c>
      <c r="Z1" s="38" t="s">
        <v>21</v>
      </c>
      <c r="AA1" s="41"/>
    </row>
    <row r="2" spans="1:27" x14ac:dyDescent="0.3">
      <c r="A2" s="13" t="s">
        <v>22</v>
      </c>
      <c r="B2" s="13" t="s">
        <v>23</v>
      </c>
      <c r="C2" s="13" t="s">
        <v>93</v>
      </c>
      <c r="D2" s="13" t="s">
        <v>93</v>
      </c>
      <c r="E2" s="13" t="s">
        <v>714</v>
      </c>
      <c r="F2" s="13" t="s">
        <v>69</v>
      </c>
      <c r="G2" s="13" t="s">
        <v>70</v>
      </c>
      <c r="H2" s="13" t="str">
        <f>IF(R2="A","Yes","No")</f>
        <v>Yes</v>
      </c>
      <c r="I2" s="13" t="s">
        <v>71</v>
      </c>
      <c r="J2" s="13" t="s">
        <v>29</v>
      </c>
      <c r="K2" s="13" t="s">
        <v>29</v>
      </c>
      <c r="L2" s="13" t="s">
        <v>30</v>
      </c>
      <c r="M2" s="13">
        <v>2009</v>
      </c>
      <c r="N2" s="13"/>
      <c r="O2" s="13"/>
      <c r="P2" s="13"/>
      <c r="Q2" s="16" t="str">
        <f>HYPERLINK("http://www.cdouga.org/resources/annual-reports/","http://www.cdouga.org/resources/annual-reports/")</f>
        <v>http://www.cdouga.org/resources/annual-reports/</v>
      </c>
      <c r="R2" s="15" t="s">
        <v>44</v>
      </c>
      <c r="S2" s="15" t="s">
        <v>45</v>
      </c>
      <c r="T2" s="15" t="s">
        <v>72</v>
      </c>
      <c r="U2" s="13"/>
      <c r="V2" s="13" t="s">
        <v>73</v>
      </c>
      <c r="W2" s="13" t="s">
        <v>74</v>
      </c>
      <c r="X2" s="13" t="s">
        <v>75</v>
      </c>
      <c r="Y2" s="13" t="s">
        <v>76</v>
      </c>
      <c r="Z2" s="13"/>
      <c r="AA2" s="3"/>
    </row>
    <row r="3" spans="1:27" x14ac:dyDescent="0.3">
      <c r="A3" s="17" t="s">
        <v>22</v>
      </c>
      <c r="B3" s="17" t="s">
        <v>23</v>
      </c>
      <c r="C3" s="17" t="s">
        <v>93</v>
      </c>
      <c r="D3" s="17" t="s">
        <v>93</v>
      </c>
      <c r="E3" s="17" t="s">
        <v>741</v>
      </c>
      <c r="F3" s="17" t="s">
        <v>99</v>
      </c>
      <c r="G3" s="17" t="s">
        <v>94</v>
      </c>
      <c r="H3" s="13" t="str">
        <f>IF(R3="A","Yes","No")</f>
        <v>No</v>
      </c>
      <c r="I3" s="17" t="s">
        <v>28</v>
      </c>
      <c r="J3" s="17" t="s">
        <v>29</v>
      </c>
      <c r="K3" s="17" t="s">
        <v>29</v>
      </c>
      <c r="L3" s="17" t="s">
        <v>29</v>
      </c>
      <c r="M3" s="17">
        <v>2008</v>
      </c>
      <c r="N3" s="17"/>
      <c r="O3" s="17">
        <v>2005</v>
      </c>
      <c r="P3" s="17">
        <v>2013</v>
      </c>
      <c r="Q3" s="18" t="str">
        <f>HYPERLINK("http://www.wfp.org/food-security/assessments/comprehensive-food-security-vulnerability-analysis","http://www.wfp.org/food-security/assessments/comprehensive-food-security-vulnerability-analysis")</f>
        <v>http://www.wfp.org/food-security/assessments/comprehensive-food-security-vulnerability-analysis</v>
      </c>
      <c r="R3" s="19" t="s">
        <v>95</v>
      </c>
      <c r="S3" s="19" t="s">
        <v>96</v>
      </c>
      <c r="T3" s="19" t="s">
        <v>97</v>
      </c>
      <c r="U3" s="17"/>
      <c r="V3" s="17" t="s">
        <v>36</v>
      </c>
      <c r="W3" s="17" t="s">
        <v>37</v>
      </c>
      <c r="X3" s="17" t="s">
        <v>98</v>
      </c>
      <c r="Y3" s="17" t="s">
        <v>100</v>
      </c>
      <c r="Z3" s="20" t="str">
        <f>HYPERLINK("http://catalog.ihsn.org/index.php/catalog/4180","http://catalog.ihsn.org/index.php/catalog/4180")</f>
        <v>http://catalog.ihsn.org/index.php/catalog/4180</v>
      </c>
      <c r="AA3" s="2"/>
    </row>
    <row r="4" spans="1:27" x14ac:dyDescent="0.3">
      <c r="A4" s="17" t="s">
        <v>22</v>
      </c>
      <c r="B4" s="17" t="s">
        <v>23</v>
      </c>
      <c r="C4" s="17" t="s">
        <v>93</v>
      </c>
      <c r="D4" s="17" t="s">
        <v>93</v>
      </c>
      <c r="E4" s="17" t="s">
        <v>740</v>
      </c>
      <c r="F4" s="17" t="s">
        <v>99</v>
      </c>
      <c r="G4" s="17" t="s">
        <v>94</v>
      </c>
      <c r="H4" s="13" t="str">
        <f>IF(R4="A","Yes","No")</f>
        <v>No</v>
      </c>
      <c r="I4" s="17" t="s">
        <v>28</v>
      </c>
      <c r="J4" s="17" t="s">
        <v>29</v>
      </c>
      <c r="K4" s="17" t="s">
        <v>29</v>
      </c>
      <c r="L4" s="17" t="s">
        <v>29</v>
      </c>
      <c r="M4" s="17">
        <v>2008</v>
      </c>
      <c r="N4" s="17"/>
      <c r="O4" s="17">
        <v>2005</v>
      </c>
      <c r="P4" s="17">
        <v>2013</v>
      </c>
      <c r="Q4" s="18" t="str">
        <f>HYPERLINK("http://www.wfp.org/food-security/assessments/comprehensive-food-security-vulnerability-analysis","http://www.wfp.org/food-security/assessments/comprehensive-food-security-vulnerability-analysis")</f>
        <v>http://www.wfp.org/food-security/assessments/comprehensive-food-security-vulnerability-analysis</v>
      </c>
      <c r="R4" s="19" t="s">
        <v>95</v>
      </c>
      <c r="S4" s="19" t="s">
        <v>96</v>
      </c>
      <c r="T4" s="19" t="s">
        <v>97</v>
      </c>
      <c r="U4" s="17"/>
      <c r="V4" s="17" t="s">
        <v>36</v>
      </c>
      <c r="W4" s="17" t="s">
        <v>37</v>
      </c>
      <c r="X4" s="17" t="s">
        <v>98</v>
      </c>
      <c r="Y4" s="17" t="s">
        <v>100</v>
      </c>
      <c r="Z4" s="20" t="str">
        <f>HYPERLINK("http://catalog.ihsn.org/index.php/catalog/4180","http://catalog.ihsn.org/index.php/catalog/4180")</f>
        <v>http://catalog.ihsn.org/index.php/catalog/4180</v>
      </c>
      <c r="AA4" s="2"/>
    </row>
    <row r="5" spans="1:27" x14ac:dyDescent="0.3">
      <c r="A5" s="17" t="s">
        <v>22</v>
      </c>
      <c r="B5" s="17" t="s">
        <v>23</v>
      </c>
      <c r="C5" s="17" t="s">
        <v>93</v>
      </c>
      <c r="D5" s="17" t="s">
        <v>93</v>
      </c>
      <c r="E5" s="17" t="s">
        <v>739</v>
      </c>
      <c r="F5" s="17" t="s">
        <v>99</v>
      </c>
      <c r="G5" s="17" t="s">
        <v>94</v>
      </c>
      <c r="H5" s="13" t="str">
        <f>IF(R5="A","Yes","No")</f>
        <v>No</v>
      </c>
      <c r="I5" s="17" t="s">
        <v>28</v>
      </c>
      <c r="J5" s="17" t="s">
        <v>29</v>
      </c>
      <c r="K5" s="17" t="s">
        <v>29</v>
      </c>
      <c r="L5" s="17" t="s">
        <v>29</v>
      </c>
      <c r="M5" s="17">
        <v>2008</v>
      </c>
      <c r="N5" s="17"/>
      <c r="O5" s="17">
        <v>2005</v>
      </c>
      <c r="P5" s="17">
        <v>2013</v>
      </c>
      <c r="Q5" s="18" t="str">
        <f>HYPERLINK("http://www.wfp.org/food-security/assessments/comprehensive-food-security-vulnerability-analysis","http://www.wfp.org/food-security/assessments/comprehensive-food-security-vulnerability-analysis")</f>
        <v>http://www.wfp.org/food-security/assessments/comprehensive-food-security-vulnerability-analysis</v>
      </c>
      <c r="R5" s="19" t="s">
        <v>95</v>
      </c>
      <c r="S5" s="19" t="s">
        <v>96</v>
      </c>
      <c r="T5" s="19" t="s">
        <v>97</v>
      </c>
      <c r="U5" s="17"/>
      <c r="V5" s="17" t="s">
        <v>36</v>
      </c>
      <c r="W5" s="17" t="s">
        <v>37</v>
      </c>
      <c r="X5" s="17" t="s">
        <v>98</v>
      </c>
      <c r="Y5" s="17" t="s">
        <v>100</v>
      </c>
      <c r="Z5" s="20" t="str">
        <f>HYPERLINK("http://catalog.ihsn.org/index.php/catalog/4180","http://catalog.ihsn.org/index.php/catalog/4180")</f>
        <v>http://catalog.ihsn.org/index.php/catalog/4180</v>
      </c>
      <c r="AA5" s="2"/>
    </row>
    <row r="6" spans="1:27" x14ac:dyDescent="0.3">
      <c r="A6" s="17" t="s">
        <v>22</v>
      </c>
      <c r="B6" s="17" t="s">
        <v>23</v>
      </c>
      <c r="C6" s="17" t="s">
        <v>93</v>
      </c>
      <c r="D6" s="17" t="s">
        <v>93</v>
      </c>
      <c r="E6" s="17" t="s">
        <v>738</v>
      </c>
      <c r="F6" s="17" t="s">
        <v>99</v>
      </c>
      <c r="G6" s="17" t="s">
        <v>94</v>
      </c>
      <c r="H6" s="13" t="str">
        <f>IF(R6="A","Yes","No")</f>
        <v>No</v>
      </c>
      <c r="I6" s="17" t="s">
        <v>28</v>
      </c>
      <c r="J6" s="17" t="s">
        <v>29</v>
      </c>
      <c r="K6" s="17" t="s">
        <v>29</v>
      </c>
      <c r="L6" s="17" t="s">
        <v>29</v>
      </c>
      <c r="M6" s="17">
        <v>2008</v>
      </c>
      <c r="N6" s="17"/>
      <c r="O6" s="17">
        <v>2005</v>
      </c>
      <c r="P6" s="17">
        <v>2013</v>
      </c>
      <c r="Q6" s="18" t="str">
        <f>HYPERLINK("http://www.wfp.org/food-security/assessments/comprehensive-food-security-vulnerability-analysis","http://www.wfp.org/food-security/assessments/comprehensive-food-security-vulnerability-analysis")</f>
        <v>http://www.wfp.org/food-security/assessments/comprehensive-food-security-vulnerability-analysis</v>
      </c>
      <c r="R6" s="19" t="s">
        <v>95</v>
      </c>
      <c r="S6" s="19" t="s">
        <v>96</v>
      </c>
      <c r="T6" s="19" t="s">
        <v>97</v>
      </c>
      <c r="U6" s="17"/>
      <c r="V6" s="17" t="s">
        <v>36</v>
      </c>
      <c r="W6" s="17" t="s">
        <v>37</v>
      </c>
      <c r="X6" s="17" t="s">
        <v>98</v>
      </c>
      <c r="Y6" s="17" t="s">
        <v>100</v>
      </c>
      <c r="Z6" s="20" t="str">
        <f>HYPERLINK("http://catalog.ihsn.org/index.php/catalog/4180","http://catalog.ihsn.org/index.php/catalog/4180")</f>
        <v>http://catalog.ihsn.org/index.php/catalog/4180</v>
      </c>
      <c r="AA6" s="2"/>
    </row>
    <row r="7" spans="1:27" x14ac:dyDescent="0.3">
      <c r="A7" s="17" t="s">
        <v>22</v>
      </c>
      <c r="B7" s="17" t="s">
        <v>107</v>
      </c>
      <c r="C7" s="17" t="s">
        <v>93</v>
      </c>
      <c r="D7" s="17" t="s">
        <v>93</v>
      </c>
      <c r="E7" s="17" t="s">
        <v>782</v>
      </c>
      <c r="F7" s="17" t="s">
        <v>101</v>
      </c>
      <c r="G7" s="17" t="s">
        <v>102</v>
      </c>
      <c r="H7" s="13" t="str">
        <f>IF(R7="A","Yes","No")</f>
        <v>No</v>
      </c>
      <c r="I7" s="17" t="s">
        <v>28</v>
      </c>
      <c r="J7" s="17" t="s">
        <v>29</v>
      </c>
      <c r="K7" s="17" t="s">
        <v>29</v>
      </c>
      <c r="L7" s="17" t="s">
        <v>29</v>
      </c>
      <c r="M7" s="17">
        <v>2016</v>
      </c>
      <c r="N7" s="22"/>
      <c r="O7" s="22"/>
      <c r="P7" s="17"/>
      <c r="Q7" s="18" t="str">
        <f>HYPERLINK("http://vam.wfp.org/CountryPage_indicators.aspx?iso3=UGA","http://vam.wfp.org/CountryPage_indicators.aspx?iso3=UGA#")</f>
        <v>http://vam.wfp.org/CountryPage_indicators.aspx?iso3=UGA#</v>
      </c>
      <c r="R7" s="19" t="s">
        <v>95</v>
      </c>
      <c r="S7" s="19" t="s">
        <v>96</v>
      </c>
      <c r="T7" s="19" t="s">
        <v>97</v>
      </c>
      <c r="U7" s="17" t="s">
        <v>101</v>
      </c>
      <c r="V7" s="17" t="s">
        <v>36</v>
      </c>
      <c r="W7" s="17" t="s">
        <v>37</v>
      </c>
      <c r="X7" s="17" t="s">
        <v>103</v>
      </c>
      <c r="Y7" s="17" t="s">
        <v>39</v>
      </c>
      <c r="Z7" s="18"/>
      <c r="AA7" s="2"/>
    </row>
    <row r="8" spans="1:27" x14ac:dyDescent="0.3">
      <c r="A8" s="17" t="s">
        <v>22</v>
      </c>
      <c r="B8" s="17" t="s">
        <v>107</v>
      </c>
      <c r="C8" s="17" t="s">
        <v>93</v>
      </c>
      <c r="D8" s="17" t="s">
        <v>93</v>
      </c>
      <c r="E8" s="17" t="s">
        <v>783</v>
      </c>
      <c r="F8" s="17" t="s">
        <v>101</v>
      </c>
      <c r="G8" s="17" t="s">
        <v>102</v>
      </c>
      <c r="H8" s="13" t="str">
        <f>IF(R8="A","Yes","No")</f>
        <v>No</v>
      </c>
      <c r="I8" s="17" t="s">
        <v>71</v>
      </c>
      <c r="J8" s="17" t="s">
        <v>29</v>
      </c>
      <c r="K8" s="17" t="s">
        <v>29</v>
      </c>
      <c r="L8" s="17" t="s">
        <v>29</v>
      </c>
      <c r="M8" s="17">
        <v>2013</v>
      </c>
      <c r="N8" s="17"/>
      <c r="O8" s="17"/>
      <c r="P8" s="17"/>
      <c r="Q8" s="18" t="str">
        <f>HYPERLINK("http://vam.wfp.org/CountryPage_indicators.aspx?iso3=UGA","http://vam.wfp.org/CountryPage_indicators.aspx?iso3=UGA#")</f>
        <v>http://vam.wfp.org/CountryPage_indicators.aspx?iso3=UGA#</v>
      </c>
      <c r="R8" s="19" t="s">
        <v>95</v>
      </c>
      <c r="S8" s="19" t="s">
        <v>96</v>
      </c>
      <c r="T8" s="19" t="s">
        <v>97</v>
      </c>
      <c r="U8" s="17" t="s">
        <v>101</v>
      </c>
      <c r="V8" s="17" t="s">
        <v>36</v>
      </c>
      <c r="W8" s="17" t="s">
        <v>37</v>
      </c>
      <c r="X8" s="17" t="s">
        <v>103</v>
      </c>
      <c r="Y8" s="17" t="s">
        <v>39</v>
      </c>
      <c r="Z8" s="18"/>
      <c r="AA8" s="2"/>
    </row>
    <row r="9" spans="1:27" x14ac:dyDescent="0.3">
      <c r="A9" s="17" t="s">
        <v>22</v>
      </c>
      <c r="B9" s="17" t="s">
        <v>107</v>
      </c>
      <c r="C9" s="17" t="s">
        <v>93</v>
      </c>
      <c r="D9" s="17" t="s">
        <v>93</v>
      </c>
      <c r="E9" s="17" t="s">
        <v>784</v>
      </c>
      <c r="F9" s="17" t="s">
        <v>104</v>
      </c>
      <c r="G9" s="17" t="s">
        <v>105</v>
      </c>
      <c r="H9" s="13" t="str">
        <f>IF(R9="A","Yes","No")</f>
        <v>No</v>
      </c>
      <c r="I9" s="17" t="s">
        <v>28</v>
      </c>
      <c r="J9" s="17" t="s">
        <v>29</v>
      </c>
      <c r="K9" s="17" t="s">
        <v>29</v>
      </c>
      <c r="L9" s="17" t="s">
        <v>29</v>
      </c>
      <c r="M9" s="17">
        <v>2006</v>
      </c>
      <c r="N9" s="17"/>
      <c r="O9" s="17"/>
      <c r="P9" s="17"/>
      <c r="Q9" s="18" t="s">
        <v>785</v>
      </c>
      <c r="R9" s="19" t="s">
        <v>95</v>
      </c>
      <c r="S9" s="19" t="s">
        <v>96</v>
      </c>
      <c r="T9" s="19" t="s">
        <v>97</v>
      </c>
      <c r="U9" s="17" t="s">
        <v>106</v>
      </c>
      <c r="V9" s="17" t="s">
        <v>36</v>
      </c>
      <c r="W9" s="17" t="s">
        <v>37</v>
      </c>
      <c r="X9" s="17" t="s">
        <v>98</v>
      </c>
      <c r="Y9" s="17" t="s">
        <v>100</v>
      </c>
      <c r="Z9" s="17"/>
      <c r="AA9" s="2"/>
    </row>
    <row r="10" spans="1:27" x14ac:dyDescent="0.3">
      <c r="A10" s="17" t="s">
        <v>22</v>
      </c>
      <c r="B10" s="17" t="s">
        <v>107</v>
      </c>
      <c r="C10" s="17" t="s">
        <v>93</v>
      </c>
      <c r="D10" s="17" t="s">
        <v>93</v>
      </c>
      <c r="E10" s="17" t="s">
        <v>786</v>
      </c>
      <c r="F10" s="17" t="s">
        <v>104</v>
      </c>
      <c r="G10" s="17" t="s">
        <v>105</v>
      </c>
      <c r="H10" s="13" t="str">
        <f>IF(R10="A","Yes","No")</f>
        <v>No</v>
      </c>
      <c r="I10" s="17" t="s">
        <v>28</v>
      </c>
      <c r="J10" s="17" t="s">
        <v>29</v>
      </c>
      <c r="K10" s="17" t="s">
        <v>29</v>
      </c>
      <c r="L10" s="17" t="s">
        <v>29</v>
      </c>
      <c r="M10" s="17">
        <v>2013</v>
      </c>
      <c r="N10" s="17"/>
      <c r="O10" s="17"/>
      <c r="P10" s="17"/>
      <c r="Q10" s="18" t="s">
        <v>785</v>
      </c>
      <c r="R10" s="19" t="s">
        <v>95</v>
      </c>
      <c r="S10" s="19" t="s">
        <v>96</v>
      </c>
      <c r="T10" s="19" t="s">
        <v>97</v>
      </c>
      <c r="U10" s="17" t="s">
        <v>106</v>
      </c>
      <c r="V10" s="17" t="s">
        <v>36</v>
      </c>
      <c r="W10" s="17" t="s">
        <v>37</v>
      </c>
      <c r="X10" s="17" t="s">
        <v>98</v>
      </c>
      <c r="Y10" s="17" t="s">
        <v>100</v>
      </c>
      <c r="Z10" s="17"/>
      <c r="AA10" s="2"/>
    </row>
    <row r="11" spans="1:27" x14ac:dyDescent="0.3">
      <c r="A11" s="17" t="s">
        <v>22</v>
      </c>
      <c r="B11" s="17" t="s">
        <v>107</v>
      </c>
      <c r="C11" s="17" t="s">
        <v>93</v>
      </c>
      <c r="D11" s="17" t="s">
        <v>93</v>
      </c>
      <c r="E11" s="17" t="s">
        <v>787</v>
      </c>
      <c r="F11" s="17" t="s">
        <v>104</v>
      </c>
      <c r="G11" s="17" t="s">
        <v>105</v>
      </c>
      <c r="H11" s="13" t="str">
        <f>IF(R11="A","Yes","No")</f>
        <v>No</v>
      </c>
      <c r="I11" s="17" t="s">
        <v>28</v>
      </c>
      <c r="J11" s="17" t="s">
        <v>29</v>
      </c>
      <c r="K11" s="17" t="s">
        <v>29</v>
      </c>
      <c r="L11" s="17" t="s">
        <v>29</v>
      </c>
      <c r="M11" s="17">
        <v>2013</v>
      </c>
      <c r="N11" s="17"/>
      <c r="O11" s="17"/>
      <c r="P11" s="17"/>
      <c r="Q11" s="18" t="s">
        <v>785</v>
      </c>
      <c r="R11" s="19" t="s">
        <v>95</v>
      </c>
      <c r="S11" s="19" t="s">
        <v>96</v>
      </c>
      <c r="T11" s="19" t="s">
        <v>97</v>
      </c>
      <c r="U11" s="17" t="s">
        <v>106</v>
      </c>
      <c r="V11" s="17" t="s">
        <v>36</v>
      </c>
      <c r="W11" s="17" t="s">
        <v>37</v>
      </c>
      <c r="X11" s="17" t="s">
        <v>98</v>
      </c>
      <c r="Y11" s="17" t="s">
        <v>100</v>
      </c>
      <c r="Z11" s="17"/>
      <c r="AA11" s="2"/>
    </row>
    <row r="12" spans="1:27" x14ac:dyDescent="0.3">
      <c r="A12" s="17" t="s">
        <v>22</v>
      </c>
      <c r="B12" s="17" t="s">
        <v>107</v>
      </c>
      <c r="C12" s="17" t="s">
        <v>93</v>
      </c>
      <c r="D12" s="17" t="s">
        <v>93</v>
      </c>
      <c r="E12" s="17" t="s">
        <v>788</v>
      </c>
      <c r="F12" s="17" t="s">
        <v>104</v>
      </c>
      <c r="G12" s="17" t="s">
        <v>105</v>
      </c>
      <c r="H12" s="13" t="str">
        <f>IF(R12="A","Yes","No")</f>
        <v>No</v>
      </c>
      <c r="I12" s="17" t="s">
        <v>28</v>
      </c>
      <c r="J12" s="17" t="s">
        <v>29</v>
      </c>
      <c r="K12" s="17" t="s">
        <v>29</v>
      </c>
      <c r="L12" s="17" t="s">
        <v>29</v>
      </c>
      <c r="M12" s="17">
        <v>2011</v>
      </c>
      <c r="N12" s="17"/>
      <c r="O12" s="17"/>
      <c r="P12" s="17"/>
      <c r="Q12" s="18" t="s">
        <v>785</v>
      </c>
      <c r="R12" s="19" t="s">
        <v>95</v>
      </c>
      <c r="S12" s="19" t="s">
        <v>96</v>
      </c>
      <c r="T12" s="19" t="s">
        <v>97</v>
      </c>
      <c r="U12" s="17" t="s">
        <v>106</v>
      </c>
      <c r="V12" s="17" t="s">
        <v>36</v>
      </c>
      <c r="W12" s="17" t="s">
        <v>37</v>
      </c>
      <c r="X12" s="17" t="s">
        <v>98</v>
      </c>
      <c r="Y12" s="17" t="s">
        <v>100</v>
      </c>
      <c r="Z12" s="17"/>
      <c r="AA12" s="2"/>
    </row>
    <row r="13" spans="1:27" x14ac:dyDescent="0.3">
      <c r="A13" s="17" t="s">
        <v>22</v>
      </c>
      <c r="B13" s="17" t="s">
        <v>107</v>
      </c>
      <c r="C13" s="17" t="s">
        <v>93</v>
      </c>
      <c r="D13" s="17" t="s">
        <v>93</v>
      </c>
      <c r="E13" s="17" t="s">
        <v>789</v>
      </c>
      <c r="F13" s="17" t="s">
        <v>104</v>
      </c>
      <c r="G13" s="17" t="s">
        <v>105</v>
      </c>
      <c r="H13" s="13" t="str">
        <f>IF(R13="A","Yes","No")</f>
        <v>No</v>
      </c>
      <c r="I13" s="17" t="s">
        <v>28</v>
      </c>
      <c r="J13" s="17" t="s">
        <v>29</v>
      </c>
      <c r="K13" s="17" t="s">
        <v>29</v>
      </c>
      <c r="L13" s="17" t="s">
        <v>29</v>
      </c>
      <c r="M13" s="17">
        <v>2014</v>
      </c>
      <c r="N13" s="17"/>
      <c r="O13" s="17"/>
      <c r="P13" s="17"/>
      <c r="Q13" s="18" t="s">
        <v>785</v>
      </c>
      <c r="R13" s="19" t="s">
        <v>95</v>
      </c>
      <c r="S13" s="19" t="s">
        <v>96</v>
      </c>
      <c r="T13" s="19" t="s">
        <v>97</v>
      </c>
      <c r="U13" s="17" t="s">
        <v>106</v>
      </c>
      <c r="V13" s="17" t="s">
        <v>36</v>
      </c>
      <c r="W13" s="17" t="s">
        <v>37</v>
      </c>
      <c r="X13" s="17" t="s">
        <v>98</v>
      </c>
      <c r="Y13" s="17" t="s">
        <v>100</v>
      </c>
      <c r="Z13" s="17"/>
      <c r="AA13" s="2"/>
    </row>
    <row r="14" spans="1:27" x14ac:dyDescent="0.3">
      <c r="A14" s="17" t="s">
        <v>22</v>
      </c>
      <c r="B14" s="17" t="s">
        <v>107</v>
      </c>
      <c r="C14" s="17" t="s">
        <v>93</v>
      </c>
      <c r="D14" s="17" t="s">
        <v>93</v>
      </c>
      <c r="E14" s="17" t="s">
        <v>790</v>
      </c>
      <c r="F14" s="17" t="s">
        <v>104</v>
      </c>
      <c r="G14" s="17" t="s">
        <v>105</v>
      </c>
      <c r="H14" s="13" t="str">
        <f>IF(R14="A","Yes","No")</f>
        <v>No</v>
      </c>
      <c r="I14" s="17" t="s">
        <v>28</v>
      </c>
      <c r="J14" s="17" t="s">
        <v>29</v>
      </c>
      <c r="K14" s="17" t="s">
        <v>29</v>
      </c>
      <c r="L14" s="17" t="s">
        <v>29</v>
      </c>
      <c r="M14" s="17">
        <v>2014</v>
      </c>
      <c r="N14" s="17"/>
      <c r="O14" s="17"/>
      <c r="P14" s="17"/>
      <c r="Q14" s="18" t="s">
        <v>785</v>
      </c>
      <c r="R14" s="19" t="s">
        <v>95</v>
      </c>
      <c r="S14" s="19" t="s">
        <v>96</v>
      </c>
      <c r="T14" s="19" t="s">
        <v>97</v>
      </c>
      <c r="U14" s="17" t="s">
        <v>106</v>
      </c>
      <c r="V14" s="17" t="s">
        <v>36</v>
      </c>
      <c r="W14" s="17" t="s">
        <v>37</v>
      </c>
      <c r="X14" s="17" t="s">
        <v>98</v>
      </c>
      <c r="Y14" s="17" t="s">
        <v>100</v>
      </c>
      <c r="Z14" s="17"/>
      <c r="AA14" s="2"/>
    </row>
    <row r="15" spans="1:27" x14ac:dyDescent="0.3">
      <c r="A15" s="17" t="s">
        <v>22</v>
      </c>
      <c r="B15" s="17" t="s">
        <v>107</v>
      </c>
      <c r="C15" s="17" t="s">
        <v>93</v>
      </c>
      <c r="D15" s="17" t="s">
        <v>93</v>
      </c>
      <c r="E15" s="17" t="s">
        <v>791</v>
      </c>
      <c r="F15" s="17" t="s">
        <v>104</v>
      </c>
      <c r="G15" s="17" t="s">
        <v>105</v>
      </c>
      <c r="H15" s="13" t="str">
        <f>IF(R15="A","Yes","No")</f>
        <v>No</v>
      </c>
      <c r="I15" s="17" t="s">
        <v>28</v>
      </c>
      <c r="J15" s="17" t="s">
        <v>29</v>
      </c>
      <c r="K15" s="17" t="s">
        <v>29</v>
      </c>
      <c r="L15" s="17" t="s">
        <v>29</v>
      </c>
      <c r="M15" s="17">
        <v>2013</v>
      </c>
      <c r="N15" s="17"/>
      <c r="O15" s="17"/>
      <c r="P15" s="17"/>
      <c r="Q15" s="18" t="s">
        <v>785</v>
      </c>
      <c r="R15" s="19" t="s">
        <v>95</v>
      </c>
      <c r="S15" s="19" t="s">
        <v>96</v>
      </c>
      <c r="T15" s="19" t="s">
        <v>97</v>
      </c>
      <c r="U15" s="17" t="s">
        <v>106</v>
      </c>
      <c r="V15" s="17" t="s">
        <v>36</v>
      </c>
      <c r="W15" s="17" t="s">
        <v>37</v>
      </c>
      <c r="X15" s="17" t="s">
        <v>98</v>
      </c>
      <c r="Y15" s="17" t="s">
        <v>100</v>
      </c>
      <c r="Z15" s="17"/>
      <c r="AA15" s="2"/>
    </row>
    <row r="16" spans="1:27" x14ac:dyDescent="0.3">
      <c r="A16" s="17" t="s">
        <v>22</v>
      </c>
      <c r="B16" s="17" t="s">
        <v>107</v>
      </c>
      <c r="C16" s="17" t="s">
        <v>93</v>
      </c>
      <c r="D16" s="17" t="s">
        <v>93</v>
      </c>
      <c r="E16" s="17" t="s">
        <v>792</v>
      </c>
      <c r="F16" s="17" t="s">
        <v>104</v>
      </c>
      <c r="G16" s="17" t="s">
        <v>105</v>
      </c>
      <c r="H16" s="13" t="str">
        <f>IF(R16="A","Yes","No")</f>
        <v>No</v>
      </c>
      <c r="I16" s="17" t="s">
        <v>28</v>
      </c>
      <c r="J16" s="17" t="s">
        <v>29</v>
      </c>
      <c r="K16" s="17" t="s">
        <v>29</v>
      </c>
      <c r="L16" s="17" t="s">
        <v>29</v>
      </c>
      <c r="M16" s="17">
        <v>2010</v>
      </c>
      <c r="N16" s="17"/>
      <c r="O16" s="17"/>
      <c r="P16" s="17"/>
      <c r="Q16" s="18" t="s">
        <v>785</v>
      </c>
      <c r="R16" s="19" t="s">
        <v>95</v>
      </c>
      <c r="S16" s="19" t="s">
        <v>96</v>
      </c>
      <c r="T16" s="19" t="s">
        <v>97</v>
      </c>
      <c r="U16" s="17" t="s">
        <v>106</v>
      </c>
      <c r="V16" s="17" t="s">
        <v>36</v>
      </c>
      <c r="W16" s="17" t="s">
        <v>37</v>
      </c>
      <c r="X16" s="17" t="s">
        <v>98</v>
      </c>
      <c r="Y16" s="17" t="s">
        <v>100</v>
      </c>
      <c r="Z16" s="17"/>
      <c r="AA16" s="2"/>
    </row>
    <row r="17" spans="1:27" x14ac:dyDescent="0.3">
      <c r="A17" s="17" t="s">
        <v>22</v>
      </c>
      <c r="B17" s="17" t="s">
        <v>107</v>
      </c>
      <c r="C17" s="17" t="s">
        <v>93</v>
      </c>
      <c r="D17" s="17" t="s">
        <v>93</v>
      </c>
      <c r="E17" s="17" t="s">
        <v>793</v>
      </c>
      <c r="F17" s="17" t="s">
        <v>104</v>
      </c>
      <c r="G17" s="17" t="s">
        <v>105</v>
      </c>
      <c r="H17" s="13" t="str">
        <f>IF(R17="A","Yes","No")</f>
        <v>No</v>
      </c>
      <c r="I17" s="17" t="s">
        <v>28</v>
      </c>
      <c r="J17" s="17" t="s">
        <v>29</v>
      </c>
      <c r="K17" s="17" t="s">
        <v>29</v>
      </c>
      <c r="L17" s="17" t="s">
        <v>29</v>
      </c>
      <c r="M17" s="17">
        <v>2012</v>
      </c>
      <c r="N17" s="17"/>
      <c r="O17" s="17"/>
      <c r="P17" s="17"/>
      <c r="Q17" s="18" t="s">
        <v>785</v>
      </c>
      <c r="R17" s="19" t="s">
        <v>95</v>
      </c>
      <c r="S17" s="19" t="s">
        <v>96</v>
      </c>
      <c r="T17" s="19" t="s">
        <v>97</v>
      </c>
      <c r="U17" s="17" t="s">
        <v>106</v>
      </c>
      <c r="V17" s="17" t="s">
        <v>36</v>
      </c>
      <c r="W17" s="17" t="s">
        <v>37</v>
      </c>
      <c r="X17" s="17" t="s">
        <v>98</v>
      </c>
      <c r="Y17" s="17" t="s">
        <v>100</v>
      </c>
      <c r="Z17" s="17"/>
      <c r="AA17" s="2"/>
    </row>
    <row r="18" spans="1:27" x14ac:dyDescent="0.3">
      <c r="A18" s="17" t="s">
        <v>22</v>
      </c>
      <c r="B18" s="17" t="s">
        <v>107</v>
      </c>
      <c r="C18" s="17" t="s">
        <v>93</v>
      </c>
      <c r="D18" s="17" t="s">
        <v>93</v>
      </c>
      <c r="E18" s="17" t="s">
        <v>794</v>
      </c>
      <c r="F18" s="17" t="s">
        <v>104</v>
      </c>
      <c r="G18" s="17" t="s">
        <v>105</v>
      </c>
      <c r="H18" s="13" t="str">
        <f>IF(R18="A","Yes","No")</f>
        <v>No</v>
      </c>
      <c r="I18" s="17" t="s">
        <v>28</v>
      </c>
      <c r="J18" s="17" t="s">
        <v>29</v>
      </c>
      <c r="K18" s="17" t="s">
        <v>29</v>
      </c>
      <c r="L18" s="17" t="s">
        <v>29</v>
      </c>
      <c r="M18" s="17">
        <v>2014</v>
      </c>
      <c r="N18" s="17"/>
      <c r="O18" s="17"/>
      <c r="P18" s="17"/>
      <c r="Q18" s="18" t="s">
        <v>785</v>
      </c>
      <c r="R18" s="19" t="s">
        <v>95</v>
      </c>
      <c r="S18" s="19" t="s">
        <v>96</v>
      </c>
      <c r="T18" s="19" t="s">
        <v>97</v>
      </c>
      <c r="U18" s="17" t="s">
        <v>106</v>
      </c>
      <c r="V18" s="17" t="s">
        <v>36</v>
      </c>
      <c r="W18" s="17" t="s">
        <v>37</v>
      </c>
      <c r="X18" s="17" t="s">
        <v>98</v>
      </c>
      <c r="Y18" s="17" t="s">
        <v>100</v>
      </c>
      <c r="Z18" s="17"/>
      <c r="AA18" s="2"/>
    </row>
    <row r="19" spans="1:27" x14ac:dyDescent="0.3">
      <c r="A19" s="17" t="s">
        <v>22</v>
      </c>
      <c r="B19" s="17" t="s">
        <v>107</v>
      </c>
      <c r="C19" s="17" t="s">
        <v>93</v>
      </c>
      <c r="D19" s="17" t="s">
        <v>93</v>
      </c>
      <c r="E19" s="17" t="s">
        <v>795</v>
      </c>
      <c r="F19" s="17" t="s">
        <v>104</v>
      </c>
      <c r="G19" s="17" t="s">
        <v>105</v>
      </c>
      <c r="H19" s="13" t="str">
        <f>IF(R19="A","Yes","No")</f>
        <v>No</v>
      </c>
      <c r="I19" s="17" t="s">
        <v>28</v>
      </c>
      <c r="J19" s="17" t="s">
        <v>29</v>
      </c>
      <c r="K19" s="17" t="s">
        <v>29</v>
      </c>
      <c r="L19" s="17" t="s">
        <v>29</v>
      </c>
      <c r="M19" s="17">
        <v>2014</v>
      </c>
      <c r="N19" s="17"/>
      <c r="O19" s="17"/>
      <c r="P19" s="17"/>
      <c r="Q19" s="18" t="s">
        <v>785</v>
      </c>
      <c r="R19" s="19" t="s">
        <v>95</v>
      </c>
      <c r="S19" s="19" t="s">
        <v>96</v>
      </c>
      <c r="T19" s="19" t="s">
        <v>97</v>
      </c>
      <c r="U19" s="17" t="s">
        <v>106</v>
      </c>
      <c r="V19" s="17" t="s">
        <v>36</v>
      </c>
      <c r="W19" s="17" t="s">
        <v>37</v>
      </c>
      <c r="X19" s="17" t="s">
        <v>98</v>
      </c>
      <c r="Y19" s="17" t="s">
        <v>100</v>
      </c>
      <c r="Z19" s="17"/>
      <c r="AA19" s="2"/>
    </row>
    <row r="20" spans="1:27" x14ac:dyDescent="0.3">
      <c r="A20" s="17" t="s">
        <v>22</v>
      </c>
      <c r="B20" s="17" t="s">
        <v>107</v>
      </c>
      <c r="C20" s="17" t="s">
        <v>93</v>
      </c>
      <c r="D20" s="17" t="s">
        <v>93</v>
      </c>
      <c r="E20" s="17" t="s">
        <v>796</v>
      </c>
      <c r="F20" s="17" t="s">
        <v>104</v>
      </c>
      <c r="G20" s="17" t="s">
        <v>105</v>
      </c>
      <c r="H20" s="13" t="str">
        <f>IF(R20="A","Yes","No")</f>
        <v>No</v>
      </c>
      <c r="I20" s="17" t="s">
        <v>28</v>
      </c>
      <c r="J20" s="17" t="s">
        <v>29</v>
      </c>
      <c r="K20" s="17" t="s">
        <v>29</v>
      </c>
      <c r="L20" s="17" t="s">
        <v>29</v>
      </c>
      <c r="M20" s="17">
        <v>2012</v>
      </c>
      <c r="N20" s="17"/>
      <c r="O20" s="17"/>
      <c r="P20" s="17"/>
      <c r="Q20" s="18" t="s">
        <v>785</v>
      </c>
      <c r="R20" s="19" t="s">
        <v>95</v>
      </c>
      <c r="S20" s="19" t="s">
        <v>96</v>
      </c>
      <c r="T20" s="19" t="s">
        <v>97</v>
      </c>
      <c r="U20" s="17" t="s">
        <v>106</v>
      </c>
      <c r="V20" s="17" t="s">
        <v>36</v>
      </c>
      <c r="W20" s="17" t="s">
        <v>37</v>
      </c>
      <c r="X20" s="17" t="s">
        <v>98</v>
      </c>
      <c r="Y20" s="17" t="s">
        <v>100</v>
      </c>
      <c r="Z20" s="17" t="s">
        <v>798</v>
      </c>
      <c r="AA20" s="2"/>
    </row>
    <row r="21" spans="1:27" x14ac:dyDescent="0.3">
      <c r="A21" s="17" t="s">
        <v>22</v>
      </c>
      <c r="B21" s="17" t="s">
        <v>107</v>
      </c>
      <c r="C21" s="17" t="s">
        <v>93</v>
      </c>
      <c r="D21" s="17" t="s">
        <v>93</v>
      </c>
      <c r="E21" s="17" t="s">
        <v>797</v>
      </c>
      <c r="F21" s="17" t="s">
        <v>104</v>
      </c>
      <c r="G21" s="17" t="s">
        <v>105</v>
      </c>
      <c r="H21" s="13" t="str">
        <f>IF(R21="A","Yes","No")</f>
        <v>No</v>
      </c>
      <c r="I21" s="17" t="s">
        <v>28</v>
      </c>
      <c r="J21" s="17" t="s">
        <v>29</v>
      </c>
      <c r="K21" s="17" t="s">
        <v>29</v>
      </c>
      <c r="L21" s="17" t="s">
        <v>29</v>
      </c>
      <c r="M21" s="17">
        <v>2016</v>
      </c>
      <c r="N21" s="17"/>
      <c r="O21" s="17"/>
      <c r="P21" s="17"/>
      <c r="Q21" s="18" t="s">
        <v>785</v>
      </c>
      <c r="R21" s="19" t="s">
        <v>95</v>
      </c>
      <c r="S21" s="19" t="s">
        <v>96</v>
      </c>
      <c r="T21" s="19" t="s">
        <v>97</v>
      </c>
      <c r="U21" s="17" t="s">
        <v>106</v>
      </c>
      <c r="V21" s="17" t="s">
        <v>36</v>
      </c>
      <c r="W21" s="17" t="s">
        <v>37</v>
      </c>
      <c r="X21" s="17" t="s">
        <v>98</v>
      </c>
      <c r="Y21" s="17" t="s">
        <v>100</v>
      </c>
      <c r="Z21" s="17"/>
      <c r="AA21" s="2"/>
    </row>
    <row r="22" spans="1:27" x14ac:dyDescent="0.3">
      <c r="A22" s="17" t="s">
        <v>22</v>
      </c>
      <c r="B22" s="17" t="s">
        <v>107</v>
      </c>
      <c r="C22" s="17" t="s">
        <v>93</v>
      </c>
      <c r="D22" s="17" t="s">
        <v>93</v>
      </c>
      <c r="E22" s="17" t="s">
        <v>2009</v>
      </c>
      <c r="F22" s="17" t="s">
        <v>109</v>
      </c>
      <c r="G22" s="17" t="s">
        <v>54</v>
      </c>
      <c r="H22" s="13" t="str">
        <f>IF(R22="A","Yes","No")</f>
        <v>Yes</v>
      </c>
      <c r="I22" s="17" t="s">
        <v>28</v>
      </c>
      <c r="J22" s="17" t="s">
        <v>29</v>
      </c>
      <c r="K22" s="17" t="s">
        <v>29</v>
      </c>
      <c r="L22" s="17" t="s">
        <v>29</v>
      </c>
      <c r="M22" s="17">
        <v>2014</v>
      </c>
      <c r="N22" s="17"/>
      <c r="O22" s="17"/>
      <c r="P22" s="17"/>
      <c r="Q22" s="18" t="s">
        <v>804</v>
      </c>
      <c r="R22" s="19" t="s">
        <v>44</v>
      </c>
      <c r="S22" s="19" t="s">
        <v>45</v>
      </c>
      <c r="T22" s="19" t="s">
        <v>56</v>
      </c>
      <c r="U22" s="17" t="s">
        <v>110</v>
      </c>
      <c r="V22" s="17" t="s">
        <v>36</v>
      </c>
      <c r="W22" s="17" t="s">
        <v>37</v>
      </c>
      <c r="X22" s="17" t="s">
        <v>111</v>
      </c>
      <c r="Y22" s="17" t="s">
        <v>112</v>
      </c>
      <c r="Z22" s="17" t="s">
        <v>113</v>
      </c>
      <c r="AA22" s="2"/>
    </row>
    <row r="23" spans="1:27" x14ac:dyDescent="0.3">
      <c r="A23" s="13" t="s">
        <v>22</v>
      </c>
      <c r="B23" s="13" t="s">
        <v>23</v>
      </c>
      <c r="C23" s="13" t="s">
        <v>93</v>
      </c>
      <c r="D23" s="13" t="s">
        <v>68</v>
      </c>
      <c r="E23" s="13" t="s">
        <v>716</v>
      </c>
      <c r="F23" s="13" t="s">
        <v>77</v>
      </c>
      <c r="G23" s="13" t="s">
        <v>78</v>
      </c>
      <c r="H23" s="13" t="str">
        <f>IF(R23="A","Yes","No")</f>
        <v>Yes</v>
      </c>
      <c r="I23" s="13" t="s">
        <v>28</v>
      </c>
      <c r="J23" s="13" t="s">
        <v>29</v>
      </c>
      <c r="K23" s="13" t="s">
        <v>29</v>
      </c>
      <c r="L23" s="13" t="s">
        <v>30</v>
      </c>
      <c r="M23" s="13">
        <v>2010</v>
      </c>
      <c r="N23" s="13"/>
      <c r="O23" s="13"/>
      <c r="P23" s="13"/>
      <c r="Q23" s="16" t="str">
        <f>HYPERLINK("http://www.dda.or.ug/d_data.html","http://www.dda.or.ug/d_data.html ")</f>
        <v xml:space="preserve">http://www.dda.or.ug/d_data.html </v>
      </c>
      <c r="R23" s="15" t="s">
        <v>44</v>
      </c>
      <c r="S23" s="15" t="s">
        <v>45</v>
      </c>
      <c r="T23" s="15" t="s">
        <v>72</v>
      </c>
      <c r="U23" s="13"/>
      <c r="V23" s="13" t="s">
        <v>73</v>
      </c>
      <c r="W23" s="13" t="s">
        <v>74</v>
      </c>
      <c r="X23" s="13" t="s">
        <v>79</v>
      </c>
      <c r="Y23" s="13" t="s">
        <v>76</v>
      </c>
      <c r="Z23" s="13"/>
      <c r="AA23" s="3"/>
    </row>
    <row r="24" spans="1:27" s="4" customFormat="1" x14ac:dyDescent="0.3">
      <c r="A24" s="13" t="s">
        <v>22</v>
      </c>
      <c r="B24" s="13" t="s">
        <v>23</v>
      </c>
      <c r="C24" s="13" t="s">
        <v>93</v>
      </c>
      <c r="D24" s="13" t="s">
        <v>68</v>
      </c>
      <c r="E24" s="13" t="s">
        <v>717</v>
      </c>
      <c r="F24" s="13" t="s">
        <v>77</v>
      </c>
      <c r="G24" s="13" t="s">
        <v>78</v>
      </c>
      <c r="H24" s="13" t="str">
        <f>IF(R24="A","Yes","No")</f>
        <v>Yes</v>
      </c>
      <c r="I24" s="13" t="s">
        <v>28</v>
      </c>
      <c r="J24" s="13" t="s">
        <v>29</v>
      </c>
      <c r="K24" s="13" t="s">
        <v>29</v>
      </c>
      <c r="L24" s="13" t="s">
        <v>30</v>
      </c>
      <c r="M24" s="13">
        <v>2014</v>
      </c>
      <c r="N24" s="13"/>
      <c r="O24" s="13"/>
      <c r="P24" s="13"/>
      <c r="Q24" s="16" t="s">
        <v>718</v>
      </c>
      <c r="R24" s="15" t="s">
        <v>44</v>
      </c>
      <c r="S24" s="15" t="s">
        <v>45</v>
      </c>
      <c r="T24" s="15" t="s">
        <v>72</v>
      </c>
      <c r="U24" s="13"/>
      <c r="V24" s="13" t="s">
        <v>73</v>
      </c>
      <c r="W24" s="13" t="s">
        <v>74</v>
      </c>
      <c r="X24" s="13" t="s">
        <v>79</v>
      </c>
      <c r="Y24" s="13" t="s">
        <v>76</v>
      </c>
      <c r="Z24" s="13"/>
      <c r="AA24" s="3"/>
    </row>
    <row r="25" spans="1:27" s="4" customFormat="1" x14ac:dyDescent="0.3">
      <c r="A25" s="13" t="s">
        <v>22</v>
      </c>
      <c r="B25" s="13" t="s">
        <v>23</v>
      </c>
      <c r="C25" s="13" t="s">
        <v>93</v>
      </c>
      <c r="D25" s="13" t="s">
        <v>68</v>
      </c>
      <c r="E25" s="13" t="s">
        <v>726</v>
      </c>
      <c r="F25" s="13" t="s">
        <v>725</v>
      </c>
      <c r="G25" s="13" t="s">
        <v>89</v>
      </c>
      <c r="H25" s="13" t="str">
        <f>IF(R25="A","Yes","No")</f>
        <v>Yes</v>
      </c>
      <c r="I25" s="13" t="s">
        <v>71</v>
      </c>
      <c r="J25" s="13" t="s">
        <v>29</v>
      </c>
      <c r="K25" s="13" t="s">
        <v>29</v>
      </c>
      <c r="L25" s="13" t="s">
        <v>30</v>
      </c>
      <c r="M25" s="13">
        <v>2016</v>
      </c>
      <c r="N25" s="13" t="s">
        <v>209</v>
      </c>
      <c r="O25" s="13"/>
      <c r="P25" s="13">
        <v>2016</v>
      </c>
      <c r="Q25" s="16" t="str">
        <f>HYPERLINK("http://www.ugandacoffee.go.ug/index.php","http://www.ugandacoffee.go.ug/index.php ")</f>
        <v xml:space="preserve">http://www.ugandacoffee.go.ug/index.php </v>
      </c>
      <c r="R25" s="15" t="s">
        <v>44</v>
      </c>
      <c r="S25" s="15" t="s">
        <v>45</v>
      </c>
      <c r="T25" s="15" t="s">
        <v>72</v>
      </c>
      <c r="U25" s="13"/>
      <c r="V25" s="13" t="s">
        <v>73</v>
      </c>
      <c r="W25" s="13" t="s">
        <v>74</v>
      </c>
      <c r="X25" s="13" t="s">
        <v>90</v>
      </c>
      <c r="Y25" s="13" t="s">
        <v>76</v>
      </c>
      <c r="Z25" s="13"/>
      <c r="AA25" s="3"/>
    </row>
    <row r="26" spans="1:27" s="4" customFormat="1" x14ac:dyDescent="0.3">
      <c r="A26" s="13" t="s">
        <v>22</v>
      </c>
      <c r="B26" s="13" t="s">
        <v>23</v>
      </c>
      <c r="C26" s="13" t="s">
        <v>93</v>
      </c>
      <c r="D26" s="13" t="s">
        <v>68</v>
      </c>
      <c r="E26" s="13" t="s">
        <v>728</v>
      </c>
      <c r="F26" s="13" t="s">
        <v>725</v>
      </c>
      <c r="G26" s="13" t="s">
        <v>89</v>
      </c>
      <c r="H26" s="13" t="str">
        <f>IF(R26="A","Yes","No")</f>
        <v>Yes</v>
      </c>
      <c r="I26" s="13" t="s">
        <v>71</v>
      </c>
      <c r="J26" s="13" t="s">
        <v>29</v>
      </c>
      <c r="K26" s="13" t="s">
        <v>29</v>
      </c>
      <c r="L26" s="13" t="s">
        <v>30</v>
      </c>
      <c r="M26" s="13">
        <v>2016</v>
      </c>
      <c r="N26" s="13" t="s">
        <v>209</v>
      </c>
      <c r="O26" s="13"/>
      <c r="P26" s="13">
        <v>2016</v>
      </c>
      <c r="Q26" s="16" t="str">
        <f>HYPERLINK("http://www.ugandacoffee.go.ug/index.php","http://www.ugandacoffee.go.ug/index.php ")</f>
        <v xml:space="preserve">http://www.ugandacoffee.go.ug/index.php </v>
      </c>
      <c r="R26" s="15" t="s">
        <v>44</v>
      </c>
      <c r="S26" s="15" t="s">
        <v>45</v>
      </c>
      <c r="T26" s="15" t="s">
        <v>72</v>
      </c>
      <c r="U26" s="13"/>
      <c r="V26" s="13" t="s">
        <v>73</v>
      </c>
      <c r="W26" s="13" t="s">
        <v>74</v>
      </c>
      <c r="X26" s="13" t="s">
        <v>90</v>
      </c>
      <c r="Y26" s="13" t="s">
        <v>76</v>
      </c>
      <c r="Z26" s="13"/>
      <c r="AA26" s="3"/>
    </row>
    <row r="27" spans="1:27" s="4" customFormat="1" x14ac:dyDescent="0.3">
      <c r="A27" s="13" t="s">
        <v>22</v>
      </c>
      <c r="B27" s="13" t="s">
        <v>23</v>
      </c>
      <c r="C27" s="13" t="s">
        <v>93</v>
      </c>
      <c r="D27" s="13" t="s">
        <v>68</v>
      </c>
      <c r="E27" s="13" t="s">
        <v>730</v>
      </c>
      <c r="F27" s="13" t="s">
        <v>731</v>
      </c>
      <c r="G27" s="13" t="s">
        <v>89</v>
      </c>
      <c r="H27" s="13" t="str">
        <f>IF(R27="A","Yes","No")</f>
        <v>Yes</v>
      </c>
      <c r="I27" s="13" t="s">
        <v>71</v>
      </c>
      <c r="J27" s="13" t="s">
        <v>29</v>
      </c>
      <c r="K27" s="13" t="s">
        <v>29</v>
      </c>
      <c r="L27" s="13" t="s">
        <v>30</v>
      </c>
      <c r="M27" s="13">
        <v>2012</v>
      </c>
      <c r="N27" s="13" t="s">
        <v>723</v>
      </c>
      <c r="O27" s="13"/>
      <c r="P27" s="13">
        <v>2016</v>
      </c>
      <c r="Q27" s="16" t="str">
        <f>HYPERLINK("http://www.ugandacoffee.go.ug/index.php","http://www.ugandacoffee.go.ug/index.php ")</f>
        <v xml:space="preserve">http://www.ugandacoffee.go.ug/index.php </v>
      </c>
      <c r="R27" s="15" t="s">
        <v>44</v>
      </c>
      <c r="S27" s="15" t="s">
        <v>45</v>
      </c>
      <c r="T27" s="15" t="s">
        <v>72</v>
      </c>
      <c r="U27" s="13"/>
      <c r="V27" s="13" t="s">
        <v>73</v>
      </c>
      <c r="W27" s="13" t="s">
        <v>74</v>
      </c>
      <c r="X27" s="13" t="s">
        <v>90</v>
      </c>
      <c r="Y27" s="13" t="s">
        <v>76</v>
      </c>
      <c r="Z27" s="13"/>
      <c r="AA27" s="3"/>
    </row>
    <row r="28" spans="1:27" s="4" customFormat="1" x14ac:dyDescent="0.3">
      <c r="A28" s="17" t="s">
        <v>22</v>
      </c>
      <c r="B28" s="17" t="s">
        <v>23</v>
      </c>
      <c r="C28" s="17" t="s">
        <v>93</v>
      </c>
      <c r="D28" s="17" t="s">
        <v>68</v>
      </c>
      <c r="E28" s="17" t="s">
        <v>727</v>
      </c>
      <c r="F28" s="17" t="s">
        <v>88</v>
      </c>
      <c r="G28" s="17" t="s">
        <v>89</v>
      </c>
      <c r="H28" s="13" t="str">
        <f>IF(R28="A","Yes","No")</f>
        <v>Yes</v>
      </c>
      <c r="I28" s="17" t="s">
        <v>28</v>
      </c>
      <c r="J28" s="17" t="s">
        <v>29</v>
      </c>
      <c r="K28" s="17" t="s">
        <v>29</v>
      </c>
      <c r="L28" s="17" t="s">
        <v>30</v>
      </c>
      <c r="M28" s="17">
        <v>2016</v>
      </c>
      <c r="N28" s="17"/>
      <c r="O28" s="17"/>
      <c r="P28" s="17"/>
      <c r="Q28" s="18" t="s">
        <v>729</v>
      </c>
      <c r="R28" s="19" t="s">
        <v>44</v>
      </c>
      <c r="S28" s="19" t="s">
        <v>45</v>
      </c>
      <c r="T28" s="19" t="s">
        <v>72</v>
      </c>
      <c r="U28" s="17"/>
      <c r="V28" s="17" t="s">
        <v>73</v>
      </c>
      <c r="W28" s="17" t="s">
        <v>74</v>
      </c>
      <c r="X28" s="17" t="s">
        <v>90</v>
      </c>
      <c r="Y28" s="17" t="s">
        <v>76</v>
      </c>
      <c r="Z28" s="17"/>
      <c r="AA28" s="2"/>
    </row>
    <row r="29" spans="1:27" s="4" customFormat="1" x14ac:dyDescent="0.3">
      <c r="A29" s="17" t="s">
        <v>22</v>
      </c>
      <c r="B29" s="17" t="s">
        <v>107</v>
      </c>
      <c r="C29" s="17" t="s">
        <v>93</v>
      </c>
      <c r="D29" s="17" t="s">
        <v>68</v>
      </c>
      <c r="E29" s="17" t="s">
        <v>743</v>
      </c>
      <c r="F29" s="17" t="s">
        <v>742</v>
      </c>
      <c r="G29" s="17" t="s">
        <v>94</v>
      </c>
      <c r="H29" s="13" t="str">
        <f>IF(R29="A","Yes","No")</f>
        <v>No</v>
      </c>
      <c r="I29" s="17" t="s">
        <v>28</v>
      </c>
      <c r="J29" s="17" t="s">
        <v>29</v>
      </c>
      <c r="K29" s="17" t="s">
        <v>29</v>
      </c>
      <c r="L29" s="17" t="s">
        <v>30</v>
      </c>
      <c r="M29" s="17">
        <v>2013</v>
      </c>
      <c r="N29" s="17"/>
      <c r="O29" s="17"/>
      <c r="P29" s="17"/>
      <c r="Q29" s="21" t="s">
        <v>744</v>
      </c>
      <c r="R29" s="19" t="s">
        <v>95</v>
      </c>
      <c r="S29" s="19" t="s">
        <v>96</v>
      </c>
      <c r="T29" s="19" t="s">
        <v>97</v>
      </c>
      <c r="U29" s="17"/>
      <c r="V29" s="17" t="s">
        <v>36</v>
      </c>
      <c r="W29" s="17" t="s">
        <v>37</v>
      </c>
      <c r="X29" s="17" t="s">
        <v>98</v>
      </c>
      <c r="Y29" s="17" t="s">
        <v>100</v>
      </c>
      <c r="Z29" s="20"/>
      <c r="AA29" s="2"/>
    </row>
    <row r="30" spans="1:27" s="4" customFormat="1" x14ac:dyDescent="0.3">
      <c r="A30" s="17" t="s">
        <v>22</v>
      </c>
      <c r="B30" s="17" t="s">
        <v>107</v>
      </c>
      <c r="C30" s="17" t="s">
        <v>68</v>
      </c>
      <c r="D30" s="17" t="s">
        <v>68</v>
      </c>
      <c r="E30" s="17" t="s">
        <v>771</v>
      </c>
      <c r="F30" s="17" t="s">
        <v>772</v>
      </c>
      <c r="G30" s="17" t="s">
        <v>94</v>
      </c>
      <c r="H30" s="13" t="str">
        <f>IF(R30="A","Yes","No")</f>
        <v>No</v>
      </c>
      <c r="I30" s="17" t="s">
        <v>28</v>
      </c>
      <c r="J30" s="17" t="s">
        <v>29</v>
      </c>
      <c r="K30" s="17" t="s">
        <v>29</v>
      </c>
      <c r="L30" s="17" t="s">
        <v>30</v>
      </c>
      <c r="M30" s="17">
        <v>2015</v>
      </c>
      <c r="N30" s="17" t="s">
        <v>209</v>
      </c>
      <c r="O30" s="17">
        <v>2014</v>
      </c>
      <c r="P30" s="17">
        <v>2016</v>
      </c>
      <c r="Q30" s="21" t="s">
        <v>773</v>
      </c>
      <c r="R30" s="19" t="s">
        <v>95</v>
      </c>
      <c r="S30" s="19" t="s">
        <v>96</v>
      </c>
      <c r="T30" s="19" t="s">
        <v>97</v>
      </c>
      <c r="U30" s="17"/>
      <c r="V30" s="17" t="s">
        <v>36</v>
      </c>
      <c r="W30" s="17" t="s">
        <v>37</v>
      </c>
      <c r="X30" s="17" t="s">
        <v>770</v>
      </c>
      <c r="Y30" s="17" t="s">
        <v>100</v>
      </c>
      <c r="Z30" s="20"/>
      <c r="AA30" s="2"/>
    </row>
    <row r="31" spans="1:27" s="4" customFormat="1" x14ac:dyDescent="0.3">
      <c r="A31" s="17" t="s">
        <v>22</v>
      </c>
      <c r="B31" s="17" t="s">
        <v>107</v>
      </c>
      <c r="C31" s="17" t="s">
        <v>93</v>
      </c>
      <c r="D31" s="17" t="s">
        <v>68</v>
      </c>
      <c r="E31" s="17" t="s">
        <v>807</v>
      </c>
      <c r="F31" s="17" t="s">
        <v>109</v>
      </c>
      <c r="G31" s="17" t="s">
        <v>54</v>
      </c>
      <c r="H31" s="13" t="str">
        <f>IF(R31="A","Yes","No")</f>
        <v>Yes</v>
      </c>
      <c r="I31" s="17" t="s">
        <v>28</v>
      </c>
      <c r="J31" s="17" t="s">
        <v>29</v>
      </c>
      <c r="K31" s="17" t="s">
        <v>29</v>
      </c>
      <c r="L31" s="17" t="s">
        <v>29</v>
      </c>
      <c r="M31" s="17">
        <v>2014</v>
      </c>
      <c r="N31" s="17"/>
      <c r="O31" s="17"/>
      <c r="P31" s="17"/>
      <c r="Q31" s="18" t="s">
        <v>808</v>
      </c>
      <c r="R31" s="19" t="s">
        <v>44</v>
      </c>
      <c r="S31" s="19" t="s">
        <v>45</v>
      </c>
      <c r="T31" s="19" t="s">
        <v>56</v>
      </c>
      <c r="U31" s="17" t="s">
        <v>110</v>
      </c>
      <c r="V31" s="17" t="s">
        <v>36</v>
      </c>
      <c r="W31" s="17" t="s">
        <v>37</v>
      </c>
      <c r="X31" s="17" t="s">
        <v>111</v>
      </c>
      <c r="Y31" s="17" t="s">
        <v>112</v>
      </c>
      <c r="Z31" s="17" t="s">
        <v>113</v>
      </c>
      <c r="AA31" s="2"/>
    </row>
    <row r="32" spans="1:27" s="4" customFormat="1" x14ac:dyDescent="0.3">
      <c r="A32" s="17" t="s">
        <v>22</v>
      </c>
      <c r="B32" s="17" t="s">
        <v>107</v>
      </c>
      <c r="C32" s="17" t="s">
        <v>93</v>
      </c>
      <c r="D32" s="17" t="s">
        <v>68</v>
      </c>
      <c r="E32" s="17" t="s">
        <v>809</v>
      </c>
      <c r="F32" s="17" t="s">
        <v>109</v>
      </c>
      <c r="G32" s="17" t="s">
        <v>54</v>
      </c>
      <c r="H32" s="13" t="str">
        <f>IF(R32="A","Yes","No")</f>
        <v>Yes</v>
      </c>
      <c r="I32" s="17" t="s">
        <v>28</v>
      </c>
      <c r="J32" s="17" t="s">
        <v>29</v>
      </c>
      <c r="K32" s="17" t="s">
        <v>29</v>
      </c>
      <c r="L32" s="17" t="s">
        <v>29</v>
      </c>
      <c r="M32" s="17" t="s">
        <v>801</v>
      </c>
      <c r="N32" s="17"/>
      <c r="O32" s="17"/>
      <c r="P32" s="17"/>
      <c r="Q32" s="18" t="s">
        <v>810</v>
      </c>
      <c r="R32" s="19" t="s">
        <v>44</v>
      </c>
      <c r="S32" s="19" t="s">
        <v>45</v>
      </c>
      <c r="T32" s="19" t="s">
        <v>56</v>
      </c>
      <c r="U32" s="17" t="s">
        <v>110</v>
      </c>
      <c r="V32" s="17" t="s">
        <v>36</v>
      </c>
      <c r="W32" s="17" t="s">
        <v>37</v>
      </c>
      <c r="X32" s="17" t="s">
        <v>111</v>
      </c>
      <c r="Y32" s="17" t="s">
        <v>112</v>
      </c>
      <c r="Z32" s="17" t="s">
        <v>113</v>
      </c>
      <c r="AA32" s="2"/>
    </row>
    <row r="33" spans="1:27" s="4" customFormat="1" x14ac:dyDescent="0.3">
      <c r="A33" s="17" t="s">
        <v>22</v>
      </c>
      <c r="B33" s="17" t="s">
        <v>107</v>
      </c>
      <c r="C33" s="17" t="s">
        <v>93</v>
      </c>
      <c r="D33" s="17" t="s">
        <v>68</v>
      </c>
      <c r="E33" s="17" t="s">
        <v>811</v>
      </c>
      <c r="F33" s="17" t="s">
        <v>109</v>
      </c>
      <c r="G33" s="17" t="s">
        <v>54</v>
      </c>
      <c r="H33" s="13" t="str">
        <f>IF(R33="A","Yes","No")</f>
        <v>Yes</v>
      </c>
      <c r="I33" s="17" t="s">
        <v>71</v>
      </c>
      <c r="J33" s="17" t="s">
        <v>29</v>
      </c>
      <c r="K33" s="17" t="s">
        <v>29</v>
      </c>
      <c r="L33" s="17" t="s">
        <v>29</v>
      </c>
      <c r="M33" s="17">
        <v>2014</v>
      </c>
      <c r="N33" s="17"/>
      <c r="O33" s="17"/>
      <c r="P33" s="17"/>
      <c r="Q33" s="18" t="s">
        <v>812</v>
      </c>
      <c r="R33" s="19" t="s">
        <v>44</v>
      </c>
      <c r="S33" s="19" t="s">
        <v>45</v>
      </c>
      <c r="T33" s="19" t="s">
        <v>56</v>
      </c>
      <c r="U33" s="17" t="s">
        <v>110</v>
      </c>
      <c r="V33" s="17" t="s">
        <v>36</v>
      </c>
      <c r="W33" s="17" t="s">
        <v>37</v>
      </c>
      <c r="X33" s="17" t="s">
        <v>111</v>
      </c>
      <c r="Y33" s="17" t="s">
        <v>112</v>
      </c>
      <c r="Z33" s="17" t="s">
        <v>113</v>
      </c>
      <c r="AA33" s="2"/>
    </row>
    <row r="34" spans="1:27" s="4" customFormat="1" ht="15.75" customHeight="1" x14ac:dyDescent="0.3">
      <c r="A34" s="17" t="s">
        <v>22</v>
      </c>
      <c r="B34" s="17" t="s">
        <v>107</v>
      </c>
      <c r="C34" s="17" t="s">
        <v>93</v>
      </c>
      <c r="D34" s="17" t="s">
        <v>68</v>
      </c>
      <c r="E34" s="17" t="s">
        <v>813</v>
      </c>
      <c r="F34" s="17" t="s">
        <v>109</v>
      </c>
      <c r="G34" s="17" t="s">
        <v>54</v>
      </c>
      <c r="H34" s="13" t="str">
        <f>IF(R34="A","Yes","No")</f>
        <v>Yes</v>
      </c>
      <c r="I34" s="17" t="s">
        <v>71</v>
      </c>
      <c r="J34" s="17" t="s">
        <v>29</v>
      </c>
      <c r="K34" s="17" t="s">
        <v>29</v>
      </c>
      <c r="L34" s="17" t="s">
        <v>29</v>
      </c>
      <c r="M34" s="17">
        <v>2014</v>
      </c>
      <c r="N34" s="17"/>
      <c r="O34" s="17"/>
      <c r="P34" s="17"/>
      <c r="Q34" s="18" t="s">
        <v>814</v>
      </c>
      <c r="R34" s="19" t="s">
        <v>44</v>
      </c>
      <c r="S34" s="19" t="s">
        <v>45</v>
      </c>
      <c r="T34" s="19" t="s">
        <v>56</v>
      </c>
      <c r="U34" s="17" t="s">
        <v>110</v>
      </c>
      <c r="V34" s="17" t="s">
        <v>36</v>
      </c>
      <c r="W34" s="17" t="s">
        <v>37</v>
      </c>
      <c r="X34" s="17" t="s">
        <v>111</v>
      </c>
      <c r="Y34" s="17" t="s">
        <v>112</v>
      </c>
      <c r="Z34" s="17" t="s">
        <v>113</v>
      </c>
      <c r="AA34" s="2"/>
    </row>
    <row r="35" spans="1:27" s="4" customFormat="1" x14ac:dyDescent="0.3">
      <c r="A35" s="17" t="s">
        <v>22</v>
      </c>
      <c r="B35" s="17" t="s">
        <v>107</v>
      </c>
      <c r="C35" s="17" t="s">
        <v>93</v>
      </c>
      <c r="D35" s="17" t="s">
        <v>68</v>
      </c>
      <c r="E35" s="17" t="s">
        <v>714</v>
      </c>
      <c r="F35" s="17" t="s">
        <v>109</v>
      </c>
      <c r="G35" s="17" t="s">
        <v>54</v>
      </c>
      <c r="H35" s="13" t="str">
        <f>IF(R35="A","Yes","No")</f>
        <v>Yes</v>
      </c>
      <c r="I35" s="17" t="s">
        <v>71</v>
      </c>
      <c r="J35" s="17" t="s">
        <v>29</v>
      </c>
      <c r="K35" s="17" t="s">
        <v>29</v>
      </c>
      <c r="L35" s="17" t="s">
        <v>29</v>
      </c>
      <c r="M35" s="17">
        <v>2014</v>
      </c>
      <c r="N35" s="17"/>
      <c r="O35" s="17"/>
      <c r="P35" s="17"/>
      <c r="Q35" s="18" t="s">
        <v>815</v>
      </c>
      <c r="R35" s="19" t="s">
        <v>44</v>
      </c>
      <c r="S35" s="19" t="s">
        <v>45</v>
      </c>
      <c r="T35" s="19" t="s">
        <v>56</v>
      </c>
      <c r="U35" s="17" t="s">
        <v>110</v>
      </c>
      <c r="V35" s="17" t="s">
        <v>36</v>
      </c>
      <c r="W35" s="17" t="s">
        <v>37</v>
      </c>
      <c r="X35" s="17" t="s">
        <v>111</v>
      </c>
      <c r="Y35" s="17" t="s">
        <v>112</v>
      </c>
      <c r="Z35" s="17" t="s">
        <v>113</v>
      </c>
      <c r="AA35" s="2"/>
    </row>
    <row r="36" spans="1:27" s="4" customFormat="1" x14ac:dyDescent="0.3">
      <c r="A36" s="17" t="s">
        <v>22</v>
      </c>
      <c r="B36" s="17" t="s">
        <v>107</v>
      </c>
      <c r="C36" s="17" t="s">
        <v>93</v>
      </c>
      <c r="D36" s="17" t="s">
        <v>68</v>
      </c>
      <c r="E36" s="17" t="s">
        <v>816</v>
      </c>
      <c r="F36" s="17" t="s">
        <v>109</v>
      </c>
      <c r="G36" s="17" t="s">
        <v>54</v>
      </c>
      <c r="H36" s="13" t="str">
        <f>IF(R36="A","Yes","No")</f>
        <v>Yes</v>
      </c>
      <c r="I36" s="17" t="s">
        <v>55</v>
      </c>
      <c r="J36" s="17" t="s">
        <v>29</v>
      </c>
      <c r="K36" s="17" t="s">
        <v>29</v>
      </c>
      <c r="L36" s="17" t="s">
        <v>29</v>
      </c>
      <c r="M36" s="17">
        <v>2008</v>
      </c>
      <c r="N36" s="17"/>
      <c r="O36" s="17"/>
      <c r="P36" s="17"/>
      <c r="Q36" s="18" t="s">
        <v>821</v>
      </c>
      <c r="R36" s="19" t="s">
        <v>44</v>
      </c>
      <c r="S36" s="19" t="s">
        <v>45</v>
      </c>
      <c r="T36" s="19" t="s">
        <v>56</v>
      </c>
      <c r="U36" s="17" t="s">
        <v>110</v>
      </c>
      <c r="V36" s="17" t="s">
        <v>36</v>
      </c>
      <c r="W36" s="17" t="s">
        <v>37</v>
      </c>
      <c r="X36" s="17" t="s">
        <v>111</v>
      </c>
      <c r="Y36" s="17" t="s">
        <v>112</v>
      </c>
      <c r="Z36" s="17" t="s">
        <v>113</v>
      </c>
      <c r="AA36" s="2"/>
    </row>
    <row r="37" spans="1:27" s="4" customFormat="1" x14ac:dyDescent="0.3">
      <c r="A37" s="13" t="s">
        <v>22</v>
      </c>
      <c r="B37" s="13" t="s">
        <v>23</v>
      </c>
      <c r="C37" s="13" t="s">
        <v>93</v>
      </c>
      <c r="D37" s="13" t="s">
        <v>24</v>
      </c>
      <c r="E37" s="13" t="s">
        <v>25</v>
      </c>
      <c r="F37" s="13" t="s">
        <v>26</v>
      </c>
      <c r="G37" s="13" t="s">
        <v>27</v>
      </c>
      <c r="H37" s="13" t="str">
        <f>IF(R37="A","Yes","No")</f>
        <v>No</v>
      </c>
      <c r="I37" s="13" t="s">
        <v>28</v>
      </c>
      <c r="J37" s="13" t="s">
        <v>29</v>
      </c>
      <c r="K37" s="13" t="s">
        <v>29</v>
      </c>
      <c r="L37" s="13" t="s">
        <v>30</v>
      </c>
      <c r="M37" s="13">
        <v>2016</v>
      </c>
      <c r="N37" s="13" t="s">
        <v>31</v>
      </c>
      <c r="O37" s="13"/>
      <c r="P37" s="13"/>
      <c r="Q37" s="14" t="s">
        <v>32</v>
      </c>
      <c r="R37" s="15" t="s">
        <v>33</v>
      </c>
      <c r="S37" s="15" t="s">
        <v>34</v>
      </c>
      <c r="T37" s="15" t="s">
        <v>35</v>
      </c>
      <c r="U37" s="13"/>
      <c r="V37" s="13" t="s">
        <v>36</v>
      </c>
      <c r="W37" s="13" t="s">
        <v>37</v>
      </c>
      <c r="X37" s="13" t="s">
        <v>38</v>
      </c>
      <c r="Y37" s="13" t="s">
        <v>39</v>
      </c>
      <c r="Z37" s="13" t="s">
        <v>40</v>
      </c>
      <c r="AA37" s="3"/>
    </row>
    <row r="38" spans="1:27" s="4" customFormat="1" x14ac:dyDescent="0.3">
      <c r="A38" s="13" t="s">
        <v>22</v>
      </c>
      <c r="B38" s="13" t="s">
        <v>23</v>
      </c>
      <c r="C38" s="13" t="s">
        <v>93</v>
      </c>
      <c r="D38" s="13" t="s">
        <v>24</v>
      </c>
      <c r="E38" s="13" t="s">
        <v>41</v>
      </c>
      <c r="F38" s="13" t="s">
        <v>42</v>
      </c>
      <c r="G38" s="13" t="s">
        <v>43</v>
      </c>
      <c r="H38" s="13" t="str">
        <f>IF(R38="A","Yes","No")</f>
        <v>Yes</v>
      </c>
      <c r="I38" s="13" t="s">
        <v>28</v>
      </c>
      <c r="J38" s="13" t="s">
        <v>29</v>
      </c>
      <c r="K38" s="13" t="s">
        <v>29</v>
      </c>
      <c r="L38" s="13" t="s">
        <v>30</v>
      </c>
      <c r="M38" s="13">
        <v>2010</v>
      </c>
      <c r="N38" s="13" t="s">
        <v>723</v>
      </c>
      <c r="O38" s="13"/>
      <c r="P38" s="13"/>
      <c r="Q38" s="16" t="str">
        <f>HYPERLINK("http://www.agriculture.go.ug/publications/107","http://www.agriculture.go.ug/publications/107")</f>
        <v>http://www.agriculture.go.ug/publications/107</v>
      </c>
      <c r="R38" s="15" t="s">
        <v>44</v>
      </c>
      <c r="S38" s="15" t="s">
        <v>45</v>
      </c>
      <c r="T38" s="15" t="s">
        <v>46</v>
      </c>
      <c r="U38" s="13"/>
      <c r="V38" s="13" t="s">
        <v>36</v>
      </c>
      <c r="W38" s="13" t="s">
        <v>37</v>
      </c>
      <c r="X38" s="13" t="s">
        <v>47</v>
      </c>
      <c r="Y38" s="13" t="s">
        <v>48</v>
      </c>
      <c r="Z38" s="13" t="s">
        <v>49</v>
      </c>
      <c r="AA38" s="3"/>
    </row>
    <row r="39" spans="1:27" s="4" customFormat="1" x14ac:dyDescent="0.3">
      <c r="A39" s="13" t="s">
        <v>22</v>
      </c>
      <c r="B39" s="13" t="s">
        <v>23</v>
      </c>
      <c r="C39" s="13" t="s">
        <v>93</v>
      </c>
      <c r="D39" s="13" t="s">
        <v>24</v>
      </c>
      <c r="E39" s="13" t="s">
        <v>50</v>
      </c>
      <c r="F39" s="13" t="s">
        <v>42</v>
      </c>
      <c r="G39" s="13" t="s">
        <v>43</v>
      </c>
      <c r="H39" s="13" t="str">
        <f>IF(R39="A","Yes","No")</f>
        <v>Yes</v>
      </c>
      <c r="I39" s="13" t="s">
        <v>28</v>
      </c>
      <c r="J39" s="13" t="s">
        <v>29</v>
      </c>
      <c r="K39" s="13" t="s">
        <v>29</v>
      </c>
      <c r="L39" s="13" t="s">
        <v>30</v>
      </c>
      <c r="M39" s="13">
        <v>2010</v>
      </c>
      <c r="N39" s="13" t="s">
        <v>723</v>
      </c>
      <c r="O39" s="13"/>
      <c r="P39" s="13"/>
      <c r="Q39" s="16" t="str">
        <f>HYPERLINK("http://www.agriculture.go.ug/publications/107","http://www.agriculture.go.ug/publications/107")</f>
        <v>http://www.agriculture.go.ug/publications/107</v>
      </c>
      <c r="R39" s="15" t="s">
        <v>44</v>
      </c>
      <c r="S39" s="15" t="s">
        <v>45</v>
      </c>
      <c r="T39" s="15" t="s">
        <v>46</v>
      </c>
      <c r="U39" s="13"/>
      <c r="V39" s="13" t="s">
        <v>36</v>
      </c>
      <c r="W39" s="13" t="s">
        <v>37</v>
      </c>
      <c r="X39" s="13" t="s">
        <v>47</v>
      </c>
      <c r="Y39" s="13" t="s">
        <v>48</v>
      </c>
      <c r="Z39" s="13" t="s">
        <v>49</v>
      </c>
      <c r="AA39" s="3"/>
    </row>
    <row r="40" spans="1:27" s="4" customFormat="1" x14ac:dyDescent="0.3">
      <c r="A40" s="13" t="s">
        <v>22</v>
      </c>
      <c r="B40" s="13" t="s">
        <v>23</v>
      </c>
      <c r="C40" s="13" t="s">
        <v>93</v>
      </c>
      <c r="D40" s="13" t="s">
        <v>24</v>
      </c>
      <c r="E40" s="13" t="s">
        <v>51</v>
      </c>
      <c r="F40" s="13" t="s">
        <v>42</v>
      </c>
      <c r="G40" s="13" t="s">
        <v>43</v>
      </c>
      <c r="H40" s="13" t="str">
        <f>IF(R40="A","Yes","No")</f>
        <v>Yes</v>
      </c>
      <c r="I40" s="13" t="s">
        <v>28</v>
      </c>
      <c r="J40" s="13" t="s">
        <v>29</v>
      </c>
      <c r="K40" s="13" t="s">
        <v>29</v>
      </c>
      <c r="L40" s="13" t="s">
        <v>30</v>
      </c>
      <c r="M40" s="13">
        <v>2010</v>
      </c>
      <c r="N40" s="13" t="s">
        <v>723</v>
      </c>
      <c r="O40" s="13"/>
      <c r="P40" s="13"/>
      <c r="Q40" s="16" t="str">
        <f>HYPERLINK("http://www.agriculture.go.ug/publications/107","http://www.agriculture.go.ug/publications/107")</f>
        <v>http://www.agriculture.go.ug/publications/107</v>
      </c>
      <c r="R40" s="15" t="s">
        <v>44</v>
      </c>
      <c r="S40" s="15" t="s">
        <v>45</v>
      </c>
      <c r="T40" s="15" t="s">
        <v>46</v>
      </c>
      <c r="U40" s="13"/>
      <c r="V40" s="13" t="s">
        <v>36</v>
      </c>
      <c r="W40" s="13" t="s">
        <v>37</v>
      </c>
      <c r="X40" s="13" t="s">
        <v>47</v>
      </c>
      <c r="Y40" s="13" t="s">
        <v>48</v>
      </c>
      <c r="Z40" s="13" t="s">
        <v>49</v>
      </c>
      <c r="AA40" s="3"/>
    </row>
    <row r="41" spans="1:27" s="4" customFormat="1" x14ac:dyDescent="0.3">
      <c r="A41" s="13" t="s">
        <v>22</v>
      </c>
      <c r="B41" s="13" t="s">
        <v>23</v>
      </c>
      <c r="C41" s="13" t="s">
        <v>93</v>
      </c>
      <c r="D41" s="13" t="s">
        <v>24</v>
      </c>
      <c r="E41" s="13" t="s">
        <v>52</v>
      </c>
      <c r="F41" s="13" t="s">
        <v>53</v>
      </c>
      <c r="G41" s="13" t="s">
        <v>54</v>
      </c>
      <c r="H41" s="13" t="str">
        <f>IF(R41="A","Yes","No")</f>
        <v>Yes</v>
      </c>
      <c r="I41" s="13" t="s">
        <v>55</v>
      </c>
      <c r="J41" s="13" t="s">
        <v>29</v>
      </c>
      <c r="K41" s="13" t="s">
        <v>29</v>
      </c>
      <c r="L41" s="13" t="s">
        <v>30</v>
      </c>
      <c r="M41" s="13">
        <v>2008</v>
      </c>
      <c r="N41" s="13"/>
      <c r="O41" s="13"/>
      <c r="P41" s="13"/>
      <c r="Q41" s="16" t="str">
        <f>HYPERLINK("http://catalog.ihsn.org/index.php/catalog/2355","http://catalog.ihsn.org/index.php/catalog/2355")</f>
        <v>http://catalog.ihsn.org/index.php/catalog/2355</v>
      </c>
      <c r="R41" s="15" t="s">
        <v>44</v>
      </c>
      <c r="S41" s="15" t="s">
        <v>45</v>
      </c>
      <c r="T41" s="15" t="s">
        <v>56</v>
      </c>
      <c r="U41" s="13" t="s">
        <v>57</v>
      </c>
      <c r="V41" s="13" t="s">
        <v>36</v>
      </c>
      <c r="W41" s="13" t="s">
        <v>37</v>
      </c>
      <c r="X41" s="13" t="s">
        <v>58</v>
      </c>
      <c r="Y41" s="13" t="s">
        <v>59</v>
      </c>
      <c r="Z41" s="13" t="s">
        <v>732</v>
      </c>
      <c r="AA41" s="3"/>
    </row>
    <row r="42" spans="1:27" s="4" customFormat="1" x14ac:dyDescent="0.3">
      <c r="A42" s="13" t="s">
        <v>22</v>
      </c>
      <c r="B42" s="13" t="s">
        <v>23</v>
      </c>
      <c r="C42" s="13" t="s">
        <v>93</v>
      </c>
      <c r="D42" s="13" t="s">
        <v>24</v>
      </c>
      <c r="E42" s="13" t="s">
        <v>61</v>
      </c>
      <c r="F42" s="13" t="s">
        <v>53</v>
      </c>
      <c r="G42" s="13" t="s">
        <v>54</v>
      </c>
      <c r="H42" s="13" t="str">
        <f>IF(R42="A","Yes","No")</f>
        <v>Yes</v>
      </c>
      <c r="I42" s="13" t="s">
        <v>55</v>
      </c>
      <c r="J42" s="13" t="s">
        <v>29</v>
      </c>
      <c r="K42" s="13" t="s">
        <v>29</v>
      </c>
      <c r="L42" s="13" t="s">
        <v>30</v>
      </c>
      <c r="M42" s="13">
        <v>2008</v>
      </c>
      <c r="N42" s="13"/>
      <c r="O42" s="13"/>
      <c r="P42" s="13"/>
      <c r="Q42" s="16" t="str">
        <f>HYPERLINK("http://catalog.ihsn.org/index.php/catalog/2355","http://catalog.ihsn.org/index.php/catalog/2355")</f>
        <v>http://catalog.ihsn.org/index.php/catalog/2355</v>
      </c>
      <c r="R42" s="15" t="s">
        <v>44</v>
      </c>
      <c r="S42" s="15" t="s">
        <v>45</v>
      </c>
      <c r="T42" s="15" t="s">
        <v>56</v>
      </c>
      <c r="U42" s="13" t="s">
        <v>57</v>
      </c>
      <c r="V42" s="13" t="s">
        <v>36</v>
      </c>
      <c r="W42" s="13" t="s">
        <v>37</v>
      </c>
      <c r="X42" s="13" t="s">
        <v>58</v>
      </c>
      <c r="Y42" s="13" t="s">
        <v>59</v>
      </c>
      <c r="Z42" s="13" t="s">
        <v>732</v>
      </c>
      <c r="AA42" s="3"/>
    </row>
    <row r="43" spans="1:27" s="4" customFormat="1" x14ac:dyDescent="0.3">
      <c r="A43" s="13" t="s">
        <v>22</v>
      </c>
      <c r="B43" s="13" t="s">
        <v>23</v>
      </c>
      <c r="C43" s="13" t="s">
        <v>93</v>
      </c>
      <c r="D43" s="13" t="s">
        <v>24</v>
      </c>
      <c r="E43" s="13" t="s">
        <v>62</v>
      </c>
      <c r="F43" s="13" t="s">
        <v>53</v>
      </c>
      <c r="G43" s="13" t="s">
        <v>54</v>
      </c>
      <c r="H43" s="13" t="str">
        <f>IF(R43="A","Yes","No")</f>
        <v>Yes</v>
      </c>
      <c r="I43" s="13" t="s">
        <v>55</v>
      </c>
      <c r="J43" s="13" t="s">
        <v>29</v>
      </c>
      <c r="K43" s="13" t="s">
        <v>29</v>
      </c>
      <c r="L43" s="13" t="s">
        <v>30</v>
      </c>
      <c r="M43" s="13">
        <v>2008</v>
      </c>
      <c r="N43" s="13"/>
      <c r="O43" s="13"/>
      <c r="P43" s="13"/>
      <c r="Q43" s="16" t="str">
        <f>HYPERLINK("http://catalog.ihsn.org/index.php/catalog/2355","http://catalog.ihsn.org/index.php/catalog/2355")</f>
        <v>http://catalog.ihsn.org/index.php/catalog/2355</v>
      </c>
      <c r="R43" s="15" t="s">
        <v>44</v>
      </c>
      <c r="S43" s="15" t="s">
        <v>45</v>
      </c>
      <c r="T43" s="15" t="s">
        <v>56</v>
      </c>
      <c r="U43" s="13" t="s">
        <v>57</v>
      </c>
      <c r="V43" s="13" t="s">
        <v>36</v>
      </c>
      <c r="W43" s="13" t="s">
        <v>37</v>
      </c>
      <c r="X43" s="13" t="s">
        <v>58</v>
      </c>
      <c r="Y43" s="13" t="s">
        <v>59</v>
      </c>
      <c r="Z43" s="13" t="s">
        <v>732</v>
      </c>
      <c r="AA43" s="3"/>
    </row>
    <row r="44" spans="1:27" s="4" customFormat="1" x14ac:dyDescent="0.3">
      <c r="A44" s="13" t="s">
        <v>22</v>
      </c>
      <c r="B44" s="13" t="s">
        <v>23</v>
      </c>
      <c r="C44" s="13" t="s">
        <v>93</v>
      </c>
      <c r="D44" s="13" t="s">
        <v>24</v>
      </c>
      <c r="E44" s="13" t="s">
        <v>735</v>
      </c>
      <c r="F44" s="13" t="s">
        <v>64</v>
      </c>
      <c r="G44" s="13" t="s">
        <v>737</v>
      </c>
      <c r="H44" s="13" t="str">
        <f>IF(R44="A","Yes","No")</f>
        <v>Yes</v>
      </c>
      <c r="I44" s="13" t="s">
        <v>55</v>
      </c>
      <c r="J44" s="13" t="s">
        <v>29</v>
      </c>
      <c r="K44" s="13" t="s">
        <v>29</v>
      </c>
      <c r="L44" s="13" t="s">
        <v>30</v>
      </c>
      <c r="M44" s="13">
        <v>2008</v>
      </c>
      <c r="N44" s="13"/>
      <c r="O44" s="13"/>
      <c r="P44" s="13"/>
      <c r="Q44" s="16" t="s">
        <v>736</v>
      </c>
      <c r="R44" s="15" t="s">
        <v>44</v>
      </c>
      <c r="S44" s="15" t="s">
        <v>45</v>
      </c>
      <c r="T44" s="15" t="s">
        <v>56</v>
      </c>
      <c r="U44" s="13" t="s">
        <v>57</v>
      </c>
      <c r="V44" s="13" t="s">
        <v>36</v>
      </c>
      <c r="W44" s="13" t="s">
        <v>37</v>
      </c>
      <c r="X44" s="13" t="s">
        <v>65</v>
      </c>
      <c r="Y44" s="13" t="s">
        <v>59</v>
      </c>
      <c r="Z44" s="13" t="s">
        <v>66</v>
      </c>
      <c r="AA44" s="3"/>
    </row>
    <row r="45" spans="1:27" s="4" customFormat="1" x14ac:dyDescent="0.3">
      <c r="A45" s="13" t="s">
        <v>22</v>
      </c>
      <c r="B45" s="13" t="s">
        <v>23</v>
      </c>
      <c r="C45" s="13" t="s">
        <v>93</v>
      </c>
      <c r="D45" s="13" t="s">
        <v>24</v>
      </c>
      <c r="E45" s="13" t="s">
        <v>733</v>
      </c>
      <c r="F45" s="13" t="s">
        <v>64</v>
      </c>
      <c r="G45" s="13" t="s">
        <v>737</v>
      </c>
      <c r="H45" s="13" t="str">
        <f>IF(R45="A","Yes","No")</f>
        <v>Yes</v>
      </c>
      <c r="I45" s="13" t="s">
        <v>55</v>
      </c>
      <c r="J45" s="13" t="s">
        <v>29</v>
      </c>
      <c r="K45" s="13" t="s">
        <v>29</v>
      </c>
      <c r="L45" s="13" t="s">
        <v>30</v>
      </c>
      <c r="M45" s="13">
        <v>2008</v>
      </c>
      <c r="N45" s="13"/>
      <c r="O45" s="13"/>
      <c r="P45" s="13"/>
      <c r="Q45" s="16" t="s">
        <v>736</v>
      </c>
      <c r="R45" s="15" t="s">
        <v>44</v>
      </c>
      <c r="S45" s="15" t="s">
        <v>45</v>
      </c>
      <c r="T45" s="15" t="s">
        <v>56</v>
      </c>
      <c r="U45" s="13" t="s">
        <v>57</v>
      </c>
      <c r="V45" s="13" t="s">
        <v>36</v>
      </c>
      <c r="W45" s="13" t="s">
        <v>37</v>
      </c>
      <c r="X45" s="13" t="s">
        <v>65</v>
      </c>
      <c r="Y45" s="13" t="s">
        <v>59</v>
      </c>
      <c r="Z45" s="13" t="s">
        <v>66</v>
      </c>
      <c r="AA45" s="3"/>
    </row>
    <row r="46" spans="1:27" s="4" customFormat="1" x14ac:dyDescent="0.3">
      <c r="A46" s="13" t="s">
        <v>22</v>
      </c>
      <c r="B46" s="13" t="s">
        <v>23</v>
      </c>
      <c r="C46" s="13" t="s">
        <v>93</v>
      </c>
      <c r="D46" s="13" t="s">
        <v>24</v>
      </c>
      <c r="E46" s="13" t="s">
        <v>734</v>
      </c>
      <c r="F46" s="13" t="s">
        <v>64</v>
      </c>
      <c r="G46" s="13" t="s">
        <v>737</v>
      </c>
      <c r="H46" s="13" t="str">
        <f>IF(R46="A","Yes","No")</f>
        <v>Yes</v>
      </c>
      <c r="I46" s="13" t="s">
        <v>55</v>
      </c>
      <c r="J46" s="13" t="s">
        <v>29</v>
      </c>
      <c r="K46" s="13" t="s">
        <v>29</v>
      </c>
      <c r="L46" s="13" t="s">
        <v>30</v>
      </c>
      <c r="M46" s="13">
        <v>2008</v>
      </c>
      <c r="N46" s="13"/>
      <c r="O46" s="13"/>
      <c r="P46" s="13"/>
      <c r="Q46" s="16" t="s">
        <v>736</v>
      </c>
      <c r="R46" s="15" t="s">
        <v>44</v>
      </c>
      <c r="S46" s="15" t="s">
        <v>45</v>
      </c>
      <c r="T46" s="15" t="s">
        <v>56</v>
      </c>
      <c r="U46" s="13" t="s">
        <v>57</v>
      </c>
      <c r="V46" s="13" t="s">
        <v>36</v>
      </c>
      <c r="W46" s="13" t="s">
        <v>37</v>
      </c>
      <c r="X46" s="13" t="s">
        <v>65</v>
      </c>
      <c r="Y46" s="13" t="s">
        <v>59</v>
      </c>
      <c r="Z46" s="13" t="s">
        <v>66</v>
      </c>
      <c r="AA46" s="3"/>
    </row>
    <row r="47" spans="1:27" s="4" customFormat="1" x14ac:dyDescent="0.3">
      <c r="A47" s="13" t="s">
        <v>22</v>
      </c>
      <c r="B47" s="13" t="s">
        <v>23</v>
      </c>
      <c r="C47" s="13" t="s">
        <v>93</v>
      </c>
      <c r="D47" s="13" t="s">
        <v>24</v>
      </c>
      <c r="E47" s="13" t="s">
        <v>63</v>
      </c>
      <c r="F47" s="13" t="s">
        <v>64</v>
      </c>
      <c r="G47" s="13" t="s">
        <v>737</v>
      </c>
      <c r="H47" s="13" t="str">
        <f>IF(R47="A","Yes","No")</f>
        <v>Yes</v>
      </c>
      <c r="I47" s="13" t="s">
        <v>55</v>
      </c>
      <c r="J47" s="13" t="s">
        <v>29</v>
      </c>
      <c r="K47" s="13" t="s">
        <v>29</v>
      </c>
      <c r="L47" s="13" t="s">
        <v>30</v>
      </c>
      <c r="M47" s="13">
        <v>2008</v>
      </c>
      <c r="N47" s="13"/>
      <c r="O47" s="13"/>
      <c r="P47" s="13"/>
      <c r="Q47" s="16" t="str">
        <f>HYPERLINK("http://catalog.ihsn.org/index.php/catalog/3788","http://catalog.ihsn.org/index.php/catalog/3788")</f>
        <v>http://catalog.ihsn.org/index.php/catalog/3788</v>
      </c>
      <c r="R47" s="15" t="s">
        <v>44</v>
      </c>
      <c r="S47" s="15" t="s">
        <v>45</v>
      </c>
      <c r="T47" s="15" t="s">
        <v>56</v>
      </c>
      <c r="U47" s="13" t="s">
        <v>57</v>
      </c>
      <c r="V47" s="13" t="s">
        <v>36</v>
      </c>
      <c r="W47" s="13" t="s">
        <v>37</v>
      </c>
      <c r="X47" s="13" t="s">
        <v>65</v>
      </c>
      <c r="Y47" s="13" t="s">
        <v>59</v>
      </c>
      <c r="Z47" s="13" t="s">
        <v>66</v>
      </c>
      <c r="AA47" s="3"/>
    </row>
    <row r="48" spans="1:27" s="4" customFormat="1" x14ac:dyDescent="0.3">
      <c r="A48" s="13" t="s">
        <v>22</v>
      </c>
      <c r="B48" s="13" t="s">
        <v>23</v>
      </c>
      <c r="C48" s="13" t="s">
        <v>93</v>
      </c>
      <c r="D48" s="13" t="s">
        <v>24</v>
      </c>
      <c r="E48" s="13" t="s">
        <v>715</v>
      </c>
      <c r="F48" s="13" t="s">
        <v>69</v>
      </c>
      <c r="G48" s="13" t="s">
        <v>70</v>
      </c>
      <c r="H48" s="13" t="str">
        <f>IF(R48="A","Yes","No")</f>
        <v>Yes</v>
      </c>
      <c r="I48" s="13" t="s">
        <v>71</v>
      </c>
      <c r="J48" s="13" t="s">
        <v>29</v>
      </c>
      <c r="K48" s="13" t="s">
        <v>29</v>
      </c>
      <c r="L48" s="13" t="s">
        <v>30</v>
      </c>
      <c r="M48" s="13">
        <v>2009</v>
      </c>
      <c r="N48" s="13"/>
      <c r="O48" s="13"/>
      <c r="P48" s="13"/>
      <c r="Q48" s="16" t="str">
        <f>HYPERLINK("http://www.cdouga.org/resources/annual-reports/","http://www.cdouga.org/resources/annual-reports/")</f>
        <v>http://www.cdouga.org/resources/annual-reports/</v>
      </c>
      <c r="R48" s="15" t="s">
        <v>44</v>
      </c>
      <c r="S48" s="15" t="s">
        <v>45</v>
      </c>
      <c r="T48" s="15" t="s">
        <v>72</v>
      </c>
      <c r="U48" s="13"/>
      <c r="V48" s="13" t="s">
        <v>73</v>
      </c>
      <c r="W48" s="13" t="s">
        <v>74</v>
      </c>
      <c r="X48" s="13" t="s">
        <v>75</v>
      </c>
      <c r="Y48" s="13" t="s">
        <v>76</v>
      </c>
      <c r="Z48" s="13"/>
      <c r="AA48" s="3"/>
    </row>
    <row r="49" spans="1:27" s="4" customFormat="1" x14ac:dyDescent="0.3">
      <c r="A49" s="13" t="s">
        <v>22</v>
      </c>
      <c r="B49" s="13" t="s">
        <v>23</v>
      </c>
      <c r="C49" s="13" t="s">
        <v>93</v>
      </c>
      <c r="D49" s="13" t="s">
        <v>24</v>
      </c>
      <c r="E49" s="13" t="s">
        <v>724</v>
      </c>
      <c r="F49" s="13" t="s">
        <v>86</v>
      </c>
      <c r="G49" s="13" t="s">
        <v>70</v>
      </c>
      <c r="H49" s="13" t="str">
        <f>IF(R49="A","Yes","No")</f>
        <v>Yes</v>
      </c>
      <c r="I49" s="13" t="s">
        <v>28</v>
      </c>
      <c r="J49" s="13" t="s">
        <v>29</v>
      </c>
      <c r="K49" s="13" t="s">
        <v>29</v>
      </c>
      <c r="L49" s="13" t="s">
        <v>30</v>
      </c>
      <c r="M49" s="13">
        <v>2013</v>
      </c>
      <c r="N49" s="13"/>
      <c r="O49" s="13"/>
      <c r="P49" s="13"/>
      <c r="Q49" s="16" t="str">
        <f>HYPERLINK("http://www.cdouga.org/production/production-trends-earnings/","http://www.cdouga.org/production/production-trends-earnings/")</f>
        <v>http://www.cdouga.org/production/production-trends-earnings/</v>
      </c>
      <c r="R49" s="15" t="s">
        <v>44</v>
      </c>
      <c r="S49" s="15" t="s">
        <v>45</v>
      </c>
      <c r="T49" s="15" t="s">
        <v>72</v>
      </c>
      <c r="U49" s="13"/>
      <c r="V49" s="13" t="s">
        <v>73</v>
      </c>
      <c r="W49" s="13" t="s">
        <v>74</v>
      </c>
      <c r="X49" s="13" t="s">
        <v>87</v>
      </c>
      <c r="Y49" s="13" t="s">
        <v>76</v>
      </c>
      <c r="Z49" s="13"/>
      <c r="AA49" s="3"/>
    </row>
    <row r="50" spans="1:27" s="4" customFormat="1" x14ac:dyDescent="0.3">
      <c r="A50" s="13" t="s">
        <v>22</v>
      </c>
      <c r="B50" s="13" t="s">
        <v>23</v>
      </c>
      <c r="C50" s="13" t="s">
        <v>24</v>
      </c>
      <c r="D50" s="13" t="s">
        <v>24</v>
      </c>
      <c r="E50" s="13" t="s">
        <v>720</v>
      </c>
      <c r="F50" s="13" t="s">
        <v>80</v>
      </c>
      <c r="G50" s="13" t="s">
        <v>81</v>
      </c>
      <c r="H50" s="13" t="str">
        <f>IF(R50="A","Yes","No")</f>
        <v>No</v>
      </c>
      <c r="I50" s="13" t="s">
        <v>28</v>
      </c>
      <c r="J50" s="13" t="s">
        <v>29</v>
      </c>
      <c r="K50" s="13" t="s">
        <v>29</v>
      </c>
      <c r="L50" s="13" t="s">
        <v>29</v>
      </c>
      <c r="M50" s="13">
        <v>2012</v>
      </c>
      <c r="N50" s="13"/>
      <c r="O50" s="13">
        <v>2011</v>
      </c>
      <c r="P50" s="13"/>
      <c r="Q50" s="16" t="s">
        <v>719</v>
      </c>
      <c r="R50" s="15" t="s">
        <v>33</v>
      </c>
      <c r="S50" s="15" t="s">
        <v>34</v>
      </c>
      <c r="T50" s="15" t="s">
        <v>82</v>
      </c>
      <c r="U50" s="13"/>
      <c r="V50" s="13" t="s">
        <v>36</v>
      </c>
      <c r="W50" s="13" t="s">
        <v>37</v>
      </c>
      <c r="X50" s="13" t="s">
        <v>83</v>
      </c>
      <c r="Y50" s="13" t="s">
        <v>84</v>
      </c>
      <c r="Z50" s="13" t="s">
        <v>85</v>
      </c>
      <c r="AA50" s="3"/>
    </row>
    <row r="51" spans="1:27" s="4" customFormat="1" x14ac:dyDescent="0.3">
      <c r="A51" s="13" t="s">
        <v>22</v>
      </c>
      <c r="B51" s="13" t="s">
        <v>23</v>
      </c>
      <c r="C51" s="13" t="s">
        <v>24</v>
      </c>
      <c r="D51" s="13" t="s">
        <v>24</v>
      </c>
      <c r="E51" s="13" t="s">
        <v>721</v>
      </c>
      <c r="F51" s="13" t="s">
        <v>80</v>
      </c>
      <c r="G51" s="13" t="s">
        <v>81</v>
      </c>
      <c r="H51" s="13" t="str">
        <f>IF(R51="A","Yes","No")</f>
        <v>No</v>
      </c>
      <c r="I51" s="13" t="s">
        <v>28</v>
      </c>
      <c r="J51" s="13" t="s">
        <v>29</v>
      </c>
      <c r="K51" s="13" t="s">
        <v>29</v>
      </c>
      <c r="L51" s="13" t="s">
        <v>29</v>
      </c>
      <c r="M51" s="13">
        <v>2012</v>
      </c>
      <c r="N51" s="13"/>
      <c r="O51" s="13">
        <v>2011</v>
      </c>
      <c r="P51" s="13"/>
      <c r="Q51" s="16" t="s">
        <v>719</v>
      </c>
      <c r="R51" s="15" t="s">
        <v>33</v>
      </c>
      <c r="S51" s="15" t="s">
        <v>34</v>
      </c>
      <c r="T51" s="15" t="s">
        <v>82</v>
      </c>
      <c r="U51" s="13"/>
      <c r="V51" s="13" t="s">
        <v>36</v>
      </c>
      <c r="W51" s="13" t="s">
        <v>37</v>
      </c>
      <c r="X51" s="13" t="s">
        <v>83</v>
      </c>
      <c r="Y51" s="13" t="s">
        <v>84</v>
      </c>
      <c r="Z51" s="13" t="s">
        <v>85</v>
      </c>
      <c r="AA51" s="3"/>
    </row>
    <row r="52" spans="1:27" s="4" customFormat="1" x14ac:dyDescent="0.3">
      <c r="A52" s="13" t="s">
        <v>22</v>
      </c>
      <c r="B52" s="13" t="s">
        <v>23</v>
      </c>
      <c r="C52" s="13" t="s">
        <v>24</v>
      </c>
      <c r="D52" s="13" t="s">
        <v>24</v>
      </c>
      <c r="E52" s="13" t="s">
        <v>722</v>
      </c>
      <c r="F52" s="13" t="s">
        <v>80</v>
      </c>
      <c r="G52" s="13" t="s">
        <v>81</v>
      </c>
      <c r="H52" s="13" t="str">
        <f>IF(R52="A","Yes","No")</f>
        <v>No</v>
      </c>
      <c r="I52" s="13" t="s">
        <v>28</v>
      </c>
      <c r="J52" s="13" t="s">
        <v>29</v>
      </c>
      <c r="K52" s="13" t="s">
        <v>29</v>
      </c>
      <c r="L52" s="13" t="s">
        <v>29</v>
      </c>
      <c r="M52" s="13">
        <v>2012</v>
      </c>
      <c r="N52" s="13"/>
      <c r="O52" s="13">
        <v>2011</v>
      </c>
      <c r="P52" s="13"/>
      <c r="Q52" s="16" t="s">
        <v>719</v>
      </c>
      <c r="R52" s="15" t="s">
        <v>33</v>
      </c>
      <c r="S52" s="15" t="s">
        <v>34</v>
      </c>
      <c r="T52" s="15" t="s">
        <v>82</v>
      </c>
      <c r="U52" s="13"/>
      <c r="V52" s="13" t="s">
        <v>36</v>
      </c>
      <c r="W52" s="13" t="s">
        <v>37</v>
      </c>
      <c r="X52" s="13" t="s">
        <v>83</v>
      </c>
      <c r="Y52" s="13" t="s">
        <v>84</v>
      </c>
      <c r="Z52" s="13" t="s">
        <v>85</v>
      </c>
      <c r="AA52" s="3"/>
    </row>
    <row r="53" spans="1:27" s="4" customFormat="1" x14ac:dyDescent="0.3">
      <c r="A53" s="17" t="s">
        <v>22</v>
      </c>
      <c r="B53" s="17" t="s">
        <v>107</v>
      </c>
      <c r="C53" s="17" t="s">
        <v>24</v>
      </c>
      <c r="D53" s="17" t="s">
        <v>24</v>
      </c>
      <c r="E53" s="17" t="s">
        <v>745</v>
      </c>
      <c r="F53" s="17" t="s">
        <v>749</v>
      </c>
      <c r="G53" s="17" t="s">
        <v>94</v>
      </c>
      <c r="H53" s="13" t="str">
        <f>IF(R53="A","Yes","No")</f>
        <v>No</v>
      </c>
      <c r="I53" s="17" t="s">
        <v>28</v>
      </c>
      <c r="J53" s="17" t="s">
        <v>29</v>
      </c>
      <c r="K53" s="17" t="s">
        <v>29</v>
      </c>
      <c r="L53" s="17" t="s">
        <v>30</v>
      </c>
      <c r="M53" s="17">
        <v>2007</v>
      </c>
      <c r="N53" s="17"/>
      <c r="O53" s="17"/>
      <c r="P53" s="17"/>
      <c r="Q53" s="21" t="s">
        <v>750</v>
      </c>
      <c r="R53" s="19" t="s">
        <v>95</v>
      </c>
      <c r="S53" s="19" t="s">
        <v>96</v>
      </c>
      <c r="T53" s="19" t="s">
        <v>97</v>
      </c>
      <c r="U53" s="17"/>
      <c r="V53" s="17" t="s">
        <v>36</v>
      </c>
      <c r="W53" s="17" t="s">
        <v>37</v>
      </c>
      <c r="X53" s="17" t="s">
        <v>98</v>
      </c>
      <c r="Y53" s="17" t="s">
        <v>100</v>
      </c>
      <c r="Z53" s="20"/>
      <c r="AA53" s="2"/>
    </row>
    <row r="54" spans="1:27" s="4" customFormat="1" x14ac:dyDescent="0.3">
      <c r="A54" s="17" t="s">
        <v>22</v>
      </c>
      <c r="B54" s="17" t="s">
        <v>107</v>
      </c>
      <c r="C54" s="17" t="s">
        <v>24</v>
      </c>
      <c r="D54" s="17" t="s">
        <v>24</v>
      </c>
      <c r="E54" s="17" t="s">
        <v>746</v>
      </c>
      <c r="F54" s="17" t="s">
        <v>749</v>
      </c>
      <c r="G54" s="17" t="s">
        <v>94</v>
      </c>
      <c r="H54" s="13" t="str">
        <f>IF(R54="A","Yes","No")</f>
        <v>No</v>
      </c>
      <c r="I54" s="17" t="s">
        <v>28</v>
      </c>
      <c r="J54" s="17" t="s">
        <v>29</v>
      </c>
      <c r="K54" s="17" t="s">
        <v>29</v>
      </c>
      <c r="L54" s="17" t="s">
        <v>30</v>
      </c>
      <c r="M54" s="17">
        <v>2007</v>
      </c>
      <c r="N54" s="17"/>
      <c r="O54" s="17"/>
      <c r="P54" s="17"/>
      <c r="Q54" s="21" t="s">
        <v>750</v>
      </c>
      <c r="R54" s="19" t="s">
        <v>95</v>
      </c>
      <c r="S54" s="19" t="s">
        <v>96</v>
      </c>
      <c r="T54" s="19" t="s">
        <v>97</v>
      </c>
      <c r="U54" s="17"/>
      <c r="V54" s="17" t="s">
        <v>36</v>
      </c>
      <c r="W54" s="17" t="s">
        <v>37</v>
      </c>
      <c r="X54" s="17" t="s">
        <v>751</v>
      </c>
      <c r="Y54" s="17" t="s">
        <v>100</v>
      </c>
      <c r="Z54" s="20" t="s">
        <v>752</v>
      </c>
      <c r="AA54" s="2"/>
    </row>
    <row r="55" spans="1:27" s="4" customFormat="1" x14ac:dyDescent="0.3">
      <c r="A55" s="17" t="s">
        <v>22</v>
      </c>
      <c r="B55" s="17" t="s">
        <v>107</v>
      </c>
      <c r="C55" s="17" t="s">
        <v>24</v>
      </c>
      <c r="D55" s="17" t="s">
        <v>24</v>
      </c>
      <c r="E55" s="17" t="s">
        <v>747</v>
      </c>
      <c r="F55" s="17" t="s">
        <v>749</v>
      </c>
      <c r="G55" s="17" t="s">
        <v>94</v>
      </c>
      <c r="H55" s="13" t="str">
        <f>IF(R55="A","Yes","No")</f>
        <v>No</v>
      </c>
      <c r="I55" s="17" t="s">
        <v>28</v>
      </c>
      <c r="J55" s="17" t="s">
        <v>29</v>
      </c>
      <c r="K55" s="17" t="s">
        <v>29</v>
      </c>
      <c r="L55" s="17" t="s">
        <v>30</v>
      </c>
      <c r="M55" s="17">
        <v>2007</v>
      </c>
      <c r="N55" s="17"/>
      <c r="O55" s="17"/>
      <c r="P55" s="17"/>
      <c r="Q55" s="18" t="s">
        <v>750</v>
      </c>
      <c r="R55" s="19" t="s">
        <v>95</v>
      </c>
      <c r="S55" s="19" t="s">
        <v>96</v>
      </c>
      <c r="T55" s="19" t="s">
        <v>97</v>
      </c>
      <c r="U55" s="17"/>
      <c r="V55" s="17" t="s">
        <v>36</v>
      </c>
      <c r="W55" s="17" t="s">
        <v>37</v>
      </c>
      <c r="X55" s="17" t="s">
        <v>751</v>
      </c>
      <c r="Y55" s="17" t="s">
        <v>100</v>
      </c>
      <c r="Z55" s="20" t="s">
        <v>752</v>
      </c>
      <c r="AA55" s="2"/>
    </row>
    <row r="56" spans="1:27" s="4" customFormat="1" x14ac:dyDescent="0.3">
      <c r="A56" s="17" t="s">
        <v>22</v>
      </c>
      <c r="B56" s="17" t="s">
        <v>107</v>
      </c>
      <c r="C56" s="17" t="s">
        <v>24</v>
      </c>
      <c r="D56" s="17" t="s">
        <v>24</v>
      </c>
      <c r="E56" s="17" t="s">
        <v>748</v>
      </c>
      <c r="F56" s="17" t="s">
        <v>749</v>
      </c>
      <c r="G56" s="17" t="s">
        <v>94</v>
      </c>
      <c r="H56" s="13" t="str">
        <f>IF(R56="A","Yes","No")</f>
        <v>No</v>
      </c>
      <c r="I56" s="17" t="s">
        <v>28</v>
      </c>
      <c r="J56" s="17" t="s">
        <v>29</v>
      </c>
      <c r="K56" s="17" t="s">
        <v>29</v>
      </c>
      <c r="L56" s="17" t="s">
        <v>30</v>
      </c>
      <c r="M56" s="17">
        <v>2007</v>
      </c>
      <c r="N56" s="17"/>
      <c r="O56" s="17"/>
      <c r="P56" s="17"/>
      <c r="Q56" s="18" t="s">
        <v>750</v>
      </c>
      <c r="R56" s="19" t="s">
        <v>95</v>
      </c>
      <c r="S56" s="19" t="s">
        <v>96</v>
      </c>
      <c r="T56" s="19" t="s">
        <v>97</v>
      </c>
      <c r="U56" s="17"/>
      <c r="V56" s="17" t="s">
        <v>36</v>
      </c>
      <c r="W56" s="17" t="s">
        <v>37</v>
      </c>
      <c r="X56" s="17" t="s">
        <v>751</v>
      </c>
      <c r="Y56" s="17" t="s">
        <v>100</v>
      </c>
      <c r="Z56" s="20" t="s">
        <v>752</v>
      </c>
      <c r="AA56" s="2"/>
    </row>
    <row r="57" spans="1:27" s="4" customFormat="1" x14ac:dyDescent="0.3">
      <c r="A57" s="17" t="s">
        <v>22</v>
      </c>
      <c r="B57" s="17" t="s">
        <v>107</v>
      </c>
      <c r="C57" s="17" t="s">
        <v>93</v>
      </c>
      <c r="D57" s="17" t="s">
        <v>24</v>
      </c>
      <c r="E57" s="17" t="s">
        <v>763</v>
      </c>
      <c r="F57" s="17" t="s">
        <v>753</v>
      </c>
      <c r="G57" s="17" t="s">
        <v>94</v>
      </c>
      <c r="H57" s="13" t="str">
        <f>IF(R57="A","Yes","No")</f>
        <v>No</v>
      </c>
      <c r="I57" s="17" t="s">
        <v>71</v>
      </c>
      <c r="J57" s="17" t="s">
        <v>29</v>
      </c>
      <c r="K57" s="17" t="s">
        <v>29</v>
      </c>
      <c r="L57" s="17" t="s">
        <v>30</v>
      </c>
      <c r="M57" s="17">
        <v>2015</v>
      </c>
      <c r="N57" s="17" t="s">
        <v>754</v>
      </c>
      <c r="O57" s="17"/>
      <c r="P57" s="17"/>
      <c r="Q57" s="21" t="s">
        <v>755</v>
      </c>
      <c r="R57" s="19" t="s">
        <v>95</v>
      </c>
      <c r="S57" s="19" t="s">
        <v>96</v>
      </c>
      <c r="T57" s="19" t="s">
        <v>97</v>
      </c>
      <c r="U57" s="17"/>
      <c r="V57" s="17" t="s">
        <v>36</v>
      </c>
      <c r="W57" s="17" t="s">
        <v>37</v>
      </c>
      <c r="X57" s="17" t="s">
        <v>751</v>
      </c>
      <c r="Y57" s="17" t="s">
        <v>100</v>
      </c>
      <c r="Z57" s="20" t="s">
        <v>752</v>
      </c>
      <c r="AA57" s="2"/>
    </row>
    <row r="58" spans="1:27" s="4" customFormat="1" x14ac:dyDescent="0.3">
      <c r="A58" s="17" t="s">
        <v>22</v>
      </c>
      <c r="B58" s="17" t="s">
        <v>23</v>
      </c>
      <c r="C58" s="17" t="s">
        <v>24</v>
      </c>
      <c r="D58" s="17" t="s">
        <v>24</v>
      </c>
      <c r="E58" s="17" t="s">
        <v>760</v>
      </c>
      <c r="F58" s="17" t="s">
        <v>757</v>
      </c>
      <c r="G58" s="17" t="s">
        <v>94</v>
      </c>
      <c r="H58" s="13" t="str">
        <f>IF(R58="A","Yes","No")</f>
        <v>No</v>
      </c>
      <c r="I58" s="17" t="s">
        <v>28</v>
      </c>
      <c r="J58" s="17" t="s">
        <v>29</v>
      </c>
      <c r="K58" s="17" t="s">
        <v>29</v>
      </c>
      <c r="L58" s="17" t="s">
        <v>30</v>
      </c>
      <c r="M58" s="17">
        <v>2015</v>
      </c>
      <c r="N58" s="17" t="s">
        <v>754</v>
      </c>
      <c r="O58" s="17"/>
      <c r="P58" s="17"/>
      <c r="Q58" s="21" t="s">
        <v>758</v>
      </c>
      <c r="R58" s="19" t="s">
        <v>95</v>
      </c>
      <c r="S58" s="19" t="s">
        <v>96</v>
      </c>
      <c r="T58" s="19" t="s">
        <v>97</v>
      </c>
      <c r="U58" s="17"/>
      <c r="V58" s="17" t="s">
        <v>36</v>
      </c>
      <c r="W58" s="17" t="s">
        <v>37</v>
      </c>
      <c r="X58" s="17" t="s">
        <v>751</v>
      </c>
      <c r="Y58" s="17" t="s">
        <v>100</v>
      </c>
      <c r="Z58" s="20" t="s">
        <v>752</v>
      </c>
      <c r="AA58" s="2"/>
    </row>
    <row r="59" spans="1:27" s="4" customFormat="1" x14ac:dyDescent="0.3">
      <c r="A59" s="17" t="s">
        <v>22</v>
      </c>
      <c r="B59" s="17" t="s">
        <v>23</v>
      </c>
      <c r="C59" s="17" t="s">
        <v>24</v>
      </c>
      <c r="D59" s="17" t="s">
        <v>24</v>
      </c>
      <c r="E59" s="17" t="s">
        <v>759</v>
      </c>
      <c r="F59" s="17" t="s">
        <v>757</v>
      </c>
      <c r="G59" s="17" t="s">
        <v>94</v>
      </c>
      <c r="H59" s="13" t="str">
        <f>IF(R59="A","Yes","No")</f>
        <v>No</v>
      </c>
      <c r="I59" s="17" t="s">
        <v>28</v>
      </c>
      <c r="J59" s="17" t="s">
        <v>29</v>
      </c>
      <c r="K59" s="17" t="s">
        <v>29</v>
      </c>
      <c r="L59" s="17" t="s">
        <v>30</v>
      </c>
      <c r="M59" s="17">
        <v>2015</v>
      </c>
      <c r="N59" s="17" t="s">
        <v>754</v>
      </c>
      <c r="O59" s="17"/>
      <c r="P59" s="17"/>
      <c r="Q59" s="18" t="s">
        <v>758</v>
      </c>
      <c r="R59" s="19" t="s">
        <v>95</v>
      </c>
      <c r="S59" s="19" t="s">
        <v>96</v>
      </c>
      <c r="T59" s="19" t="s">
        <v>97</v>
      </c>
      <c r="U59" s="17"/>
      <c r="V59" s="17" t="s">
        <v>36</v>
      </c>
      <c r="W59" s="17" t="s">
        <v>37</v>
      </c>
      <c r="X59" s="17" t="s">
        <v>751</v>
      </c>
      <c r="Y59" s="17" t="s">
        <v>100</v>
      </c>
      <c r="Z59" s="20" t="s">
        <v>752</v>
      </c>
      <c r="AA59" s="2"/>
    </row>
    <row r="60" spans="1:27" s="4" customFormat="1" x14ac:dyDescent="0.3">
      <c r="A60" s="17" t="s">
        <v>22</v>
      </c>
      <c r="B60" s="17" t="s">
        <v>23</v>
      </c>
      <c r="C60" s="17" t="s">
        <v>24</v>
      </c>
      <c r="D60" s="17" t="s">
        <v>24</v>
      </c>
      <c r="E60" s="17" t="s">
        <v>761</v>
      </c>
      <c r="F60" s="17" t="s">
        <v>757</v>
      </c>
      <c r="G60" s="17" t="s">
        <v>94</v>
      </c>
      <c r="H60" s="13" t="str">
        <f>IF(R60="A","Yes","No")</f>
        <v>No</v>
      </c>
      <c r="I60" s="17" t="s">
        <v>28</v>
      </c>
      <c r="J60" s="17" t="s">
        <v>29</v>
      </c>
      <c r="K60" s="17" t="s">
        <v>29</v>
      </c>
      <c r="L60" s="17" t="s">
        <v>30</v>
      </c>
      <c r="M60" s="17">
        <v>2015</v>
      </c>
      <c r="N60" s="17" t="s">
        <v>754</v>
      </c>
      <c r="O60" s="17"/>
      <c r="P60" s="17"/>
      <c r="Q60" s="21" t="s">
        <v>758</v>
      </c>
      <c r="R60" s="19" t="s">
        <v>95</v>
      </c>
      <c r="S60" s="19" t="s">
        <v>96</v>
      </c>
      <c r="T60" s="19" t="s">
        <v>97</v>
      </c>
      <c r="U60" s="17"/>
      <c r="V60" s="17" t="s">
        <v>36</v>
      </c>
      <c r="W60" s="17" t="s">
        <v>37</v>
      </c>
      <c r="X60" s="17" t="s">
        <v>751</v>
      </c>
      <c r="Y60" s="17" t="s">
        <v>100</v>
      </c>
      <c r="Z60" s="20" t="s">
        <v>752</v>
      </c>
      <c r="AA60" s="2"/>
    </row>
    <row r="61" spans="1:27" s="4" customFormat="1" x14ac:dyDescent="0.3">
      <c r="A61" s="17" t="s">
        <v>22</v>
      </c>
      <c r="B61" s="17" t="s">
        <v>23</v>
      </c>
      <c r="C61" s="17" t="s">
        <v>24</v>
      </c>
      <c r="D61" s="17" t="s">
        <v>24</v>
      </c>
      <c r="E61" s="17" t="s">
        <v>762</v>
      </c>
      <c r="F61" s="17" t="s">
        <v>757</v>
      </c>
      <c r="G61" s="17" t="s">
        <v>94</v>
      </c>
      <c r="H61" s="13" t="str">
        <f>IF(R61="A","Yes","No")</f>
        <v>No</v>
      </c>
      <c r="I61" s="17" t="s">
        <v>28</v>
      </c>
      <c r="J61" s="17" t="s">
        <v>29</v>
      </c>
      <c r="K61" s="17" t="s">
        <v>29</v>
      </c>
      <c r="L61" s="17" t="s">
        <v>30</v>
      </c>
      <c r="M61" s="17">
        <v>2015</v>
      </c>
      <c r="N61" s="17" t="s">
        <v>754</v>
      </c>
      <c r="O61" s="17"/>
      <c r="P61" s="17"/>
      <c r="Q61" s="21" t="s">
        <v>758</v>
      </c>
      <c r="R61" s="19" t="s">
        <v>95</v>
      </c>
      <c r="S61" s="19" t="s">
        <v>96</v>
      </c>
      <c r="T61" s="19" t="s">
        <v>97</v>
      </c>
      <c r="U61" s="17"/>
      <c r="V61" s="17" t="s">
        <v>36</v>
      </c>
      <c r="W61" s="17" t="s">
        <v>37</v>
      </c>
      <c r="X61" s="17" t="s">
        <v>751</v>
      </c>
      <c r="Y61" s="17" t="s">
        <v>100</v>
      </c>
      <c r="Z61" s="20" t="s">
        <v>752</v>
      </c>
      <c r="AA61" s="2"/>
    </row>
    <row r="62" spans="1:27" s="4" customFormat="1" x14ac:dyDescent="0.3">
      <c r="A62" s="17" t="s">
        <v>22</v>
      </c>
      <c r="B62" s="17" t="s">
        <v>23</v>
      </c>
      <c r="C62" s="17" t="s">
        <v>24</v>
      </c>
      <c r="D62" s="17" t="s">
        <v>24</v>
      </c>
      <c r="E62" s="17" t="s">
        <v>756</v>
      </c>
      <c r="F62" s="17" t="s">
        <v>757</v>
      </c>
      <c r="G62" s="17" t="s">
        <v>94</v>
      </c>
      <c r="H62" s="13" t="str">
        <f>IF(R62="A","Yes","No")</f>
        <v>No</v>
      </c>
      <c r="I62" s="17" t="s">
        <v>28</v>
      </c>
      <c r="J62" s="17" t="s">
        <v>29</v>
      </c>
      <c r="K62" s="17" t="s">
        <v>29</v>
      </c>
      <c r="L62" s="17" t="s">
        <v>30</v>
      </c>
      <c r="M62" s="17">
        <v>2015</v>
      </c>
      <c r="N62" s="17" t="s">
        <v>754</v>
      </c>
      <c r="O62" s="17"/>
      <c r="P62" s="17"/>
      <c r="Q62" s="18" t="s">
        <v>758</v>
      </c>
      <c r="R62" s="19" t="s">
        <v>95</v>
      </c>
      <c r="S62" s="19" t="s">
        <v>96</v>
      </c>
      <c r="T62" s="19" t="s">
        <v>97</v>
      </c>
      <c r="U62" s="17"/>
      <c r="V62" s="17" t="s">
        <v>36</v>
      </c>
      <c r="W62" s="17" t="s">
        <v>37</v>
      </c>
      <c r="X62" s="17" t="s">
        <v>751</v>
      </c>
      <c r="Y62" s="17" t="s">
        <v>100</v>
      </c>
      <c r="Z62" s="20" t="s">
        <v>752</v>
      </c>
      <c r="AA62" s="2"/>
    </row>
    <row r="63" spans="1:27" s="4" customFormat="1" x14ac:dyDescent="0.3">
      <c r="A63" s="17" t="s">
        <v>22</v>
      </c>
      <c r="B63" s="17" t="s">
        <v>107</v>
      </c>
      <c r="C63" s="17" t="s">
        <v>24</v>
      </c>
      <c r="D63" s="17" t="s">
        <v>24</v>
      </c>
      <c r="E63" s="17" t="s">
        <v>764</v>
      </c>
      <c r="F63" s="17" t="s">
        <v>765</v>
      </c>
      <c r="G63" s="17" t="s">
        <v>94</v>
      </c>
      <c r="H63" s="13" t="str">
        <f>IF(R63="A","Yes","No")</f>
        <v>No</v>
      </c>
      <c r="I63" s="17" t="s">
        <v>71</v>
      </c>
      <c r="J63" s="17" t="s">
        <v>29</v>
      </c>
      <c r="K63" s="17" t="s">
        <v>29</v>
      </c>
      <c r="L63" s="17" t="s">
        <v>30</v>
      </c>
      <c r="M63" s="17">
        <v>2014</v>
      </c>
      <c r="N63" s="17"/>
      <c r="O63" s="17"/>
      <c r="P63" s="17"/>
      <c r="Q63" s="18" t="s">
        <v>766</v>
      </c>
      <c r="R63" s="19" t="s">
        <v>95</v>
      </c>
      <c r="S63" s="19" t="s">
        <v>96</v>
      </c>
      <c r="T63" s="19" t="s">
        <v>97</v>
      </c>
      <c r="U63" s="17"/>
      <c r="V63" s="17" t="s">
        <v>36</v>
      </c>
      <c r="W63" s="17" t="s">
        <v>37</v>
      </c>
      <c r="X63" s="17" t="s">
        <v>770</v>
      </c>
      <c r="Y63" s="17" t="s">
        <v>100</v>
      </c>
      <c r="Z63" s="20" t="s">
        <v>752</v>
      </c>
      <c r="AA63" s="2"/>
    </row>
    <row r="64" spans="1:27" s="4" customFormat="1" x14ac:dyDescent="0.3">
      <c r="A64" s="17" t="s">
        <v>22</v>
      </c>
      <c r="B64" s="17" t="s">
        <v>107</v>
      </c>
      <c r="C64" s="17" t="s">
        <v>24</v>
      </c>
      <c r="D64" s="17" t="s">
        <v>24</v>
      </c>
      <c r="E64" s="17" t="s">
        <v>769</v>
      </c>
      <c r="F64" s="17" t="s">
        <v>765</v>
      </c>
      <c r="G64" s="17" t="s">
        <v>94</v>
      </c>
      <c r="H64" s="13" t="str">
        <f>IF(R64="A","Yes","No")</f>
        <v>No</v>
      </c>
      <c r="I64" s="17" t="s">
        <v>71</v>
      </c>
      <c r="J64" s="17" t="s">
        <v>29</v>
      </c>
      <c r="K64" s="17" t="s">
        <v>29</v>
      </c>
      <c r="L64" s="17" t="s">
        <v>30</v>
      </c>
      <c r="M64" s="17">
        <v>2014</v>
      </c>
      <c r="N64" s="17"/>
      <c r="O64" s="17"/>
      <c r="P64" s="17"/>
      <c r="Q64" s="18" t="s">
        <v>766</v>
      </c>
      <c r="R64" s="19" t="s">
        <v>95</v>
      </c>
      <c r="S64" s="19" t="s">
        <v>96</v>
      </c>
      <c r="T64" s="19" t="s">
        <v>97</v>
      </c>
      <c r="U64" s="17"/>
      <c r="V64" s="17" t="s">
        <v>36</v>
      </c>
      <c r="W64" s="17" t="s">
        <v>37</v>
      </c>
      <c r="X64" s="17" t="s">
        <v>770</v>
      </c>
      <c r="Y64" s="17" t="s">
        <v>100</v>
      </c>
      <c r="Z64" s="20" t="s">
        <v>752</v>
      </c>
      <c r="AA64" s="2"/>
    </row>
    <row r="65" spans="1:27" s="4" customFormat="1" x14ac:dyDescent="0.3">
      <c r="A65" s="17" t="s">
        <v>22</v>
      </c>
      <c r="B65" s="17" t="s">
        <v>107</v>
      </c>
      <c r="C65" s="17" t="s">
        <v>24</v>
      </c>
      <c r="D65" s="17" t="s">
        <v>24</v>
      </c>
      <c r="E65" s="17" t="s">
        <v>767</v>
      </c>
      <c r="F65" s="17" t="s">
        <v>765</v>
      </c>
      <c r="G65" s="17" t="s">
        <v>94</v>
      </c>
      <c r="H65" s="13" t="str">
        <f>IF(R65="A","Yes","No")</f>
        <v>No</v>
      </c>
      <c r="I65" s="17" t="s">
        <v>71</v>
      </c>
      <c r="J65" s="17" t="s">
        <v>29</v>
      </c>
      <c r="K65" s="17" t="s">
        <v>29</v>
      </c>
      <c r="L65" s="17" t="s">
        <v>30</v>
      </c>
      <c r="M65" s="17">
        <v>2014</v>
      </c>
      <c r="N65" s="17"/>
      <c r="O65" s="17"/>
      <c r="P65" s="17"/>
      <c r="Q65" s="21" t="s">
        <v>766</v>
      </c>
      <c r="R65" s="19" t="s">
        <v>95</v>
      </c>
      <c r="S65" s="19" t="s">
        <v>96</v>
      </c>
      <c r="T65" s="19" t="s">
        <v>97</v>
      </c>
      <c r="U65" s="17"/>
      <c r="V65" s="17" t="s">
        <v>36</v>
      </c>
      <c r="W65" s="17" t="s">
        <v>37</v>
      </c>
      <c r="X65" s="17" t="s">
        <v>770</v>
      </c>
      <c r="Y65" s="17" t="s">
        <v>100</v>
      </c>
      <c r="Z65" s="20" t="s">
        <v>752</v>
      </c>
      <c r="AA65" s="2"/>
    </row>
    <row r="66" spans="1:27" s="4" customFormat="1" x14ac:dyDescent="0.3">
      <c r="A66" s="17" t="s">
        <v>22</v>
      </c>
      <c r="B66" s="17" t="s">
        <v>107</v>
      </c>
      <c r="C66" s="17" t="s">
        <v>24</v>
      </c>
      <c r="D66" s="17" t="s">
        <v>24</v>
      </c>
      <c r="E66" s="17" t="s">
        <v>768</v>
      </c>
      <c r="F66" s="17" t="s">
        <v>765</v>
      </c>
      <c r="G66" s="17" t="s">
        <v>94</v>
      </c>
      <c r="H66" s="13" t="str">
        <f>IF(R66="A","Yes","No")</f>
        <v>No</v>
      </c>
      <c r="I66" s="17" t="s">
        <v>71</v>
      </c>
      <c r="J66" s="17" t="s">
        <v>29</v>
      </c>
      <c r="K66" s="17" t="s">
        <v>29</v>
      </c>
      <c r="L66" s="17" t="s">
        <v>30</v>
      </c>
      <c r="M66" s="17">
        <v>2014</v>
      </c>
      <c r="N66" s="17"/>
      <c r="O66" s="17"/>
      <c r="P66" s="17"/>
      <c r="Q66" s="18" t="s">
        <v>766</v>
      </c>
      <c r="R66" s="19" t="s">
        <v>95</v>
      </c>
      <c r="S66" s="19" t="s">
        <v>96</v>
      </c>
      <c r="T66" s="19" t="s">
        <v>97</v>
      </c>
      <c r="U66" s="17"/>
      <c r="V66" s="17" t="s">
        <v>36</v>
      </c>
      <c r="W66" s="17" t="s">
        <v>37</v>
      </c>
      <c r="X66" s="17" t="s">
        <v>770</v>
      </c>
      <c r="Y66" s="17" t="s">
        <v>100</v>
      </c>
      <c r="Z66" s="20" t="s">
        <v>752</v>
      </c>
      <c r="AA66" s="2"/>
    </row>
    <row r="67" spans="1:27" s="4" customFormat="1" x14ac:dyDescent="0.3">
      <c r="A67" s="17" t="s">
        <v>22</v>
      </c>
      <c r="B67" s="17" t="s">
        <v>107</v>
      </c>
      <c r="C67" s="17" t="s">
        <v>24</v>
      </c>
      <c r="D67" s="17" t="s">
        <v>24</v>
      </c>
      <c r="E67" s="17" t="s">
        <v>781</v>
      </c>
      <c r="F67" s="17" t="s">
        <v>101</v>
      </c>
      <c r="G67" s="17" t="s">
        <v>102</v>
      </c>
      <c r="H67" s="13" t="str">
        <f>IF(R67="A","Yes","No")</f>
        <v>No</v>
      </c>
      <c r="I67" s="17" t="s">
        <v>28</v>
      </c>
      <c r="J67" s="17" t="s">
        <v>29</v>
      </c>
      <c r="K67" s="17" t="s">
        <v>29</v>
      </c>
      <c r="L67" s="17" t="s">
        <v>29</v>
      </c>
      <c r="M67" s="17">
        <v>2016</v>
      </c>
      <c r="N67" s="17" t="s">
        <v>209</v>
      </c>
      <c r="O67" s="17"/>
      <c r="P67" s="17"/>
      <c r="Q67" s="18" t="str">
        <f>HYPERLINK("http://vam.wfp.org/CountryPage_indicators.aspx?iso3=UGA","http://vam.wfp.org/CountryPage_indicators.aspx?iso3=UGA#")</f>
        <v>http://vam.wfp.org/CountryPage_indicators.aspx?iso3=UGA#</v>
      </c>
      <c r="R67" s="19" t="s">
        <v>95</v>
      </c>
      <c r="S67" s="19" t="s">
        <v>96</v>
      </c>
      <c r="T67" s="19" t="s">
        <v>97</v>
      </c>
      <c r="U67" s="17" t="s">
        <v>101</v>
      </c>
      <c r="V67" s="17" t="s">
        <v>36</v>
      </c>
      <c r="W67" s="17" t="s">
        <v>37</v>
      </c>
      <c r="X67" s="17" t="s">
        <v>103</v>
      </c>
      <c r="Y67" s="17" t="s">
        <v>39</v>
      </c>
      <c r="Z67" s="18"/>
      <c r="AA67" s="2"/>
    </row>
    <row r="68" spans="1:27" s="4" customFormat="1" x14ac:dyDescent="0.3">
      <c r="A68" s="17" t="s">
        <v>22</v>
      </c>
      <c r="B68" s="17" t="s">
        <v>107</v>
      </c>
      <c r="C68" s="17" t="s">
        <v>93</v>
      </c>
      <c r="D68" s="17" t="s">
        <v>24</v>
      </c>
      <c r="E68" s="17" t="s">
        <v>799</v>
      </c>
      <c r="F68" s="17" t="s">
        <v>800</v>
      </c>
      <c r="G68" s="17" t="s">
        <v>43</v>
      </c>
      <c r="H68" s="13" t="str">
        <f>IF(R68="A","Yes","No")</f>
        <v>Yes</v>
      </c>
      <c r="I68" s="17" t="s">
        <v>71</v>
      </c>
      <c r="J68" s="17" t="s">
        <v>29</v>
      </c>
      <c r="K68" s="17" t="s">
        <v>29</v>
      </c>
      <c r="L68" s="17" t="s">
        <v>30</v>
      </c>
      <c r="M68" s="17" t="s">
        <v>801</v>
      </c>
      <c r="N68" s="17"/>
      <c r="O68" s="17"/>
      <c r="P68" s="17"/>
      <c r="Q68" s="18" t="str">
        <f>HYPERLINK("http://www.agriculture.go.ug/index.php?page=districts&amp;sph=227&amp;subpage=K&amp;economicactivities2=true","http://www.agriculture.go.ug/index.php?page=districts&amp;sph=227&amp;subpage=K&amp;economicactivities2=true")</f>
        <v>http://www.agriculture.go.ug/index.php?page=districts&amp;sph=227&amp;subpage=K&amp;economicactivities2=true</v>
      </c>
      <c r="R68" s="19" t="s">
        <v>44</v>
      </c>
      <c r="S68" s="19" t="s">
        <v>45</v>
      </c>
      <c r="T68" s="19" t="s">
        <v>46</v>
      </c>
      <c r="U68" s="17"/>
      <c r="V68" s="17" t="s">
        <v>36</v>
      </c>
      <c r="W68" s="17" t="s">
        <v>37</v>
      </c>
      <c r="X68" s="17" t="s">
        <v>47</v>
      </c>
      <c r="Y68" s="17" t="s">
        <v>48</v>
      </c>
      <c r="Z68" s="17" t="s">
        <v>108</v>
      </c>
      <c r="AA68" s="2"/>
    </row>
    <row r="69" spans="1:27" s="4" customFormat="1" x14ac:dyDescent="0.3">
      <c r="A69" s="17" t="s">
        <v>22</v>
      </c>
      <c r="B69" s="17" t="s">
        <v>107</v>
      </c>
      <c r="C69" s="17" t="s">
        <v>93</v>
      </c>
      <c r="D69" s="17" t="s">
        <v>24</v>
      </c>
      <c r="E69" s="17" t="s">
        <v>805</v>
      </c>
      <c r="F69" s="17" t="s">
        <v>109</v>
      </c>
      <c r="G69" s="17" t="s">
        <v>54</v>
      </c>
      <c r="H69" s="13" t="str">
        <f>IF(R69="A","Yes","No")</f>
        <v>Yes</v>
      </c>
      <c r="I69" s="17" t="s">
        <v>28</v>
      </c>
      <c r="J69" s="17" t="s">
        <v>29</v>
      </c>
      <c r="K69" s="17" t="s">
        <v>29</v>
      </c>
      <c r="L69" s="17" t="s">
        <v>29</v>
      </c>
      <c r="M69" s="17">
        <v>2014</v>
      </c>
      <c r="N69" s="17"/>
      <c r="O69" s="17"/>
      <c r="P69" s="17"/>
      <c r="Q69" s="21" t="s">
        <v>806</v>
      </c>
      <c r="R69" s="19" t="s">
        <v>44</v>
      </c>
      <c r="S69" s="19" t="s">
        <v>45</v>
      </c>
      <c r="T69" s="19" t="s">
        <v>56</v>
      </c>
      <c r="U69" s="17" t="s">
        <v>110</v>
      </c>
      <c r="V69" s="17" t="s">
        <v>36</v>
      </c>
      <c r="W69" s="17" t="s">
        <v>37</v>
      </c>
      <c r="X69" s="17" t="s">
        <v>111</v>
      </c>
      <c r="Y69" s="17" t="s">
        <v>112</v>
      </c>
      <c r="Z69" s="17" t="s">
        <v>113</v>
      </c>
      <c r="AA69" s="2"/>
    </row>
    <row r="70" spans="1:27" s="4" customFormat="1" x14ac:dyDescent="0.3">
      <c r="A70" s="17" t="s">
        <v>22</v>
      </c>
      <c r="B70" s="17" t="s">
        <v>107</v>
      </c>
      <c r="C70" s="17" t="s">
        <v>93</v>
      </c>
      <c r="D70" s="17" t="s">
        <v>24</v>
      </c>
      <c r="E70" s="17" t="s">
        <v>817</v>
      </c>
      <c r="F70" s="17" t="s">
        <v>109</v>
      </c>
      <c r="G70" s="17" t="s">
        <v>54</v>
      </c>
      <c r="H70" s="13" t="str">
        <f>IF(R70="A","Yes","No")</f>
        <v>Yes</v>
      </c>
      <c r="I70" s="17" t="s">
        <v>55</v>
      </c>
      <c r="J70" s="17" t="s">
        <v>29</v>
      </c>
      <c r="K70" s="17" t="s">
        <v>29</v>
      </c>
      <c r="L70" s="17" t="s">
        <v>29</v>
      </c>
      <c r="M70" s="17">
        <v>2008</v>
      </c>
      <c r="N70" s="17"/>
      <c r="O70" s="17"/>
      <c r="P70" s="17"/>
      <c r="Q70" s="18" t="s">
        <v>822</v>
      </c>
      <c r="R70" s="19" t="s">
        <v>44</v>
      </c>
      <c r="S70" s="19" t="s">
        <v>45</v>
      </c>
      <c r="T70" s="19" t="s">
        <v>56</v>
      </c>
      <c r="U70" s="17" t="s">
        <v>110</v>
      </c>
      <c r="V70" s="17" t="s">
        <v>36</v>
      </c>
      <c r="W70" s="17" t="s">
        <v>37</v>
      </c>
      <c r="X70" s="17" t="s">
        <v>111</v>
      </c>
      <c r="Y70" s="17" t="s">
        <v>112</v>
      </c>
      <c r="Z70" s="17" t="s">
        <v>113</v>
      </c>
      <c r="AA70" s="2"/>
    </row>
    <row r="71" spans="1:27" s="4" customFormat="1" x14ac:dyDescent="0.3">
      <c r="A71" s="17" t="s">
        <v>22</v>
      </c>
      <c r="B71" s="17" t="s">
        <v>107</v>
      </c>
      <c r="C71" s="17" t="s">
        <v>93</v>
      </c>
      <c r="D71" s="17" t="s">
        <v>24</v>
      </c>
      <c r="E71" s="17" t="s">
        <v>818</v>
      </c>
      <c r="F71" s="17" t="s">
        <v>109</v>
      </c>
      <c r="G71" s="17" t="s">
        <v>54</v>
      </c>
      <c r="H71" s="13" t="str">
        <f>IF(R71="A","Yes","No")</f>
        <v>Yes</v>
      </c>
      <c r="I71" s="17" t="s">
        <v>55</v>
      </c>
      <c r="J71" s="17" t="s">
        <v>29</v>
      </c>
      <c r="K71" s="17" t="s">
        <v>29</v>
      </c>
      <c r="L71" s="17" t="s">
        <v>29</v>
      </c>
      <c r="M71" s="17">
        <v>2008</v>
      </c>
      <c r="N71" s="17"/>
      <c r="O71" s="17"/>
      <c r="P71" s="17"/>
      <c r="Q71" s="18" t="s">
        <v>823</v>
      </c>
      <c r="R71" s="19" t="s">
        <v>44</v>
      </c>
      <c r="S71" s="19" t="s">
        <v>45</v>
      </c>
      <c r="T71" s="19" t="s">
        <v>56</v>
      </c>
      <c r="U71" s="17" t="s">
        <v>110</v>
      </c>
      <c r="V71" s="17" t="s">
        <v>36</v>
      </c>
      <c r="W71" s="17" t="s">
        <v>37</v>
      </c>
      <c r="X71" s="17" t="s">
        <v>111</v>
      </c>
      <c r="Y71" s="17" t="s">
        <v>112</v>
      </c>
      <c r="Z71" s="17" t="s">
        <v>113</v>
      </c>
      <c r="AA71" s="2"/>
    </row>
    <row r="72" spans="1:27" s="4" customFormat="1" x14ac:dyDescent="0.3">
      <c r="A72" s="17" t="s">
        <v>22</v>
      </c>
      <c r="B72" s="17" t="s">
        <v>107</v>
      </c>
      <c r="C72" s="17" t="s">
        <v>93</v>
      </c>
      <c r="D72" s="17" t="s">
        <v>24</v>
      </c>
      <c r="E72" s="17" t="s">
        <v>819</v>
      </c>
      <c r="F72" s="17" t="s">
        <v>109</v>
      </c>
      <c r="G72" s="17" t="s">
        <v>54</v>
      </c>
      <c r="H72" s="13" t="str">
        <f>IF(R72="A","Yes","No")</f>
        <v>Yes</v>
      </c>
      <c r="I72" s="17" t="s">
        <v>55</v>
      </c>
      <c r="J72" s="17" t="s">
        <v>29</v>
      </c>
      <c r="K72" s="17" t="s">
        <v>29</v>
      </c>
      <c r="L72" s="17" t="s">
        <v>29</v>
      </c>
      <c r="M72" s="17">
        <v>2008</v>
      </c>
      <c r="N72" s="17"/>
      <c r="O72" s="17"/>
      <c r="P72" s="17"/>
      <c r="Q72" s="18" t="s">
        <v>824</v>
      </c>
      <c r="R72" s="19" t="s">
        <v>44</v>
      </c>
      <c r="S72" s="19" t="s">
        <v>45</v>
      </c>
      <c r="T72" s="19" t="s">
        <v>56</v>
      </c>
      <c r="U72" s="17" t="s">
        <v>110</v>
      </c>
      <c r="V72" s="17" t="s">
        <v>36</v>
      </c>
      <c r="W72" s="17" t="s">
        <v>37</v>
      </c>
      <c r="X72" s="17" t="s">
        <v>111</v>
      </c>
      <c r="Y72" s="17" t="s">
        <v>112</v>
      </c>
      <c r="Z72" s="17" t="s">
        <v>113</v>
      </c>
      <c r="AA72" s="2"/>
    </row>
    <row r="73" spans="1:27" s="4" customFormat="1" x14ac:dyDescent="0.3">
      <c r="A73" s="17" t="s">
        <v>22</v>
      </c>
      <c r="B73" s="17" t="s">
        <v>107</v>
      </c>
      <c r="C73" s="17" t="s">
        <v>93</v>
      </c>
      <c r="D73" s="17" t="s">
        <v>24</v>
      </c>
      <c r="E73" s="17" t="s">
        <v>826</v>
      </c>
      <c r="F73" s="17" t="s">
        <v>109</v>
      </c>
      <c r="G73" s="17" t="s">
        <v>54</v>
      </c>
      <c r="H73" s="13" t="str">
        <f>IF(R73="A","Yes","No")</f>
        <v>Yes</v>
      </c>
      <c r="I73" s="17" t="s">
        <v>55</v>
      </c>
      <c r="J73" s="17" t="s">
        <v>29</v>
      </c>
      <c r="K73" s="17" t="s">
        <v>29</v>
      </c>
      <c r="L73" s="17" t="s">
        <v>29</v>
      </c>
      <c r="M73" s="17">
        <v>2008</v>
      </c>
      <c r="N73" s="17"/>
      <c r="O73" s="17"/>
      <c r="P73" s="17"/>
      <c r="Q73" s="18" t="s">
        <v>827</v>
      </c>
      <c r="R73" s="19" t="s">
        <v>44</v>
      </c>
      <c r="S73" s="19" t="s">
        <v>45</v>
      </c>
      <c r="T73" s="19" t="s">
        <v>56</v>
      </c>
      <c r="U73" s="17" t="s">
        <v>110</v>
      </c>
      <c r="V73" s="17" t="s">
        <v>36</v>
      </c>
      <c r="W73" s="17" t="s">
        <v>37</v>
      </c>
      <c r="X73" s="17" t="s">
        <v>111</v>
      </c>
      <c r="Y73" s="17" t="s">
        <v>112</v>
      </c>
      <c r="Z73" s="17" t="s">
        <v>113</v>
      </c>
      <c r="AA73" s="2"/>
    </row>
    <row r="74" spans="1:27" s="4" customFormat="1" x14ac:dyDescent="0.3">
      <c r="A74" s="17" t="s">
        <v>22</v>
      </c>
      <c r="B74" s="17" t="s">
        <v>107</v>
      </c>
      <c r="C74" s="17" t="s">
        <v>93</v>
      </c>
      <c r="D74" s="17" t="s">
        <v>24</v>
      </c>
      <c r="E74" s="17" t="s">
        <v>820</v>
      </c>
      <c r="F74" s="17" t="s">
        <v>109</v>
      </c>
      <c r="G74" s="17" t="s">
        <v>54</v>
      </c>
      <c r="H74" s="13" t="str">
        <f>IF(R74="A","Yes","No")</f>
        <v>Yes</v>
      </c>
      <c r="I74" s="17" t="s">
        <v>55</v>
      </c>
      <c r="J74" s="17" t="s">
        <v>29</v>
      </c>
      <c r="K74" s="17" t="s">
        <v>29</v>
      </c>
      <c r="L74" s="17" t="s">
        <v>29</v>
      </c>
      <c r="M74" s="17">
        <v>2008</v>
      </c>
      <c r="N74" s="17"/>
      <c r="O74" s="17"/>
      <c r="P74" s="17"/>
      <c r="Q74" s="18" t="s">
        <v>825</v>
      </c>
      <c r="R74" s="19" t="s">
        <v>44</v>
      </c>
      <c r="S74" s="19" t="s">
        <v>45</v>
      </c>
      <c r="T74" s="19" t="s">
        <v>56</v>
      </c>
      <c r="U74" s="17" t="s">
        <v>110</v>
      </c>
      <c r="V74" s="17" t="s">
        <v>36</v>
      </c>
      <c r="W74" s="17" t="s">
        <v>37</v>
      </c>
      <c r="X74" s="17" t="s">
        <v>111</v>
      </c>
      <c r="Y74" s="17" t="s">
        <v>112</v>
      </c>
      <c r="Z74" s="17" t="s">
        <v>113</v>
      </c>
      <c r="AA74" s="2"/>
    </row>
    <row r="75" spans="1:27" s="4" customFormat="1" x14ac:dyDescent="0.3">
      <c r="A75" s="13" t="s">
        <v>114</v>
      </c>
      <c r="B75" s="13" t="s">
        <v>23</v>
      </c>
      <c r="C75" s="13" t="s">
        <v>93</v>
      </c>
      <c r="D75" s="13" t="s">
        <v>93</v>
      </c>
      <c r="E75" s="13" t="s">
        <v>839</v>
      </c>
      <c r="F75" s="13" t="s">
        <v>136</v>
      </c>
      <c r="G75" s="13" t="s">
        <v>54</v>
      </c>
      <c r="H75" s="13" t="str">
        <f>IF(R75="A","Yes","No")</f>
        <v>Yes</v>
      </c>
      <c r="I75" s="13" t="s">
        <v>28</v>
      </c>
      <c r="J75" s="13" t="s">
        <v>29</v>
      </c>
      <c r="K75" s="13" t="s">
        <v>29</v>
      </c>
      <c r="L75" s="13" t="s">
        <v>30</v>
      </c>
      <c r="M75" s="13">
        <v>2010</v>
      </c>
      <c r="N75" s="13" t="s">
        <v>723</v>
      </c>
      <c r="O75" s="13">
        <v>2007</v>
      </c>
      <c r="P75" s="13"/>
      <c r="Q75" s="23" t="s">
        <v>855</v>
      </c>
      <c r="R75" s="15" t="s">
        <v>44</v>
      </c>
      <c r="S75" s="15" t="s">
        <v>45</v>
      </c>
      <c r="T75" s="15" t="s">
        <v>56</v>
      </c>
      <c r="U75" s="13" t="s">
        <v>133</v>
      </c>
      <c r="V75" s="13" t="s">
        <v>127</v>
      </c>
      <c r="W75" s="13" t="s">
        <v>128</v>
      </c>
      <c r="X75" s="13" t="s">
        <v>137</v>
      </c>
      <c r="Y75" s="13" t="s">
        <v>91</v>
      </c>
      <c r="Z75" s="13"/>
      <c r="AA75" s="3"/>
    </row>
    <row r="76" spans="1:27" s="4" customFormat="1" x14ac:dyDescent="0.3">
      <c r="A76" s="13" t="s">
        <v>114</v>
      </c>
      <c r="B76" s="13" t="s">
        <v>23</v>
      </c>
      <c r="C76" s="13" t="s">
        <v>93</v>
      </c>
      <c r="D76" s="13" t="s">
        <v>93</v>
      </c>
      <c r="E76" s="13" t="s">
        <v>851</v>
      </c>
      <c r="F76" s="13" t="s">
        <v>136</v>
      </c>
      <c r="G76" s="13" t="s">
        <v>54</v>
      </c>
      <c r="H76" s="13" t="str">
        <f>IF(R76="A","Yes","No")</f>
        <v>Yes</v>
      </c>
      <c r="I76" s="13" t="s">
        <v>28</v>
      </c>
      <c r="J76" s="13" t="s">
        <v>29</v>
      </c>
      <c r="K76" s="13" t="s">
        <v>29</v>
      </c>
      <c r="L76" s="13" t="s">
        <v>30</v>
      </c>
      <c r="M76" s="13">
        <v>2010</v>
      </c>
      <c r="N76" s="13" t="s">
        <v>723</v>
      </c>
      <c r="O76" s="13">
        <v>2007</v>
      </c>
      <c r="P76" s="13"/>
      <c r="Q76" s="23" t="s">
        <v>855</v>
      </c>
      <c r="R76" s="15" t="s">
        <v>44</v>
      </c>
      <c r="S76" s="15" t="s">
        <v>45</v>
      </c>
      <c r="T76" s="15" t="s">
        <v>56</v>
      </c>
      <c r="U76" s="13" t="s">
        <v>133</v>
      </c>
      <c r="V76" s="13" t="s">
        <v>127</v>
      </c>
      <c r="W76" s="13" t="s">
        <v>128</v>
      </c>
      <c r="X76" s="13" t="s">
        <v>137</v>
      </c>
      <c r="Y76" s="13" t="s">
        <v>91</v>
      </c>
      <c r="Z76" s="13"/>
      <c r="AA76" s="3"/>
    </row>
    <row r="77" spans="1:27" s="4" customFormat="1" x14ac:dyDescent="0.3">
      <c r="A77" s="13" t="s">
        <v>114</v>
      </c>
      <c r="B77" s="13" t="s">
        <v>23</v>
      </c>
      <c r="C77" s="13" t="s">
        <v>93</v>
      </c>
      <c r="D77" s="13" t="s">
        <v>93</v>
      </c>
      <c r="E77" s="13" t="s">
        <v>852</v>
      </c>
      <c r="F77" s="13" t="s">
        <v>136</v>
      </c>
      <c r="G77" s="13" t="s">
        <v>54</v>
      </c>
      <c r="H77" s="13" t="str">
        <f>IF(R77="A","Yes","No")</f>
        <v>Yes</v>
      </c>
      <c r="I77" s="13" t="s">
        <v>28</v>
      </c>
      <c r="J77" s="13" t="s">
        <v>29</v>
      </c>
      <c r="K77" s="13" t="s">
        <v>29</v>
      </c>
      <c r="L77" s="13" t="s">
        <v>30</v>
      </c>
      <c r="M77" s="13">
        <v>2010</v>
      </c>
      <c r="N77" s="13" t="s">
        <v>723</v>
      </c>
      <c r="O77" s="13">
        <v>2007</v>
      </c>
      <c r="P77" s="13"/>
      <c r="Q77" s="23" t="s">
        <v>855</v>
      </c>
      <c r="R77" s="15" t="s">
        <v>44</v>
      </c>
      <c r="S77" s="15" t="s">
        <v>45</v>
      </c>
      <c r="T77" s="15" t="s">
        <v>56</v>
      </c>
      <c r="U77" s="13" t="s">
        <v>133</v>
      </c>
      <c r="V77" s="13" t="s">
        <v>127</v>
      </c>
      <c r="W77" s="13" t="s">
        <v>128</v>
      </c>
      <c r="X77" s="13" t="s">
        <v>137</v>
      </c>
      <c r="Y77" s="13" t="s">
        <v>91</v>
      </c>
      <c r="Z77" s="13"/>
      <c r="AA77" s="3"/>
    </row>
    <row r="78" spans="1:27" s="4" customFormat="1" x14ac:dyDescent="0.3">
      <c r="A78" s="13" t="s">
        <v>114</v>
      </c>
      <c r="B78" s="13" t="s">
        <v>23</v>
      </c>
      <c r="C78" s="13" t="s">
        <v>93</v>
      </c>
      <c r="D78" s="13" t="s">
        <v>93</v>
      </c>
      <c r="E78" s="13" t="s">
        <v>841</v>
      </c>
      <c r="F78" s="13" t="s">
        <v>136</v>
      </c>
      <c r="G78" s="13" t="s">
        <v>54</v>
      </c>
      <c r="H78" s="13" t="str">
        <f>IF(R78="A","Yes","No")</f>
        <v>Yes</v>
      </c>
      <c r="I78" s="13" t="s">
        <v>28</v>
      </c>
      <c r="J78" s="13" t="s">
        <v>29</v>
      </c>
      <c r="K78" s="13" t="s">
        <v>29</v>
      </c>
      <c r="L78" s="13" t="s">
        <v>30</v>
      </c>
      <c r="M78" s="13">
        <v>2010</v>
      </c>
      <c r="N78" s="13" t="s">
        <v>723</v>
      </c>
      <c r="O78" s="13">
        <v>2007</v>
      </c>
      <c r="P78" s="13"/>
      <c r="Q78" s="23" t="s">
        <v>855</v>
      </c>
      <c r="R78" s="15" t="s">
        <v>44</v>
      </c>
      <c r="S78" s="15" t="s">
        <v>45</v>
      </c>
      <c r="T78" s="15" t="s">
        <v>56</v>
      </c>
      <c r="U78" s="13" t="s">
        <v>133</v>
      </c>
      <c r="V78" s="13" t="s">
        <v>127</v>
      </c>
      <c r="W78" s="13" t="s">
        <v>128</v>
      </c>
      <c r="X78" s="13" t="s">
        <v>137</v>
      </c>
      <c r="Y78" s="13" t="s">
        <v>91</v>
      </c>
      <c r="Z78" s="13"/>
      <c r="AA78" s="3"/>
    </row>
    <row r="79" spans="1:27" s="4" customFormat="1" x14ac:dyDescent="0.3">
      <c r="A79" s="13" t="s">
        <v>114</v>
      </c>
      <c r="B79" s="13" t="s">
        <v>23</v>
      </c>
      <c r="C79" s="13" t="s">
        <v>93</v>
      </c>
      <c r="D79" s="13" t="s">
        <v>93</v>
      </c>
      <c r="E79" s="13" t="s">
        <v>842</v>
      </c>
      <c r="F79" s="13" t="s">
        <v>136</v>
      </c>
      <c r="G79" s="13" t="s">
        <v>54</v>
      </c>
      <c r="H79" s="13" t="str">
        <f>IF(R79="A","Yes","No")</f>
        <v>Yes</v>
      </c>
      <c r="I79" s="13" t="s">
        <v>28</v>
      </c>
      <c r="J79" s="13" t="s">
        <v>29</v>
      </c>
      <c r="K79" s="13" t="s">
        <v>29</v>
      </c>
      <c r="L79" s="13" t="s">
        <v>30</v>
      </c>
      <c r="M79" s="13">
        <v>2010</v>
      </c>
      <c r="N79" s="13" t="s">
        <v>723</v>
      </c>
      <c r="O79" s="13">
        <v>2007</v>
      </c>
      <c r="P79" s="13"/>
      <c r="Q79" s="23" t="s">
        <v>855</v>
      </c>
      <c r="R79" s="15" t="s">
        <v>44</v>
      </c>
      <c r="S79" s="15" t="s">
        <v>45</v>
      </c>
      <c r="T79" s="15" t="s">
        <v>56</v>
      </c>
      <c r="U79" s="13" t="s">
        <v>133</v>
      </c>
      <c r="V79" s="13" t="s">
        <v>127</v>
      </c>
      <c r="W79" s="13" t="s">
        <v>128</v>
      </c>
      <c r="X79" s="13" t="s">
        <v>137</v>
      </c>
      <c r="Y79" s="13" t="s">
        <v>91</v>
      </c>
      <c r="Z79" s="13"/>
      <c r="AA79" s="3"/>
    </row>
    <row r="80" spans="1:27" s="4" customFormat="1" x14ac:dyDescent="0.3">
      <c r="A80" s="13" t="s">
        <v>114</v>
      </c>
      <c r="B80" s="13" t="s">
        <v>23</v>
      </c>
      <c r="C80" s="13" t="s">
        <v>93</v>
      </c>
      <c r="D80" s="13" t="s">
        <v>93</v>
      </c>
      <c r="E80" s="13" t="s">
        <v>844</v>
      </c>
      <c r="F80" s="13" t="s">
        <v>136</v>
      </c>
      <c r="G80" s="13" t="s">
        <v>54</v>
      </c>
      <c r="H80" s="13" t="str">
        <f>IF(R80="A","Yes","No")</f>
        <v>Yes</v>
      </c>
      <c r="I80" s="13" t="s">
        <v>28</v>
      </c>
      <c r="J80" s="13" t="s">
        <v>29</v>
      </c>
      <c r="K80" s="13" t="s">
        <v>29</v>
      </c>
      <c r="L80" s="13" t="s">
        <v>30</v>
      </c>
      <c r="M80" s="13">
        <v>2010</v>
      </c>
      <c r="N80" s="13" t="s">
        <v>723</v>
      </c>
      <c r="O80" s="13">
        <v>2007</v>
      </c>
      <c r="P80" s="13"/>
      <c r="Q80" s="23" t="s">
        <v>855</v>
      </c>
      <c r="R80" s="15" t="s">
        <v>44</v>
      </c>
      <c r="S80" s="15" t="s">
        <v>45</v>
      </c>
      <c r="T80" s="15" t="s">
        <v>56</v>
      </c>
      <c r="U80" s="13" t="s">
        <v>133</v>
      </c>
      <c r="V80" s="13" t="s">
        <v>127</v>
      </c>
      <c r="W80" s="13" t="s">
        <v>128</v>
      </c>
      <c r="X80" s="13" t="s">
        <v>137</v>
      </c>
      <c r="Y80" s="13" t="s">
        <v>91</v>
      </c>
      <c r="Z80" s="13"/>
      <c r="AA80" s="3"/>
    </row>
    <row r="81" spans="1:27" x14ac:dyDescent="0.3">
      <c r="A81" s="13" t="s">
        <v>114</v>
      </c>
      <c r="B81" s="13" t="s">
        <v>23</v>
      </c>
      <c r="C81" s="13" t="s">
        <v>93</v>
      </c>
      <c r="D81" s="13" t="s">
        <v>93</v>
      </c>
      <c r="E81" s="13" t="s">
        <v>845</v>
      </c>
      <c r="F81" s="13" t="s">
        <v>136</v>
      </c>
      <c r="G81" s="13" t="s">
        <v>54</v>
      </c>
      <c r="H81" s="13" t="str">
        <f>IF(R81="A","Yes","No")</f>
        <v>Yes</v>
      </c>
      <c r="I81" s="13" t="s">
        <v>28</v>
      </c>
      <c r="J81" s="13" t="s">
        <v>29</v>
      </c>
      <c r="K81" s="13" t="s">
        <v>29</v>
      </c>
      <c r="L81" s="13" t="s">
        <v>30</v>
      </c>
      <c r="M81" s="13">
        <v>2010</v>
      </c>
      <c r="N81" s="13" t="s">
        <v>723</v>
      </c>
      <c r="O81" s="13">
        <v>2007</v>
      </c>
      <c r="P81" s="13"/>
      <c r="Q81" s="23" t="s">
        <v>855</v>
      </c>
      <c r="R81" s="15" t="s">
        <v>44</v>
      </c>
      <c r="S81" s="15" t="s">
        <v>45</v>
      </c>
      <c r="T81" s="15" t="s">
        <v>56</v>
      </c>
      <c r="U81" s="13" t="s">
        <v>133</v>
      </c>
      <c r="V81" s="13" t="s">
        <v>127</v>
      </c>
      <c r="W81" s="13" t="s">
        <v>128</v>
      </c>
      <c r="X81" s="13" t="s">
        <v>137</v>
      </c>
      <c r="Y81" s="13" t="s">
        <v>91</v>
      </c>
      <c r="Z81" s="13"/>
      <c r="AA81" s="3"/>
    </row>
    <row r="82" spans="1:27" x14ac:dyDescent="0.3">
      <c r="A82" s="13" t="s">
        <v>114</v>
      </c>
      <c r="B82" s="13" t="s">
        <v>23</v>
      </c>
      <c r="C82" s="13" t="s">
        <v>93</v>
      </c>
      <c r="D82" s="13" t="s">
        <v>93</v>
      </c>
      <c r="E82" s="13" t="s">
        <v>846</v>
      </c>
      <c r="F82" s="13" t="s">
        <v>136</v>
      </c>
      <c r="G82" s="13" t="s">
        <v>54</v>
      </c>
      <c r="H82" s="13" t="str">
        <f>IF(R82="A","Yes","No")</f>
        <v>Yes</v>
      </c>
      <c r="I82" s="13" t="s">
        <v>28</v>
      </c>
      <c r="J82" s="13" t="s">
        <v>29</v>
      </c>
      <c r="K82" s="13" t="s">
        <v>29</v>
      </c>
      <c r="L82" s="13" t="s">
        <v>30</v>
      </c>
      <c r="M82" s="13">
        <v>2010</v>
      </c>
      <c r="N82" s="13" t="s">
        <v>723</v>
      </c>
      <c r="O82" s="13">
        <v>2007</v>
      </c>
      <c r="P82" s="13"/>
      <c r="Q82" s="23" t="s">
        <v>855</v>
      </c>
      <c r="R82" s="15" t="s">
        <v>44</v>
      </c>
      <c r="S82" s="15" t="s">
        <v>45</v>
      </c>
      <c r="T82" s="15" t="s">
        <v>56</v>
      </c>
      <c r="U82" s="13" t="s">
        <v>133</v>
      </c>
      <c r="V82" s="13" t="s">
        <v>127</v>
      </c>
      <c r="W82" s="13" t="s">
        <v>128</v>
      </c>
      <c r="X82" s="13" t="s">
        <v>137</v>
      </c>
      <c r="Y82" s="13" t="s">
        <v>91</v>
      </c>
      <c r="Z82" s="13"/>
      <c r="AA82" s="3"/>
    </row>
    <row r="83" spans="1:27" x14ac:dyDescent="0.3">
      <c r="A83" s="13" t="s">
        <v>114</v>
      </c>
      <c r="B83" s="13" t="s">
        <v>23</v>
      </c>
      <c r="C83" s="13" t="s">
        <v>93</v>
      </c>
      <c r="D83" s="13" t="s">
        <v>93</v>
      </c>
      <c r="E83" s="13" t="s">
        <v>847</v>
      </c>
      <c r="F83" s="13" t="s">
        <v>136</v>
      </c>
      <c r="G83" s="13" t="s">
        <v>54</v>
      </c>
      <c r="H83" s="13" t="str">
        <f>IF(R83="A","Yes","No")</f>
        <v>Yes</v>
      </c>
      <c r="I83" s="13" t="s">
        <v>28</v>
      </c>
      <c r="J83" s="13" t="s">
        <v>29</v>
      </c>
      <c r="K83" s="13" t="s">
        <v>29</v>
      </c>
      <c r="L83" s="13" t="s">
        <v>30</v>
      </c>
      <c r="M83" s="13">
        <v>2010</v>
      </c>
      <c r="N83" s="13" t="s">
        <v>723</v>
      </c>
      <c r="O83" s="13">
        <v>2007</v>
      </c>
      <c r="P83" s="13"/>
      <c r="Q83" s="23" t="s">
        <v>855</v>
      </c>
      <c r="R83" s="15" t="s">
        <v>44</v>
      </c>
      <c r="S83" s="15" t="s">
        <v>45</v>
      </c>
      <c r="T83" s="15" t="s">
        <v>56</v>
      </c>
      <c r="U83" s="13" t="s">
        <v>133</v>
      </c>
      <c r="V83" s="13" t="s">
        <v>127</v>
      </c>
      <c r="W83" s="13" t="s">
        <v>128</v>
      </c>
      <c r="X83" s="13" t="s">
        <v>137</v>
      </c>
      <c r="Y83" s="13" t="s">
        <v>91</v>
      </c>
      <c r="Z83" s="13"/>
      <c r="AA83" s="3"/>
    </row>
    <row r="84" spans="1:27" x14ac:dyDescent="0.3">
      <c r="A84" s="13" t="s">
        <v>114</v>
      </c>
      <c r="B84" s="13" t="s">
        <v>23</v>
      </c>
      <c r="C84" s="13" t="s">
        <v>93</v>
      </c>
      <c r="D84" s="13" t="s">
        <v>93</v>
      </c>
      <c r="E84" s="13" t="s">
        <v>853</v>
      </c>
      <c r="F84" s="13" t="s">
        <v>136</v>
      </c>
      <c r="G84" s="13" t="s">
        <v>54</v>
      </c>
      <c r="H84" s="13" t="str">
        <f>IF(R84="A","Yes","No")</f>
        <v>Yes</v>
      </c>
      <c r="I84" s="13" t="s">
        <v>28</v>
      </c>
      <c r="J84" s="13" t="s">
        <v>29</v>
      </c>
      <c r="K84" s="13" t="s">
        <v>29</v>
      </c>
      <c r="L84" s="13" t="s">
        <v>30</v>
      </c>
      <c r="M84" s="13">
        <v>2010</v>
      </c>
      <c r="N84" s="13" t="s">
        <v>723</v>
      </c>
      <c r="O84" s="13">
        <v>2007</v>
      </c>
      <c r="P84" s="13"/>
      <c r="Q84" s="23" t="s">
        <v>855</v>
      </c>
      <c r="R84" s="15" t="s">
        <v>44</v>
      </c>
      <c r="S84" s="15" t="s">
        <v>45</v>
      </c>
      <c r="T84" s="15" t="s">
        <v>56</v>
      </c>
      <c r="U84" s="13" t="s">
        <v>133</v>
      </c>
      <c r="V84" s="13" t="s">
        <v>127</v>
      </c>
      <c r="W84" s="13" t="s">
        <v>128</v>
      </c>
      <c r="X84" s="13" t="s">
        <v>137</v>
      </c>
      <c r="Y84" s="13" t="s">
        <v>91</v>
      </c>
      <c r="Z84" s="13"/>
      <c r="AA84" s="3"/>
    </row>
    <row r="85" spans="1:27" x14ac:dyDescent="0.3">
      <c r="A85" s="13" t="s">
        <v>114</v>
      </c>
      <c r="B85" s="13" t="s">
        <v>23</v>
      </c>
      <c r="C85" s="13" t="s">
        <v>93</v>
      </c>
      <c r="D85" s="13" t="s">
        <v>93</v>
      </c>
      <c r="E85" s="13" t="s">
        <v>854</v>
      </c>
      <c r="F85" s="13" t="s">
        <v>136</v>
      </c>
      <c r="G85" s="13" t="s">
        <v>54</v>
      </c>
      <c r="H85" s="13" t="str">
        <f>IF(R85="A","Yes","No")</f>
        <v>Yes</v>
      </c>
      <c r="I85" s="13" t="s">
        <v>28</v>
      </c>
      <c r="J85" s="13" t="s">
        <v>29</v>
      </c>
      <c r="K85" s="13" t="s">
        <v>29</v>
      </c>
      <c r="L85" s="13" t="s">
        <v>30</v>
      </c>
      <c r="M85" s="13">
        <v>2010</v>
      </c>
      <c r="N85" s="13" t="s">
        <v>723</v>
      </c>
      <c r="O85" s="13">
        <v>2007</v>
      </c>
      <c r="P85" s="13"/>
      <c r="Q85" s="23" t="s">
        <v>855</v>
      </c>
      <c r="R85" s="15" t="s">
        <v>44</v>
      </c>
      <c r="S85" s="15" t="s">
        <v>45</v>
      </c>
      <c r="T85" s="15" t="s">
        <v>56</v>
      </c>
      <c r="U85" s="13" t="s">
        <v>133</v>
      </c>
      <c r="V85" s="13" t="s">
        <v>127</v>
      </c>
      <c r="W85" s="13" t="s">
        <v>128</v>
      </c>
      <c r="X85" s="13" t="s">
        <v>137</v>
      </c>
      <c r="Y85" s="13" t="s">
        <v>91</v>
      </c>
      <c r="Z85" s="13"/>
      <c r="AA85" s="3"/>
    </row>
    <row r="86" spans="1:27" x14ac:dyDescent="0.3">
      <c r="A86" s="13" t="s">
        <v>114</v>
      </c>
      <c r="B86" s="13" t="s">
        <v>23</v>
      </c>
      <c r="C86" s="13" t="s">
        <v>93</v>
      </c>
      <c r="D86" s="13" t="s">
        <v>93</v>
      </c>
      <c r="E86" s="13" t="s">
        <v>848</v>
      </c>
      <c r="F86" s="13" t="s">
        <v>136</v>
      </c>
      <c r="G86" s="13" t="s">
        <v>54</v>
      </c>
      <c r="H86" s="13" t="str">
        <f>IF(R86="A","Yes","No")</f>
        <v>Yes</v>
      </c>
      <c r="I86" s="13" t="s">
        <v>28</v>
      </c>
      <c r="J86" s="13" t="s">
        <v>29</v>
      </c>
      <c r="K86" s="13" t="s">
        <v>29</v>
      </c>
      <c r="L86" s="13" t="s">
        <v>30</v>
      </c>
      <c r="M86" s="13">
        <v>2010</v>
      </c>
      <c r="N86" s="13" t="s">
        <v>723</v>
      </c>
      <c r="O86" s="13">
        <v>2007</v>
      </c>
      <c r="P86" s="13"/>
      <c r="Q86" s="23" t="s">
        <v>855</v>
      </c>
      <c r="R86" s="15" t="s">
        <v>44</v>
      </c>
      <c r="S86" s="15" t="s">
        <v>45</v>
      </c>
      <c r="T86" s="15" t="s">
        <v>56</v>
      </c>
      <c r="U86" s="13" t="s">
        <v>133</v>
      </c>
      <c r="V86" s="13" t="s">
        <v>127</v>
      </c>
      <c r="W86" s="13" t="s">
        <v>128</v>
      </c>
      <c r="X86" s="13" t="s">
        <v>137</v>
      </c>
      <c r="Y86" s="13" t="s">
        <v>91</v>
      </c>
      <c r="Z86" s="13"/>
      <c r="AA86" s="3"/>
    </row>
    <row r="87" spans="1:27" x14ac:dyDescent="0.3">
      <c r="A87" s="13" t="s">
        <v>114</v>
      </c>
      <c r="B87" s="13" t="s">
        <v>23</v>
      </c>
      <c r="C87" s="13" t="s">
        <v>93</v>
      </c>
      <c r="D87" s="13" t="s">
        <v>93</v>
      </c>
      <c r="E87" s="13" t="s">
        <v>849</v>
      </c>
      <c r="F87" s="13" t="s">
        <v>136</v>
      </c>
      <c r="G87" s="13" t="s">
        <v>54</v>
      </c>
      <c r="H87" s="13" t="str">
        <f>IF(R87="A","Yes","No")</f>
        <v>Yes</v>
      </c>
      <c r="I87" s="13" t="s">
        <v>28</v>
      </c>
      <c r="J87" s="13" t="s">
        <v>29</v>
      </c>
      <c r="K87" s="13" t="s">
        <v>29</v>
      </c>
      <c r="L87" s="13" t="s">
        <v>30</v>
      </c>
      <c r="M87" s="13">
        <v>2010</v>
      </c>
      <c r="N87" s="13" t="s">
        <v>723</v>
      </c>
      <c r="O87" s="13">
        <v>2007</v>
      </c>
      <c r="P87" s="13"/>
      <c r="Q87" s="23" t="s">
        <v>855</v>
      </c>
      <c r="R87" s="15" t="s">
        <v>44</v>
      </c>
      <c r="S87" s="15" t="s">
        <v>45</v>
      </c>
      <c r="T87" s="15" t="s">
        <v>56</v>
      </c>
      <c r="U87" s="13" t="s">
        <v>133</v>
      </c>
      <c r="V87" s="13" t="s">
        <v>127</v>
      </c>
      <c r="W87" s="13" t="s">
        <v>128</v>
      </c>
      <c r="X87" s="13" t="s">
        <v>137</v>
      </c>
      <c r="Y87" s="13" t="s">
        <v>91</v>
      </c>
      <c r="Z87" s="13"/>
      <c r="AA87" s="3"/>
    </row>
    <row r="88" spans="1:27" x14ac:dyDescent="0.3">
      <c r="A88" s="13" t="s">
        <v>114</v>
      </c>
      <c r="B88" s="13" t="s">
        <v>23</v>
      </c>
      <c r="C88" s="13" t="s">
        <v>93</v>
      </c>
      <c r="D88" s="13" t="s">
        <v>93</v>
      </c>
      <c r="E88" s="13" t="s">
        <v>850</v>
      </c>
      <c r="F88" s="13" t="s">
        <v>136</v>
      </c>
      <c r="G88" s="13" t="s">
        <v>54</v>
      </c>
      <c r="H88" s="13" t="str">
        <f>IF(R88="A","Yes","No")</f>
        <v>Yes</v>
      </c>
      <c r="I88" s="13" t="s">
        <v>28</v>
      </c>
      <c r="J88" s="13" t="s">
        <v>29</v>
      </c>
      <c r="K88" s="13" t="s">
        <v>29</v>
      </c>
      <c r="L88" s="13" t="s">
        <v>30</v>
      </c>
      <c r="M88" s="13">
        <v>2010</v>
      </c>
      <c r="N88" s="13" t="s">
        <v>723</v>
      </c>
      <c r="O88" s="13">
        <v>2007</v>
      </c>
      <c r="P88" s="13"/>
      <c r="Q88" s="23" t="s">
        <v>855</v>
      </c>
      <c r="R88" s="15" t="s">
        <v>44</v>
      </c>
      <c r="S88" s="15" t="s">
        <v>45</v>
      </c>
      <c r="T88" s="15" t="s">
        <v>56</v>
      </c>
      <c r="U88" s="13" t="s">
        <v>133</v>
      </c>
      <c r="V88" s="13" t="s">
        <v>127</v>
      </c>
      <c r="W88" s="13" t="s">
        <v>128</v>
      </c>
      <c r="X88" s="13" t="s">
        <v>137</v>
      </c>
      <c r="Y88" s="13" t="s">
        <v>91</v>
      </c>
      <c r="Z88" s="13"/>
      <c r="AA88" s="3"/>
    </row>
    <row r="89" spans="1:27" x14ac:dyDescent="0.3">
      <c r="A89" s="13" t="s">
        <v>114</v>
      </c>
      <c r="B89" s="13" t="s">
        <v>23</v>
      </c>
      <c r="C89" s="13" t="s">
        <v>93</v>
      </c>
      <c r="D89" s="13" t="s">
        <v>93</v>
      </c>
      <c r="E89" s="13" t="s">
        <v>857</v>
      </c>
      <c r="F89" s="13" t="s">
        <v>138</v>
      </c>
      <c r="G89" s="13" t="s">
        <v>54</v>
      </c>
      <c r="H89" s="13" t="str">
        <f>IF(R89="A","Yes","No")</f>
        <v>Yes</v>
      </c>
      <c r="I89" s="13" t="s">
        <v>28</v>
      </c>
      <c r="J89" s="13" t="s">
        <v>29</v>
      </c>
      <c r="K89" s="13" t="s">
        <v>29</v>
      </c>
      <c r="L89" s="13" t="s">
        <v>30</v>
      </c>
      <c r="M89" s="13">
        <v>2007</v>
      </c>
      <c r="N89" s="13"/>
      <c r="O89" s="13"/>
      <c r="P89" s="13"/>
      <c r="Q89" s="23" t="s">
        <v>860</v>
      </c>
      <c r="R89" s="15" t="s">
        <v>44</v>
      </c>
      <c r="S89" s="15" t="s">
        <v>45</v>
      </c>
      <c r="T89" s="15" t="s">
        <v>56</v>
      </c>
      <c r="U89" s="13" t="s">
        <v>133</v>
      </c>
      <c r="V89" s="13" t="s">
        <v>139</v>
      </c>
      <c r="W89" s="13" t="s">
        <v>128</v>
      </c>
      <c r="X89" s="13" t="s">
        <v>134</v>
      </c>
      <c r="Y89" s="24" t="s">
        <v>135</v>
      </c>
      <c r="Z89" s="23" t="str">
        <f>HYPERLINK("http://catalog.ihsn.org/index.php/catalog/2356/study-description","http://catalog.ihsn.org/index.php/catalog/2356/study-description")</f>
        <v>http://catalog.ihsn.org/index.php/catalog/2356/study-description</v>
      </c>
      <c r="AA89" s="3"/>
    </row>
    <row r="90" spans="1:27" x14ac:dyDescent="0.3">
      <c r="A90" s="13" t="s">
        <v>114</v>
      </c>
      <c r="B90" s="13" t="s">
        <v>23</v>
      </c>
      <c r="C90" s="13" t="s">
        <v>93</v>
      </c>
      <c r="D90" s="13" t="s">
        <v>93</v>
      </c>
      <c r="E90" s="13" t="s">
        <v>858</v>
      </c>
      <c r="F90" s="13" t="s">
        <v>138</v>
      </c>
      <c r="G90" s="13" t="s">
        <v>54</v>
      </c>
      <c r="H90" s="13" t="str">
        <f>IF(R90="A","Yes","No")</f>
        <v>Yes</v>
      </c>
      <c r="I90" s="13" t="s">
        <v>28</v>
      </c>
      <c r="J90" s="13" t="s">
        <v>29</v>
      </c>
      <c r="K90" s="13" t="s">
        <v>29</v>
      </c>
      <c r="L90" s="13" t="s">
        <v>30</v>
      </c>
      <c r="M90" s="13">
        <v>2007</v>
      </c>
      <c r="N90" s="13"/>
      <c r="O90" s="13"/>
      <c r="P90" s="13"/>
      <c r="Q90" s="23" t="s">
        <v>860</v>
      </c>
      <c r="R90" s="15" t="s">
        <v>44</v>
      </c>
      <c r="S90" s="15" t="s">
        <v>45</v>
      </c>
      <c r="T90" s="15" t="s">
        <v>56</v>
      </c>
      <c r="U90" s="13" t="s">
        <v>133</v>
      </c>
      <c r="V90" s="13" t="s">
        <v>139</v>
      </c>
      <c r="W90" s="13" t="s">
        <v>128</v>
      </c>
      <c r="X90" s="13" t="s">
        <v>134</v>
      </c>
      <c r="Y90" s="24" t="s">
        <v>135</v>
      </c>
      <c r="Z90" s="23" t="str">
        <f>HYPERLINK("http://catalog.ihsn.org/index.php/catalog/2356/study-description","http://catalog.ihsn.org/index.php/catalog/2356/study-description")</f>
        <v>http://catalog.ihsn.org/index.php/catalog/2356/study-description</v>
      </c>
      <c r="AA90" s="3"/>
    </row>
    <row r="91" spans="1:27" x14ac:dyDescent="0.3">
      <c r="A91" s="13" t="s">
        <v>114</v>
      </c>
      <c r="B91" s="13" t="s">
        <v>23</v>
      </c>
      <c r="C91" s="13" t="s">
        <v>93</v>
      </c>
      <c r="D91" s="13" t="s">
        <v>93</v>
      </c>
      <c r="E91" s="13" t="s">
        <v>859</v>
      </c>
      <c r="F91" s="13" t="s">
        <v>138</v>
      </c>
      <c r="G91" s="13" t="s">
        <v>54</v>
      </c>
      <c r="H91" s="13" t="str">
        <f>IF(R91="A","Yes","No")</f>
        <v>Yes</v>
      </c>
      <c r="I91" s="13" t="s">
        <v>28</v>
      </c>
      <c r="J91" s="13" t="s">
        <v>29</v>
      </c>
      <c r="K91" s="13" t="s">
        <v>29</v>
      </c>
      <c r="L91" s="13" t="s">
        <v>30</v>
      </c>
      <c r="M91" s="13">
        <v>2007</v>
      </c>
      <c r="N91" s="13"/>
      <c r="O91" s="13"/>
      <c r="P91" s="13"/>
      <c r="Q91" s="23" t="s">
        <v>860</v>
      </c>
      <c r="R91" s="15" t="s">
        <v>44</v>
      </c>
      <c r="S91" s="15" t="s">
        <v>45</v>
      </c>
      <c r="T91" s="15" t="s">
        <v>56</v>
      </c>
      <c r="U91" s="13" t="s">
        <v>133</v>
      </c>
      <c r="V91" s="13" t="s">
        <v>139</v>
      </c>
      <c r="W91" s="13" t="s">
        <v>128</v>
      </c>
      <c r="X91" s="13" t="s">
        <v>134</v>
      </c>
      <c r="Y91" s="24" t="s">
        <v>135</v>
      </c>
      <c r="Z91" s="23" t="str">
        <f>HYPERLINK("http://catalog.ihsn.org/index.php/catalog/2356/study-description","http://catalog.ihsn.org/index.php/catalog/2356/study-description")</f>
        <v>http://catalog.ihsn.org/index.php/catalog/2356/study-description</v>
      </c>
      <c r="AA91" s="3"/>
    </row>
    <row r="92" spans="1:27" x14ac:dyDescent="0.3">
      <c r="A92" s="13" t="s">
        <v>114</v>
      </c>
      <c r="B92" s="13" t="s">
        <v>23</v>
      </c>
      <c r="C92" s="13" t="s">
        <v>93</v>
      </c>
      <c r="D92" s="13" t="s">
        <v>93</v>
      </c>
      <c r="E92" s="13" t="s">
        <v>2114</v>
      </c>
      <c r="F92" s="13" t="s">
        <v>138</v>
      </c>
      <c r="G92" s="13" t="s">
        <v>54</v>
      </c>
      <c r="H92" s="13" t="str">
        <f>IF(R92="A","Yes","No")</f>
        <v>Yes</v>
      </c>
      <c r="I92" s="13" t="s">
        <v>28</v>
      </c>
      <c r="J92" s="13" t="s">
        <v>29</v>
      </c>
      <c r="K92" s="13" t="s">
        <v>29</v>
      </c>
      <c r="L92" s="13" t="s">
        <v>30</v>
      </c>
      <c r="M92" s="13">
        <v>2007</v>
      </c>
      <c r="N92" s="13"/>
      <c r="O92" s="13"/>
      <c r="P92" s="13"/>
      <c r="Q92" s="23" t="s">
        <v>860</v>
      </c>
      <c r="R92" s="15" t="s">
        <v>44</v>
      </c>
      <c r="S92" s="15" t="s">
        <v>45</v>
      </c>
      <c r="T92" s="15" t="s">
        <v>56</v>
      </c>
      <c r="U92" s="13" t="s">
        <v>133</v>
      </c>
      <c r="V92" s="13" t="s">
        <v>139</v>
      </c>
      <c r="W92" s="13" t="s">
        <v>128</v>
      </c>
      <c r="X92" s="13" t="s">
        <v>134</v>
      </c>
      <c r="Y92" s="24" t="s">
        <v>135</v>
      </c>
      <c r="Z92" s="23" t="str">
        <f>HYPERLINK("http://catalog.ihsn.org/index.php/catalog/2356/study-description","http://catalog.ihsn.org/index.php/catalog/2356/study-description")</f>
        <v>http://catalog.ihsn.org/index.php/catalog/2356/study-description</v>
      </c>
      <c r="AA92" s="3"/>
    </row>
    <row r="93" spans="1:27" x14ac:dyDescent="0.3">
      <c r="A93" s="13" t="s">
        <v>114</v>
      </c>
      <c r="B93" s="13" t="s">
        <v>23</v>
      </c>
      <c r="C93" s="13" t="s">
        <v>93</v>
      </c>
      <c r="D93" s="13" t="s">
        <v>93</v>
      </c>
      <c r="E93" s="13" t="s">
        <v>863</v>
      </c>
      <c r="F93" s="13" t="s">
        <v>140</v>
      </c>
      <c r="G93" s="13" t="s">
        <v>54</v>
      </c>
      <c r="H93" s="13" t="str">
        <f>IF(R93="A","Yes","No")</f>
        <v>Yes</v>
      </c>
      <c r="I93" s="13" t="s">
        <v>55</v>
      </c>
      <c r="J93" s="13" t="s">
        <v>29</v>
      </c>
      <c r="K93" s="13" t="s">
        <v>29</v>
      </c>
      <c r="L93" s="13" t="s">
        <v>30</v>
      </c>
      <c r="M93" s="13">
        <v>2010</v>
      </c>
      <c r="N93" s="13"/>
      <c r="O93" s="13"/>
      <c r="P93" s="13"/>
      <c r="Q93" s="23" t="str">
        <f>HYPERLINK("http://www.ubos.org/onlinefiles/uploads/ubos/pdf%20documents/2010%20COBE%20Report.pdf","http://www.ubos.org/onlinefiles/uploads/ubos/pdf%20documents/2010%20COBE%20Report.pdf")</f>
        <v>http://www.ubos.org/onlinefiles/uploads/ubos/pdf%20documents/2010%20COBE%20Report.pdf</v>
      </c>
      <c r="R93" s="15" t="s">
        <v>44</v>
      </c>
      <c r="S93" s="15" t="s">
        <v>45</v>
      </c>
      <c r="T93" s="15" t="s">
        <v>56</v>
      </c>
      <c r="U93" s="13" t="s">
        <v>57</v>
      </c>
      <c r="V93" s="13" t="s">
        <v>127</v>
      </c>
      <c r="W93" s="13" t="s">
        <v>128</v>
      </c>
      <c r="X93" s="13" t="s">
        <v>134</v>
      </c>
      <c r="Y93" s="24" t="s">
        <v>135</v>
      </c>
      <c r="Z93" s="25"/>
      <c r="AA93" s="3"/>
    </row>
    <row r="94" spans="1:27" x14ac:dyDescent="0.3">
      <c r="A94" s="13" t="s">
        <v>114</v>
      </c>
      <c r="B94" s="13" t="s">
        <v>23</v>
      </c>
      <c r="C94" s="13" t="s">
        <v>93</v>
      </c>
      <c r="D94" s="13" t="s">
        <v>93</v>
      </c>
      <c r="E94" s="13" t="s">
        <v>865</v>
      </c>
      <c r="F94" s="13" t="s">
        <v>140</v>
      </c>
      <c r="G94" s="13" t="s">
        <v>54</v>
      </c>
      <c r="H94" s="13" t="str">
        <f>IF(R94="A","Yes","No")</f>
        <v>Yes</v>
      </c>
      <c r="I94" s="13" t="s">
        <v>55</v>
      </c>
      <c r="J94" s="13" t="s">
        <v>29</v>
      </c>
      <c r="K94" s="13" t="s">
        <v>29</v>
      </c>
      <c r="L94" s="13" t="s">
        <v>30</v>
      </c>
      <c r="M94" s="13">
        <v>2010</v>
      </c>
      <c r="N94" s="13"/>
      <c r="O94" s="13"/>
      <c r="P94" s="13"/>
      <c r="Q94" s="23" t="str">
        <f>HYPERLINK("http://www.ubos.org/onlinefiles/uploads/ubos/pdf%20documents/2010%20COBE%20Report.pdf","http://www.ubos.org/onlinefiles/uploads/ubos/pdf%20documents/2010%20COBE%20Report.pdf")</f>
        <v>http://www.ubos.org/onlinefiles/uploads/ubos/pdf%20documents/2010%20COBE%20Report.pdf</v>
      </c>
      <c r="R94" s="15" t="s">
        <v>44</v>
      </c>
      <c r="S94" s="15" t="s">
        <v>45</v>
      </c>
      <c r="T94" s="15" t="s">
        <v>56</v>
      </c>
      <c r="U94" s="13" t="s">
        <v>57</v>
      </c>
      <c r="V94" s="13" t="s">
        <v>127</v>
      </c>
      <c r="W94" s="13" t="s">
        <v>128</v>
      </c>
      <c r="X94" s="13" t="s">
        <v>134</v>
      </c>
      <c r="Y94" s="24" t="s">
        <v>135</v>
      </c>
      <c r="Z94" s="25"/>
      <c r="AA94" s="3"/>
    </row>
    <row r="95" spans="1:27" x14ac:dyDescent="0.3">
      <c r="A95" s="13" t="s">
        <v>114</v>
      </c>
      <c r="B95" s="13" t="s">
        <v>23</v>
      </c>
      <c r="C95" s="13" t="s">
        <v>93</v>
      </c>
      <c r="D95" s="13" t="s">
        <v>93</v>
      </c>
      <c r="E95" s="13" t="s">
        <v>866</v>
      </c>
      <c r="F95" s="13" t="s">
        <v>140</v>
      </c>
      <c r="G95" s="13" t="s">
        <v>54</v>
      </c>
      <c r="H95" s="13" t="str">
        <f>IF(R95="A","Yes","No")</f>
        <v>Yes</v>
      </c>
      <c r="I95" s="13" t="s">
        <v>55</v>
      </c>
      <c r="J95" s="13" t="s">
        <v>29</v>
      </c>
      <c r="K95" s="13" t="s">
        <v>29</v>
      </c>
      <c r="L95" s="13" t="s">
        <v>30</v>
      </c>
      <c r="M95" s="13">
        <v>2010</v>
      </c>
      <c r="N95" s="13"/>
      <c r="O95" s="13"/>
      <c r="P95" s="13"/>
      <c r="Q95" s="23" t="str">
        <f>HYPERLINK("http://www.ubos.org/onlinefiles/uploads/ubos/pdf%20documents/2010%20COBE%20Report.pdf","http://www.ubos.org/onlinefiles/uploads/ubos/pdf%20documents/2010%20COBE%20Report.pdf")</f>
        <v>http://www.ubos.org/onlinefiles/uploads/ubos/pdf%20documents/2010%20COBE%20Report.pdf</v>
      </c>
      <c r="R95" s="15" t="s">
        <v>44</v>
      </c>
      <c r="S95" s="15" t="s">
        <v>45</v>
      </c>
      <c r="T95" s="15" t="s">
        <v>56</v>
      </c>
      <c r="U95" s="13" t="s">
        <v>57</v>
      </c>
      <c r="V95" s="13" t="s">
        <v>127</v>
      </c>
      <c r="W95" s="13" t="s">
        <v>128</v>
      </c>
      <c r="X95" s="13" t="s">
        <v>134</v>
      </c>
      <c r="Y95" s="24" t="s">
        <v>135</v>
      </c>
      <c r="Z95" s="25"/>
      <c r="AA95" s="3"/>
    </row>
    <row r="96" spans="1:27" x14ac:dyDescent="0.3">
      <c r="A96" s="13" t="s">
        <v>114</v>
      </c>
      <c r="B96" s="13" t="s">
        <v>23</v>
      </c>
      <c r="C96" s="13" t="s">
        <v>93</v>
      </c>
      <c r="D96" s="13" t="s">
        <v>93</v>
      </c>
      <c r="E96" s="13" t="s">
        <v>868</v>
      </c>
      <c r="F96" s="13" t="s">
        <v>140</v>
      </c>
      <c r="G96" s="13" t="s">
        <v>54</v>
      </c>
      <c r="H96" s="13" t="str">
        <f>IF(R96="A","Yes","No")</f>
        <v>Yes</v>
      </c>
      <c r="I96" s="13" t="s">
        <v>55</v>
      </c>
      <c r="J96" s="13" t="s">
        <v>29</v>
      </c>
      <c r="K96" s="13" t="s">
        <v>29</v>
      </c>
      <c r="L96" s="13" t="s">
        <v>30</v>
      </c>
      <c r="M96" s="13">
        <v>2010</v>
      </c>
      <c r="N96" s="13"/>
      <c r="O96" s="13"/>
      <c r="P96" s="13"/>
      <c r="Q96" s="23" t="str">
        <f>HYPERLINK("http://www.ubos.org/onlinefiles/uploads/ubos/pdf%20documents/2010%20COBE%20Report.pdf","http://www.ubos.org/onlinefiles/uploads/ubos/pdf%20documents/2010%20COBE%20Report.pdf")</f>
        <v>http://www.ubos.org/onlinefiles/uploads/ubos/pdf%20documents/2010%20COBE%20Report.pdf</v>
      </c>
      <c r="R96" s="15" t="s">
        <v>44</v>
      </c>
      <c r="S96" s="15" t="s">
        <v>45</v>
      </c>
      <c r="T96" s="15" t="s">
        <v>56</v>
      </c>
      <c r="U96" s="13" t="s">
        <v>57</v>
      </c>
      <c r="V96" s="13" t="s">
        <v>127</v>
      </c>
      <c r="W96" s="13" t="s">
        <v>128</v>
      </c>
      <c r="X96" s="13" t="s">
        <v>134</v>
      </c>
      <c r="Y96" s="24" t="s">
        <v>135</v>
      </c>
      <c r="Z96" s="25"/>
      <c r="AA96" s="3"/>
    </row>
    <row r="97" spans="1:27" x14ac:dyDescent="0.3">
      <c r="A97" s="13" t="s">
        <v>114</v>
      </c>
      <c r="B97" s="13" t="s">
        <v>23</v>
      </c>
      <c r="C97" s="13" t="s">
        <v>93</v>
      </c>
      <c r="D97" s="13" t="s">
        <v>93</v>
      </c>
      <c r="E97" s="13" t="s">
        <v>869</v>
      </c>
      <c r="F97" s="13" t="s">
        <v>140</v>
      </c>
      <c r="G97" s="13" t="s">
        <v>54</v>
      </c>
      <c r="H97" s="13" t="str">
        <f>IF(R97="A","Yes","No")</f>
        <v>Yes</v>
      </c>
      <c r="I97" s="13" t="s">
        <v>55</v>
      </c>
      <c r="J97" s="13" t="s">
        <v>29</v>
      </c>
      <c r="K97" s="13" t="s">
        <v>29</v>
      </c>
      <c r="L97" s="13" t="s">
        <v>30</v>
      </c>
      <c r="M97" s="13">
        <v>2010</v>
      </c>
      <c r="N97" s="13"/>
      <c r="O97" s="13"/>
      <c r="P97" s="13"/>
      <c r="Q97" s="23" t="str">
        <f>HYPERLINK("http://www.ubos.org/onlinefiles/uploads/ubos/pdf%20documents/2010%20COBE%20Report.pdf","http://www.ubos.org/onlinefiles/uploads/ubos/pdf%20documents/2010%20COBE%20Report.pdf")</f>
        <v>http://www.ubos.org/onlinefiles/uploads/ubos/pdf%20documents/2010%20COBE%20Report.pdf</v>
      </c>
      <c r="R97" s="15" t="s">
        <v>44</v>
      </c>
      <c r="S97" s="15" t="s">
        <v>45</v>
      </c>
      <c r="T97" s="15" t="s">
        <v>56</v>
      </c>
      <c r="U97" s="13" t="s">
        <v>57</v>
      </c>
      <c r="V97" s="13" t="s">
        <v>127</v>
      </c>
      <c r="W97" s="13" t="s">
        <v>128</v>
      </c>
      <c r="X97" s="13" t="s">
        <v>134</v>
      </c>
      <c r="Y97" s="24" t="s">
        <v>135</v>
      </c>
      <c r="Z97" s="25"/>
      <c r="AA97" s="3"/>
    </row>
    <row r="98" spans="1:27" x14ac:dyDescent="0.3">
      <c r="A98" s="13" t="s">
        <v>114</v>
      </c>
      <c r="B98" s="13" t="s">
        <v>23</v>
      </c>
      <c r="C98" s="13" t="s">
        <v>93</v>
      </c>
      <c r="D98" s="13" t="s">
        <v>93</v>
      </c>
      <c r="E98" s="13" t="s">
        <v>870</v>
      </c>
      <c r="F98" s="13" t="s">
        <v>140</v>
      </c>
      <c r="G98" s="13" t="s">
        <v>54</v>
      </c>
      <c r="H98" s="13" t="str">
        <f>IF(R98="A","Yes","No")</f>
        <v>Yes</v>
      </c>
      <c r="I98" s="13" t="s">
        <v>55</v>
      </c>
      <c r="J98" s="13" t="s">
        <v>29</v>
      </c>
      <c r="K98" s="13" t="s">
        <v>29</v>
      </c>
      <c r="L98" s="13" t="s">
        <v>30</v>
      </c>
      <c r="M98" s="13">
        <v>2010</v>
      </c>
      <c r="N98" s="13"/>
      <c r="O98" s="13"/>
      <c r="P98" s="13"/>
      <c r="Q98" s="23" t="str">
        <f>HYPERLINK("http://www.ubos.org/onlinefiles/uploads/ubos/pdf%20documents/2010%20COBE%20Report.pdf","http://www.ubos.org/onlinefiles/uploads/ubos/pdf%20documents/2010%20COBE%20Report.pdf")</f>
        <v>http://www.ubos.org/onlinefiles/uploads/ubos/pdf%20documents/2010%20COBE%20Report.pdf</v>
      </c>
      <c r="R98" s="15" t="s">
        <v>44</v>
      </c>
      <c r="S98" s="15" t="s">
        <v>45</v>
      </c>
      <c r="T98" s="15" t="s">
        <v>56</v>
      </c>
      <c r="U98" s="13" t="s">
        <v>57</v>
      </c>
      <c r="V98" s="13" t="s">
        <v>127</v>
      </c>
      <c r="W98" s="13" t="s">
        <v>128</v>
      </c>
      <c r="X98" s="13" t="s">
        <v>134</v>
      </c>
      <c r="Y98" s="24" t="s">
        <v>135</v>
      </c>
      <c r="Z98" s="25"/>
      <c r="AA98" s="3"/>
    </row>
    <row r="99" spans="1:27" x14ac:dyDescent="0.3">
      <c r="A99" s="13" t="s">
        <v>114</v>
      </c>
      <c r="B99" s="13" t="s">
        <v>23</v>
      </c>
      <c r="C99" s="13" t="s">
        <v>93</v>
      </c>
      <c r="D99" s="13" t="s">
        <v>93</v>
      </c>
      <c r="E99" s="13" t="s">
        <v>871</v>
      </c>
      <c r="F99" s="13" t="s">
        <v>140</v>
      </c>
      <c r="G99" s="13" t="s">
        <v>54</v>
      </c>
      <c r="H99" s="13" t="str">
        <f>IF(R99="A","Yes","No")</f>
        <v>Yes</v>
      </c>
      <c r="I99" s="13" t="s">
        <v>55</v>
      </c>
      <c r="J99" s="13" t="s">
        <v>29</v>
      </c>
      <c r="K99" s="13" t="s">
        <v>29</v>
      </c>
      <c r="L99" s="13" t="s">
        <v>30</v>
      </c>
      <c r="M99" s="13">
        <v>2010</v>
      </c>
      <c r="N99" s="13"/>
      <c r="O99" s="13"/>
      <c r="P99" s="13"/>
      <c r="Q99" s="23" t="str">
        <f>HYPERLINK("http://www.ubos.org/onlinefiles/uploads/ubos/pdf%20documents/2010%20COBE%20Report.pdf","http://www.ubos.org/onlinefiles/uploads/ubos/pdf%20documents/2010%20COBE%20Report.pdf")</f>
        <v>http://www.ubos.org/onlinefiles/uploads/ubos/pdf%20documents/2010%20COBE%20Report.pdf</v>
      </c>
      <c r="R99" s="15" t="s">
        <v>44</v>
      </c>
      <c r="S99" s="15" t="s">
        <v>45</v>
      </c>
      <c r="T99" s="15" t="s">
        <v>56</v>
      </c>
      <c r="U99" s="13" t="s">
        <v>57</v>
      </c>
      <c r="V99" s="13" t="s">
        <v>127</v>
      </c>
      <c r="W99" s="13" t="s">
        <v>128</v>
      </c>
      <c r="X99" s="13" t="s">
        <v>134</v>
      </c>
      <c r="Y99" s="24" t="s">
        <v>135</v>
      </c>
      <c r="Z99" s="25"/>
      <c r="AA99" s="3"/>
    </row>
    <row r="100" spans="1:27" x14ac:dyDescent="0.3">
      <c r="A100" s="13" t="s">
        <v>114</v>
      </c>
      <c r="B100" s="13" t="s">
        <v>23</v>
      </c>
      <c r="C100" s="13" t="s">
        <v>93</v>
      </c>
      <c r="D100" s="13" t="s">
        <v>93</v>
      </c>
      <c r="E100" s="13" t="s">
        <v>872</v>
      </c>
      <c r="F100" s="13" t="s">
        <v>140</v>
      </c>
      <c r="G100" s="13" t="s">
        <v>54</v>
      </c>
      <c r="H100" s="13" t="str">
        <f>IF(R100="A","Yes","No")</f>
        <v>Yes</v>
      </c>
      <c r="I100" s="13" t="s">
        <v>55</v>
      </c>
      <c r="J100" s="13" t="s">
        <v>29</v>
      </c>
      <c r="K100" s="13" t="s">
        <v>29</v>
      </c>
      <c r="L100" s="13" t="s">
        <v>30</v>
      </c>
      <c r="M100" s="13">
        <v>2010</v>
      </c>
      <c r="N100" s="13"/>
      <c r="O100" s="13"/>
      <c r="P100" s="13"/>
      <c r="Q100" s="23" t="str">
        <f>HYPERLINK("http://www.ubos.org/onlinefiles/uploads/ubos/pdf%20documents/2010%20COBE%20Report.pdf","http://www.ubos.org/onlinefiles/uploads/ubos/pdf%20documents/2010%20COBE%20Report.pdf")</f>
        <v>http://www.ubos.org/onlinefiles/uploads/ubos/pdf%20documents/2010%20COBE%20Report.pdf</v>
      </c>
      <c r="R100" s="15" t="s">
        <v>44</v>
      </c>
      <c r="S100" s="15" t="s">
        <v>45</v>
      </c>
      <c r="T100" s="15" t="s">
        <v>56</v>
      </c>
      <c r="U100" s="13" t="s">
        <v>57</v>
      </c>
      <c r="V100" s="13" t="s">
        <v>127</v>
      </c>
      <c r="W100" s="13" t="s">
        <v>128</v>
      </c>
      <c r="X100" s="13" t="s">
        <v>134</v>
      </c>
      <c r="Y100" s="24" t="s">
        <v>135</v>
      </c>
      <c r="Z100" s="25"/>
      <c r="AA100" s="3"/>
    </row>
    <row r="101" spans="1:27" x14ac:dyDescent="0.3">
      <c r="A101" s="13" t="s">
        <v>114</v>
      </c>
      <c r="B101" s="13" t="s">
        <v>23</v>
      </c>
      <c r="C101" s="13" t="s">
        <v>93</v>
      </c>
      <c r="D101" s="13" t="s">
        <v>93</v>
      </c>
      <c r="E101" s="13" t="s">
        <v>874</v>
      </c>
      <c r="F101" s="13" t="s">
        <v>141</v>
      </c>
      <c r="G101" s="13" t="s">
        <v>142</v>
      </c>
      <c r="H101" s="13" t="str">
        <f>IF(R101="A","Yes","No")</f>
        <v>Yes</v>
      </c>
      <c r="I101" s="13" t="s">
        <v>71</v>
      </c>
      <c r="J101" s="13" t="s">
        <v>30</v>
      </c>
      <c r="K101" s="13" t="s">
        <v>30</v>
      </c>
      <c r="L101" s="13" t="s">
        <v>30</v>
      </c>
      <c r="M101" s="13" t="s">
        <v>801</v>
      </c>
      <c r="N101" s="13"/>
      <c r="O101" s="13"/>
      <c r="P101" s="13"/>
      <c r="Q101" s="13" t="s">
        <v>92</v>
      </c>
      <c r="R101" s="15" t="s">
        <v>44</v>
      </c>
      <c r="S101" s="15" t="s">
        <v>45</v>
      </c>
      <c r="T101" s="15" t="s">
        <v>72</v>
      </c>
      <c r="U101" s="13"/>
      <c r="V101" s="13" t="s">
        <v>143</v>
      </c>
      <c r="W101" s="13" t="s">
        <v>144</v>
      </c>
      <c r="X101" s="13" t="s">
        <v>145</v>
      </c>
      <c r="Y101" s="13" t="s">
        <v>120</v>
      </c>
      <c r="Z101" s="13"/>
      <c r="AA101" s="3"/>
    </row>
    <row r="102" spans="1:27" x14ac:dyDescent="0.3">
      <c r="A102" s="13" t="s">
        <v>114</v>
      </c>
      <c r="B102" s="13" t="s">
        <v>23</v>
      </c>
      <c r="C102" s="13" t="s">
        <v>93</v>
      </c>
      <c r="D102" s="13" t="s">
        <v>93</v>
      </c>
      <c r="E102" s="13" t="s">
        <v>146</v>
      </c>
      <c r="F102" s="13" t="s">
        <v>875</v>
      </c>
      <c r="G102" s="13" t="s">
        <v>117</v>
      </c>
      <c r="H102" s="13" t="str">
        <f>IF(R102="A","Yes","No")</f>
        <v>Yes</v>
      </c>
      <c r="I102" s="13" t="s">
        <v>71</v>
      </c>
      <c r="J102" s="13" t="s">
        <v>29</v>
      </c>
      <c r="K102" s="13" t="s">
        <v>29</v>
      </c>
      <c r="L102" s="13" t="s">
        <v>30</v>
      </c>
      <c r="M102" s="13">
        <v>2015</v>
      </c>
      <c r="N102" s="13"/>
      <c r="O102" s="13"/>
      <c r="P102" s="13"/>
      <c r="Q102" s="16" t="str">
        <f>HYPERLINK("http://gpp.ppda.go.ug/page/awarded_contracts","http://gpp.ppda.go.ug/page/awarded_contracts ")</f>
        <v xml:space="preserve">http://gpp.ppda.go.ug/page/awarded_contracts </v>
      </c>
      <c r="R102" s="15" t="s">
        <v>44</v>
      </c>
      <c r="S102" s="15" t="s">
        <v>45</v>
      </c>
      <c r="T102" s="15" t="s">
        <v>72</v>
      </c>
      <c r="U102" s="13"/>
      <c r="V102" s="13" t="s">
        <v>118</v>
      </c>
      <c r="W102" s="13" t="s">
        <v>119</v>
      </c>
      <c r="X102" s="13"/>
      <c r="Y102" s="13" t="s">
        <v>120</v>
      </c>
      <c r="Z102" s="13"/>
      <c r="AA102" s="3"/>
    </row>
    <row r="103" spans="1:27" x14ac:dyDescent="0.3">
      <c r="A103" s="13" t="s">
        <v>114</v>
      </c>
      <c r="B103" s="13" t="s">
        <v>23</v>
      </c>
      <c r="C103" s="13" t="s">
        <v>93</v>
      </c>
      <c r="D103" s="13" t="s">
        <v>93</v>
      </c>
      <c r="E103" s="13" t="s">
        <v>147</v>
      </c>
      <c r="F103" s="13" t="s">
        <v>876</v>
      </c>
      <c r="G103" s="13" t="s">
        <v>117</v>
      </c>
      <c r="H103" s="13" t="str">
        <f>IF(R103="A","Yes","No")</f>
        <v>Yes</v>
      </c>
      <c r="I103" s="13" t="s">
        <v>71</v>
      </c>
      <c r="J103" s="13" t="s">
        <v>29</v>
      </c>
      <c r="K103" s="13" t="s">
        <v>29</v>
      </c>
      <c r="L103" s="13" t="s">
        <v>30</v>
      </c>
      <c r="M103" s="13">
        <v>2015</v>
      </c>
      <c r="N103" s="13"/>
      <c r="O103" s="13"/>
      <c r="P103" s="13"/>
      <c r="Q103" s="16" t="str">
        <f>HYPERLINK("http://gpp.ppda.go.ug/page/best_evaluated_bidder","http://gpp.ppda.go.ug/page/best_evaluated_bidder ")</f>
        <v xml:space="preserve">http://gpp.ppda.go.ug/page/best_evaluated_bidder </v>
      </c>
      <c r="R103" s="15" t="s">
        <v>44</v>
      </c>
      <c r="S103" s="15" t="s">
        <v>45</v>
      </c>
      <c r="T103" s="15" t="s">
        <v>72</v>
      </c>
      <c r="U103" s="13"/>
      <c r="V103" s="13" t="s">
        <v>118</v>
      </c>
      <c r="W103" s="13" t="s">
        <v>119</v>
      </c>
      <c r="X103" s="13"/>
      <c r="Y103" s="13" t="s">
        <v>120</v>
      </c>
      <c r="Z103" s="13"/>
      <c r="AA103" s="3"/>
    </row>
    <row r="104" spans="1:27" x14ac:dyDescent="0.3">
      <c r="A104" s="13" t="s">
        <v>114</v>
      </c>
      <c r="B104" s="13" t="s">
        <v>107</v>
      </c>
      <c r="C104" s="13" t="s">
        <v>93</v>
      </c>
      <c r="D104" s="13" t="s">
        <v>93</v>
      </c>
      <c r="E104" s="13" t="s">
        <v>879</v>
      </c>
      <c r="F104" s="13" t="s">
        <v>148</v>
      </c>
      <c r="G104" s="13" t="s">
        <v>149</v>
      </c>
      <c r="H104" s="13" t="str">
        <f>IF(R104="A","Yes","No")</f>
        <v>No</v>
      </c>
      <c r="I104" s="13" t="s">
        <v>71</v>
      </c>
      <c r="J104" s="13" t="s">
        <v>29</v>
      </c>
      <c r="K104" s="13" t="s">
        <v>29</v>
      </c>
      <c r="L104" s="13" t="s">
        <v>29</v>
      </c>
      <c r="M104" s="13">
        <v>2015</v>
      </c>
      <c r="N104" s="13"/>
      <c r="O104" s="13"/>
      <c r="P104" s="13"/>
      <c r="Q104" s="14" t="s">
        <v>877</v>
      </c>
      <c r="R104" s="15" t="s">
        <v>95</v>
      </c>
      <c r="S104" s="15" t="s">
        <v>96</v>
      </c>
      <c r="T104" s="15" t="s">
        <v>97</v>
      </c>
      <c r="U104" s="13" t="s">
        <v>148</v>
      </c>
      <c r="V104" s="13" t="s">
        <v>127</v>
      </c>
      <c r="W104" s="13" t="s">
        <v>128</v>
      </c>
      <c r="X104" s="13" t="s">
        <v>150</v>
      </c>
      <c r="Y104" s="13" t="s">
        <v>151</v>
      </c>
      <c r="Z104" s="13"/>
      <c r="AA104" s="3"/>
    </row>
    <row r="105" spans="1:27" x14ac:dyDescent="0.3">
      <c r="A105" s="13" t="s">
        <v>114</v>
      </c>
      <c r="B105" s="13" t="s">
        <v>107</v>
      </c>
      <c r="C105" s="13" t="s">
        <v>93</v>
      </c>
      <c r="D105" s="13" t="s">
        <v>93</v>
      </c>
      <c r="E105" s="13" t="s">
        <v>878</v>
      </c>
      <c r="F105" s="13" t="s">
        <v>148</v>
      </c>
      <c r="G105" s="13" t="s">
        <v>149</v>
      </c>
      <c r="H105" s="13" t="str">
        <f>IF(R105="A","Yes","No")</f>
        <v>No</v>
      </c>
      <c r="I105" s="13" t="s">
        <v>71</v>
      </c>
      <c r="J105" s="13" t="s">
        <v>29</v>
      </c>
      <c r="K105" s="13" t="s">
        <v>29</v>
      </c>
      <c r="L105" s="13" t="s">
        <v>29</v>
      </c>
      <c r="M105" s="13">
        <v>2015</v>
      </c>
      <c r="N105" s="13"/>
      <c r="O105" s="13"/>
      <c r="P105" s="13"/>
      <c r="Q105" s="14" t="s">
        <v>877</v>
      </c>
      <c r="R105" s="15" t="s">
        <v>95</v>
      </c>
      <c r="S105" s="15" t="s">
        <v>96</v>
      </c>
      <c r="T105" s="15" t="s">
        <v>97</v>
      </c>
      <c r="U105" s="13" t="s">
        <v>148</v>
      </c>
      <c r="V105" s="13" t="s">
        <v>127</v>
      </c>
      <c r="W105" s="13" t="s">
        <v>128</v>
      </c>
      <c r="X105" s="13" t="s">
        <v>150</v>
      </c>
      <c r="Y105" s="13" t="s">
        <v>151</v>
      </c>
      <c r="Z105" s="13"/>
      <c r="AA105" s="3"/>
    </row>
    <row r="106" spans="1:27" x14ac:dyDescent="0.3">
      <c r="A106" s="13" t="s">
        <v>114</v>
      </c>
      <c r="B106" s="13" t="s">
        <v>23</v>
      </c>
      <c r="C106" s="13" t="s">
        <v>93</v>
      </c>
      <c r="D106" s="13" t="s">
        <v>93</v>
      </c>
      <c r="E106" s="13" t="s">
        <v>880</v>
      </c>
      <c r="F106" s="13" t="s">
        <v>152</v>
      </c>
      <c r="G106" s="13" t="s">
        <v>153</v>
      </c>
      <c r="H106" s="13" t="str">
        <f>IF(R106="A","Yes","No")</f>
        <v>No</v>
      </c>
      <c r="I106" s="13" t="s">
        <v>71</v>
      </c>
      <c r="J106" s="13" t="s">
        <v>29</v>
      </c>
      <c r="K106" s="13" t="s">
        <v>29</v>
      </c>
      <c r="L106" s="13" t="s">
        <v>30</v>
      </c>
      <c r="M106" s="13">
        <v>2015</v>
      </c>
      <c r="N106" s="13"/>
      <c r="O106" s="13"/>
      <c r="P106" s="13"/>
      <c r="Q106" s="13" t="s">
        <v>154</v>
      </c>
      <c r="R106" s="15" t="s">
        <v>155</v>
      </c>
      <c r="S106" s="15" t="s">
        <v>156</v>
      </c>
      <c r="T106" s="15" t="s">
        <v>157</v>
      </c>
      <c r="U106" s="13"/>
      <c r="V106" s="13" t="s">
        <v>158</v>
      </c>
      <c r="W106" s="13" t="s">
        <v>159</v>
      </c>
      <c r="X106" s="13" t="s">
        <v>160</v>
      </c>
      <c r="Y106" s="13" t="s">
        <v>161</v>
      </c>
      <c r="Z106" s="13"/>
      <c r="AA106" s="3"/>
    </row>
    <row r="107" spans="1:27" x14ac:dyDescent="0.3">
      <c r="A107" s="13" t="s">
        <v>114</v>
      </c>
      <c r="B107" s="13" t="s">
        <v>23</v>
      </c>
      <c r="C107" s="13" t="s">
        <v>93</v>
      </c>
      <c r="D107" s="13" t="s">
        <v>93</v>
      </c>
      <c r="E107" s="13" t="s">
        <v>881</v>
      </c>
      <c r="F107" s="13" t="s">
        <v>162</v>
      </c>
      <c r="G107" s="13" t="s">
        <v>142</v>
      </c>
      <c r="H107" s="13" t="str">
        <f>IF(R107="A","Yes","No")</f>
        <v>Yes</v>
      </c>
      <c r="I107" s="13" t="s">
        <v>71</v>
      </c>
      <c r="J107" s="13" t="s">
        <v>30</v>
      </c>
      <c r="K107" s="13" t="s">
        <v>30</v>
      </c>
      <c r="L107" s="13" t="s">
        <v>30</v>
      </c>
      <c r="M107" s="13" t="s">
        <v>801</v>
      </c>
      <c r="N107" s="13"/>
      <c r="O107" s="13"/>
      <c r="P107" s="13"/>
      <c r="Q107" s="13" t="s">
        <v>92</v>
      </c>
      <c r="R107" s="15" t="s">
        <v>44</v>
      </c>
      <c r="S107" s="15" t="s">
        <v>45</v>
      </c>
      <c r="T107" s="15" t="s">
        <v>72</v>
      </c>
      <c r="U107" s="13"/>
      <c r="V107" s="13" t="s">
        <v>143</v>
      </c>
      <c r="W107" s="13" t="s">
        <v>144</v>
      </c>
      <c r="X107" s="13"/>
      <c r="Y107" s="13" t="s">
        <v>120</v>
      </c>
      <c r="Z107" s="13" t="s">
        <v>163</v>
      </c>
      <c r="AA107" s="3"/>
    </row>
    <row r="108" spans="1:27" x14ac:dyDescent="0.3">
      <c r="A108" s="13" t="s">
        <v>114</v>
      </c>
      <c r="B108" s="13" t="s">
        <v>23</v>
      </c>
      <c r="C108" s="13" t="s">
        <v>93</v>
      </c>
      <c r="D108" s="13" t="s">
        <v>93</v>
      </c>
      <c r="E108" s="13" t="s">
        <v>883</v>
      </c>
      <c r="F108" s="13" t="s">
        <v>164</v>
      </c>
      <c r="G108" s="13" t="s">
        <v>142</v>
      </c>
      <c r="H108" s="13" t="str">
        <f>IF(R108="A","Yes","No")</f>
        <v>Yes</v>
      </c>
      <c r="I108" s="13" t="s">
        <v>71</v>
      </c>
      <c r="J108" s="13" t="s">
        <v>30</v>
      </c>
      <c r="K108" s="13" t="s">
        <v>29</v>
      </c>
      <c r="L108" s="13" t="s">
        <v>30</v>
      </c>
      <c r="M108" s="13" t="s">
        <v>801</v>
      </c>
      <c r="N108" s="13"/>
      <c r="O108" s="13"/>
      <c r="P108" s="13"/>
      <c r="Q108" s="16" t="str">
        <f>HYPERLINK("https://ura.go.ug/leftMenu.do","https://ura.go.ug/leftMenu.do ")</f>
        <v xml:space="preserve">https://ura.go.ug/leftMenu.do </v>
      </c>
      <c r="R108" s="15" t="s">
        <v>44</v>
      </c>
      <c r="S108" s="15" t="s">
        <v>45</v>
      </c>
      <c r="T108" s="15" t="s">
        <v>72</v>
      </c>
      <c r="U108" s="13"/>
      <c r="V108" s="13" t="s">
        <v>143</v>
      </c>
      <c r="W108" s="13" t="s">
        <v>144</v>
      </c>
      <c r="X108" s="13"/>
      <c r="Y108" s="13" t="s">
        <v>120</v>
      </c>
      <c r="Z108" s="13"/>
      <c r="AA108" s="3"/>
    </row>
    <row r="109" spans="1:27" x14ac:dyDescent="0.3">
      <c r="A109" s="13" t="s">
        <v>114</v>
      </c>
      <c r="B109" s="13" t="s">
        <v>23</v>
      </c>
      <c r="C109" s="13" t="s">
        <v>93</v>
      </c>
      <c r="D109" s="13" t="s">
        <v>93</v>
      </c>
      <c r="E109" s="13" t="s">
        <v>882</v>
      </c>
      <c r="F109" s="13" t="s">
        <v>165</v>
      </c>
      <c r="G109" s="13" t="s">
        <v>142</v>
      </c>
      <c r="H109" s="13" t="str">
        <f>IF(R109="A","Yes","No")</f>
        <v>Yes</v>
      </c>
      <c r="I109" s="13" t="s">
        <v>71</v>
      </c>
      <c r="J109" s="13" t="s">
        <v>30</v>
      </c>
      <c r="K109" s="13" t="s">
        <v>30</v>
      </c>
      <c r="L109" s="13" t="s">
        <v>30</v>
      </c>
      <c r="M109" s="13" t="s">
        <v>801</v>
      </c>
      <c r="N109" s="13"/>
      <c r="O109" s="13"/>
      <c r="P109" s="13"/>
      <c r="Q109" s="16" t="str">
        <f>HYPERLINK("https://ura.go.ug/csvFile.do?dispatch=load","https://ura.go.ug/csvFile.do?dispatch=load")</f>
        <v>https://ura.go.ug/csvFile.do?dispatch=load</v>
      </c>
      <c r="R109" s="15" t="s">
        <v>44</v>
      </c>
      <c r="S109" s="15" t="s">
        <v>45</v>
      </c>
      <c r="T109" s="15" t="s">
        <v>72</v>
      </c>
      <c r="U109" s="13"/>
      <c r="V109" s="13" t="s">
        <v>143</v>
      </c>
      <c r="W109" s="13" t="s">
        <v>144</v>
      </c>
      <c r="X109" s="13" t="s">
        <v>166</v>
      </c>
      <c r="Y109" s="13" t="s">
        <v>120</v>
      </c>
      <c r="Z109" s="13"/>
      <c r="AA109" s="3"/>
    </row>
    <row r="110" spans="1:27" x14ac:dyDescent="0.3">
      <c r="A110" s="13" t="s">
        <v>114</v>
      </c>
      <c r="B110" s="13" t="s">
        <v>107</v>
      </c>
      <c r="C110" s="13" t="s">
        <v>93</v>
      </c>
      <c r="D110" s="13" t="s">
        <v>93</v>
      </c>
      <c r="E110" s="13" t="s">
        <v>885</v>
      </c>
      <c r="F110" s="13" t="s">
        <v>167</v>
      </c>
      <c r="G110" s="13" t="s">
        <v>149</v>
      </c>
      <c r="H110" s="13" t="str">
        <f>IF(R110="A","Yes","No")</f>
        <v>No</v>
      </c>
      <c r="I110" s="13" t="s">
        <v>28</v>
      </c>
      <c r="J110" s="13" t="s">
        <v>29</v>
      </c>
      <c r="K110" s="13" t="s">
        <v>29</v>
      </c>
      <c r="L110" s="13" t="s">
        <v>30</v>
      </c>
      <c r="M110" s="13">
        <v>2013</v>
      </c>
      <c r="N110" s="13"/>
      <c r="O110" s="13"/>
      <c r="P110" s="13"/>
      <c r="Q110" s="14" t="s">
        <v>884</v>
      </c>
      <c r="R110" s="15" t="s">
        <v>95</v>
      </c>
      <c r="S110" s="15" t="s">
        <v>96</v>
      </c>
      <c r="T110" s="15" t="s">
        <v>97</v>
      </c>
      <c r="U110" s="13" t="s">
        <v>167</v>
      </c>
      <c r="V110" s="13" t="s">
        <v>158</v>
      </c>
      <c r="W110" s="13" t="s">
        <v>159</v>
      </c>
      <c r="X110" s="13" t="s">
        <v>168</v>
      </c>
      <c r="Y110" s="13" t="s">
        <v>151</v>
      </c>
      <c r="Z110" s="13"/>
      <c r="AA110" s="3"/>
    </row>
    <row r="111" spans="1:27" x14ac:dyDescent="0.3">
      <c r="A111" s="13" t="s">
        <v>114</v>
      </c>
      <c r="B111" s="13" t="s">
        <v>107</v>
      </c>
      <c r="C111" s="13" t="s">
        <v>93</v>
      </c>
      <c r="D111" s="13" t="s">
        <v>93</v>
      </c>
      <c r="E111" s="13" t="s">
        <v>886</v>
      </c>
      <c r="F111" s="13" t="s">
        <v>167</v>
      </c>
      <c r="G111" s="13" t="s">
        <v>149</v>
      </c>
      <c r="H111" s="13" t="str">
        <f>IF(R111="A","Yes","No")</f>
        <v>No</v>
      </c>
      <c r="I111" s="13" t="s">
        <v>28</v>
      </c>
      <c r="J111" s="13" t="s">
        <v>29</v>
      </c>
      <c r="K111" s="13" t="s">
        <v>29</v>
      </c>
      <c r="L111" s="13" t="s">
        <v>30</v>
      </c>
      <c r="M111" s="13">
        <v>2014</v>
      </c>
      <c r="N111" s="13"/>
      <c r="O111" s="13"/>
      <c r="P111" s="13"/>
      <c r="Q111" s="14" t="s">
        <v>884</v>
      </c>
      <c r="R111" s="15" t="s">
        <v>95</v>
      </c>
      <c r="S111" s="15" t="s">
        <v>96</v>
      </c>
      <c r="T111" s="15" t="s">
        <v>97</v>
      </c>
      <c r="U111" s="13" t="s">
        <v>167</v>
      </c>
      <c r="V111" s="13" t="s">
        <v>158</v>
      </c>
      <c r="W111" s="13" t="s">
        <v>159</v>
      </c>
      <c r="X111" s="13" t="s">
        <v>168</v>
      </c>
      <c r="Y111" s="13" t="s">
        <v>151</v>
      </c>
      <c r="Z111" s="13"/>
      <c r="AA111" s="3"/>
    </row>
    <row r="112" spans="1:27" x14ac:dyDescent="0.3">
      <c r="A112" s="13" t="s">
        <v>114</v>
      </c>
      <c r="B112" s="13" t="s">
        <v>107</v>
      </c>
      <c r="C112" s="13" t="s">
        <v>93</v>
      </c>
      <c r="D112" s="13" t="s">
        <v>93</v>
      </c>
      <c r="E112" s="13" t="s">
        <v>903</v>
      </c>
      <c r="F112" s="13" t="s">
        <v>167</v>
      </c>
      <c r="G112" s="13" t="s">
        <v>149</v>
      </c>
      <c r="H112" s="13" t="str">
        <f>IF(R112="A","Yes","No")</f>
        <v>No</v>
      </c>
      <c r="I112" s="13" t="s">
        <v>28</v>
      </c>
      <c r="J112" s="13" t="s">
        <v>29</v>
      </c>
      <c r="K112" s="13" t="s">
        <v>29</v>
      </c>
      <c r="L112" s="13" t="s">
        <v>30</v>
      </c>
      <c r="M112" s="13">
        <v>1994</v>
      </c>
      <c r="N112" s="13"/>
      <c r="O112" s="13"/>
      <c r="P112" s="13"/>
      <c r="Q112" s="14" t="s">
        <v>884</v>
      </c>
      <c r="R112" s="15" t="s">
        <v>95</v>
      </c>
      <c r="S112" s="15" t="s">
        <v>96</v>
      </c>
      <c r="T112" s="15" t="s">
        <v>97</v>
      </c>
      <c r="U112" s="13" t="s">
        <v>167</v>
      </c>
      <c r="V112" s="13" t="s">
        <v>158</v>
      </c>
      <c r="W112" s="13" t="s">
        <v>159</v>
      </c>
      <c r="X112" s="13" t="s">
        <v>168</v>
      </c>
      <c r="Y112" s="13" t="s">
        <v>151</v>
      </c>
      <c r="Z112" s="13"/>
      <c r="AA112" s="3"/>
    </row>
    <row r="113" spans="1:27" x14ac:dyDescent="0.3">
      <c r="A113" s="13" t="s">
        <v>114</v>
      </c>
      <c r="B113" s="13" t="s">
        <v>23</v>
      </c>
      <c r="C113" s="13" t="s">
        <v>93</v>
      </c>
      <c r="D113" s="13" t="s">
        <v>93</v>
      </c>
      <c r="E113" s="13" t="s">
        <v>904</v>
      </c>
      <c r="F113" s="13" t="s">
        <v>172</v>
      </c>
      <c r="G113" s="13" t="s">
        <v>173</v>
      </c>
      <c r="H113" s="13" t="str">
        <f>IF(R113="A","Yes","No")</f>
        <v>Yes</v>
      </c>
      <c r="I113" s="13" t="s">
        <v>71</v>
      </c>
      <c r="J113" s="13" t="s">
        <v>29</v>
      </c>
      <c r="K113" s="13" t="s">
        <v>29</v>
      </c>
      <c r="L113" s="13" t="s">
        <v>30</v>
      </c>
      <c r="M113" s="13">
        <v>2016</v>
      </c>
      <c r="N113" s="13" t="s">
        <v>31</v>
      </c>
      <c r="O113" s="13"/>
      <c r="P113" s="13"/>
      <c r="Q113" s="16" t="s">
        <v>174</v>
      </c>
      <c r="R113" s="15" t="s">
        <v>44</v>
      </c>
      <c r="S113" s="15" t="s">
        <v>45</v>
      </c>
      <c r="T113" s="15" t="s">
        <v>72</v>
      </c>
      <c r="U113" s="13"/>
      <c r="V113" s="13" t="s">
        <v>175</v>
      </c>
      <c r="W113" s="13" t="s">
        <v>176</v>
      </c>
      <c r="X113" s="13" t="s">
        <v>177</v>
      </c>
      <c r="Y113" s="13" t="s">
        <v>120</v>
      </c>
      <c r="Z113" s="13"/>
      <c r="AA113" s="3"/>
    </row>
    <row r="114" spans="1:27" x14ac:dyDescent="0.3">
      <c r="A114" s="13" t="s">
        <v>114</v>
      </c>
      <c r="B114" s="13" t="s">
        <v>23</v>
      </c>
      <c r="C114" s="13" t="s">
        <v>93</v>
      </c>
      <c r="D114" s="13" t="s">
        <v>93</v>
      </c>
      <c r="E114" s="13" t="s">
        <v>905</v>
      </c>
      <c r="F114" s="13" t="s">
        <v>178</v>
      </c>
      <c r="G114" s="13" t="s">
        <v>117</v>
      </c>
      <c r="H114" s="13" t="str">
        <f>IF(R114="A","Yes","No")</f>
        <v>Yes</v>
      </c>
      <c r="I114" s="13" t="s">
        <v>71</v>
      </c>
      <c r="J114" s="13" t="s">
        <v>29</v>
      </c>
      <c r="K114" s="13" t="s">
        <v>29</v>
      </c>
      <c r="L114" s="13" t="s">
        <v>30</v>
      </c>
      <c r="M114" s="13">
        <v>2015</v>
      </c>
      <c r="N114" s="13"/>
      <c r="O114" s="13"/>
      <c r="P114" s="13"/>
      <c r="Q114" s="16" t="str">
        <f>HYPERLINK("https://ppda.go.ug/download/downloads/corporate_reports/SUSPENDED%20PROVIDERS%20Nov%202011.pdf","https://ppda.go.ug/download/downloads/corporate_reports/SUSPENDED%20PROVIDERS%20Nov%202011.pdf")</f>
        <v>https://ppda.go.ug/download/downloads/corporate_reports/SUSPENDED%20PROVIDERS%20Nov%202011.pdf</v>
      </c>
      <c r="R114" s="15" t="s">
        <v>44</v>
      </c>
      <c r="S114" s="15" t="s">
        <v>45</v>
      </c>
      <c r="T114" s="15" t="s">
        <v>72</v>
      </c>
      <c r="U114" s="13"/>
      <c r="V114" s="13" t="s">
        <v>118</v>
      </c>
      <c r="W114" s="13" t="s">
        <v>119</v>
      </c>
      <c r="X114" s="13"/>
      <c r="Y114" s="13" t="s">
        <v>120</v>
      </c>
      <c r="Z114" s="13"/>
      <c r="AA114" s="3"/>
    </row>
    <row r="115" spans="1:27" x14ac:dyDescent="0.3">
      <c r="A115" s="13" t="s">
        <v>114</v>
      </c>
      <c r="B115" s="13" t="s">
        <v>107</v>
      </c>
      <c r="C115" s="13" t="s">
        <v>93</v>
      </c>
      <c r="D115" s="13" t="s">
        <v>93</v>
      </c>
      <c r="E115" s="13" t="s">
        <v>907</v>
      </c>
      <c r="F115" s="13" t="s">
        <v>179</v>
      </c>
      <c r="G115" s="13" t="s">
        <v>54</v>
      </c>
      <c r="H115" s="13" t="str">
        <f>IF(R115="A","Yes","No")</f>
        <v>Yes</v>
      </c>
      <c r="I115" s="13" t="s">
        <v>71</v>
      </c>
      <c r="J115" s="13" t="s">
        <v>29</v>
      </c>
      <c r="K115" s="13" t="s">
        <v>29</v>
      </c>
      <c r="L115" s="13" t="s">
        <v>29</v>
      </c>
      <c r="M115" s="13">
        <v>2013</v>
      </c>
      <c r="N115" s="13"/>
      <c r="O115" s="13"/>
      <c r="P115" s="13"/>
      <c r="Q115" s="16" t="s">
        <v>914</v>
      </c>
      <c r="R115" s="15" t="s">
        <v>44</v>
      </c>
      <c r="S115" s="15" t="s">
        <v>45</v>
      </c>
      <c r="T115" s="15" t="s">
        <v>56</v>
      </c>
      <c r="U115" s="13"/>
      <c r="V115" s="13" t="s">
        <v>175</v>
      </c>
      <c r="W115" s="13" t="s">
        <v>176</v>
      </c>
      <c r="X115" s="13" t="s">
        <v>180</v>
      </c>
      <c r="Y115" s="13" t="s">
        <v>161</v>
      </c>
      <c r="Z115" s="16" t="str">
        <f>HYPERLINK("http://www.ubos.org/statistics/macro-economic/trade-2/","http://www.ubos.org/statistics/macro-economic/trade-2/ ")</f>
        <v xml:space="preserve">http://www.ubos.org/statistics/macro-economic/trade-2/ </v>
      </c>
      <c r="AA115" s="3"/>
    </row>
    <row r="116" spans="1:27" x14ac:dyDescent="0.3">
      <c r="A116" s="13" t="s">
        <v>114</v>
      </c>
      <c r="B116" s="13" t="s">
        <v>107</v>
      </c>
      <c r="C116" s="13" t="s">
        <v>93</v>
      </c>
      <c r="D116" s="13" t="s">
        <v>93</v>
      </c>
      <c r="E116" s="13" t="s">
        <v>908</v>
      </c>
      <c r="F116" s="13" t="s">
        <v>179</v>
      </c>
      <c r="G116" s="13" t="s">
        <v>54</v>
      </c>
      <c r="H116" s="13" t="str">
        <f>IF(R116="A","Yes","No")</f>
        <v>Yes</v>
      </c>
      <c r="I116" s="13" t="s">
        <v>71</v>
      </c>
      <c r="J116" s="13" t="s">
        <v>29</v>
      </c>
      <c r="K116" s="13" t="s">
        <v>29</v>
      </c>
      <c r="L116" s="13" t="s">
        <v>29</v>
      </c>
      <c r="M116" s="13">
        <v>2013</v>
      </c>
      <c r="N116" s="13"/>
      <c r="O116" s="13"/>
      <c r="P116" s="13"/>
      <c r="Q116" s="16" t="s">
        <v>915</v>
      </c>
      <c r="R116" s="15" t="s">
        <v>44</v>
      </c>
      <c r="S116" s="15" t="s">
        <v>45</v>
      </c>
      <c r="T116" s="15" t="s">
        <v>56</v>
      </c>
      <c r="U116" s="13"/>
      <c r="V116" s="13" t="s">
        <v>175</v>
      </c>
      <c r="W116" s="13" t="s">
        <v>176</v>
      </c>
      <c r="X116" s="13" t="s">
        <v>180</v>
      </c>
      <c r="Y116" s="13" t="s">
        <v>161</v>
      </c>
      <c r="Z116" s="16" t="str">
        <f>HYPERLINK("http://www.ubos.org/statistics/macro-economic/trade-2/","http://www.ubos.org/statistics/macro-economic/trade-2/ ")</f>
        <v xml:space="preserve">http://www.ubos.org/statistics/macro-economic/trade-2/ </v>
      </c>
      <c r="AA116" s="3"/>
    </row>
    <row r="117" spans="1:27" x14ac:dyDescent="0.3">
      <c r="A117" s="13" t="s">
        <v>114</v>
      </c>
      <c r="B117" s="13" t="s">
        <v>107</v>
      </c>
      <c r="C117" s="13" t="s">
        <v>93</v>
      </c>
      <c r="D117" s="13" t="s">
        <v>93</v>
      </c>
      <c r="E117" s="13" t="s">
        <v>909</v>
      </c>
      <c r="F117" s="13" t="s">
        <v>179</v>
      </c>
      <c r="G117" s="13" t="s">
        <v>54</v>
      </c>
      <c r="H117" s="13" t="str">
        <f>IF(R117="A","Yes","No")</f>
        <v>Yes</v>
      </c>
      <c r="I117" s="13" t="s">
        <v>71</v>
      </c>
      <c r="J117" s="13" t="s">
        <v>29</v>
      </c>
      <c r="K117" s="13" t="s">
        <v>29</v>
      </c>
      <c r="L117" s="13" t="s">
        <v>29</v>
      </c>
      <c r="M117" s="13">
        <v>2013</v>
      </c>
      <c r="N117" s="13"/>
      <c r="O117" s="13"/>
      <c r="P117" s="13"/>
      <c r="Q117" s="16" t="s">
        <v>916</v>
      </c>
      <c r="R117" s="15" t="s">
        <v>44</v>
      </c>
      <c r="S117" s="15" t="s">
        <v>45</v>
      </c>
      <c r="T117" s="15" t="s">
        <v>56</v>
      </c>
      <c r="U117" s="13"/>
      <c r="V117" s="13" t="s">
        <v>175</v>
      </c>
      <c r="W117" s="13" t="s">
        <v>176</v>
      </c>
      <c r="X117" s="13" t="s">
        <v>180</v>
      </c>
      <c r="Y117" s="13" t="s">
        <v>161</v>
      </c>
      <c r="Z117" s="16" t="str">
        <f>HYPERLINK("http://www.ubos.org/statistics/macro-economic/trade-2/","http://www.ubos.org/statistics/macro-economic/trade-2/ ")</f>
        <v xml:space="preserve">http://www.ubos.org/statistics/macro-economic/trade-2/ </v>
      </c>
      <c r="AA117" s="3"/>
    </row>
    <row r="118" spans="1:27" x14ac:dyDescent="0.3">
      <c r="A118" s="13" t="s">
        <v>114</v>
      </c>
      <c r="B118" s="13" t="s">
        <v>107</v>
      </c>
      <c r="C118" s="13" t="s">
        <v>93</v>
      </c>
      <c r="D118" s="13" t="s">
        <v>93</v>
      </c>
      <c r="E118" s="13" t="s">
        <v>910</v>
      </c>
      <c r="F118" s="13" t="s">
        <v>179</v>
      </c>
      <c r="G118" s="13" t="s">
        <v>54</v>
      </c>
      <c r="H118" s="13" t="str">
        <f>IF(R118="A","Yes","No")</f>
        <v>Yes</v>
      </c>
      <c r="I118" s="13" t="s">
        <v>71</v>
      </c>
      <c r="J118" s="13" t="s">
        <v>29</v>
      </c>
      <c r="K118" s="13" t="s">
        <v>29</v>
      </c>
      <c r="L118" s="13" t="s">
        <v>29</v>
      </c>
      <c r="M118" s="13">
        <v>2013</v>
      </c>
      <c r="N118" s="13"/>
      <c r="O118" s="13"/>
      <c r="P118" s="13"/>
      <c r="Q118" s="16" t="s">
        <v>917</v>
      </c>
      <c r="R118" s="15" t="s">
        <v>44</v>
      </c>
      <c r="S118" s="15" t="s">
        <v>45</v>
      </c>
      <c r="T118" s="15" t="s">
        <v>56</v>
      </c>
      <c r="U118" s="13"/>
      <c r="V118" s="13" t="s">
        <v>175</v>
      </c>
      <c r="W118" s="13" t="s">
        <v>176</v>
      </c>
      <c r="X118" s="13" t="s">
        <v>180</v>
      </c>
      <c r="Y118" s="13" t="s">
        <v>161</v>
      </c>
      <c r="Z118" s="16" t="str">
        <f>HYPERLINK("http://www.ubos.org/statistics/macro-economic/trade-2/","http://www.ubos.org/statistics/macro-economic/trade-2/ ")</f>
        <v xml:space="preserve">http://www.ubos.org/statistics/macro-economic/trade-2/ </v>
      </c>
      <c r="AA118" s="3"/>
    </row>
    <row r="119" spans="1:27" x14ac:dyDescent="0.3">
      <c r="A119" s="13" t="s">
        <v>114</v>
      </c>
      <c r="B119" s="13" t="s">
        <v>107</v>
      </c>
      <c r="C119" s="13" t="s">
        <v>93</v>
      </c>
      <c r="D119" s="13" t="s">
        <v>93</v>
      </c>
      <c r="E119" s="13" t="s">
        <v>911</v>
      </c>
      <c r="F119" s="13" t="s">
        <v>179</v>
      </c>
      <c r="G119" s="13" t="s">
        <v>54</v>
      </c>
      <c r="H119" s="13" t="str">
        <f>IF(R119="A","Yes","No")</f>
        <v>Yes</v>
      </c>
      <c r="I119" s="13" t="s">
        <v>71</v>
      </c>
      <c r="J119" s="13" t="s">
        <v>29</v>
      </c>
      <c r="K119" s="13" t="s">
        <v>29</v>
      </c>
      <c r="L119" s="13" t="s">
        <v>29</v>
      </c>
      <c r="M119" s="13">
        <v>2013</v>
      </c>
      <c r="N119" s="13"/>
      <c r="O119" s="13"/>
      <c r="P119" s="13"/>
      <c r="Q119" s="16" t="s">
        <v>918</v>
      </c>
      <c r="R119" s="15" t="s">
        <v>44</v>
      </c>
      <c r="S119" s="15" t="s">
        <v>45</v>
      </c>
      <c r="T119" s="15" t="s">
        <v>56</v>
      </c>
      <c r="U119" s="13"/>
      <c r="V119" s="13" t="s">
        <v>175</v>
      </c>
      <c r="W119" s="13" t="s">
        <v>176</v>
      </c>
      <c r="X119" s="13" t="s">
        <v>180</v>
      </c>
      <c r="Y119" s="13" t="s">
        <v>161</v>
      </c>
      <c r="Z119" s="16" t="str">
        <f>HYPERLINK("http://www.ubos.org/statistics/macro-economic/trade-2/","http://www.ubos.org/statistics/macro-economic/trade-2/ ")</f>
        <v xml:space="preserve">http://www.ubos.org/statistics/macro-economic/trade-2/ </v>
      </c>
      <c r="AA119" s="3"/>
    </row>
    <row r="120" spans="1:27" x14ac:dyDescent="0.3">
      <c r="A120" s="13" t="s">
        <v>114</v>
      </c>
      <c r="B120" s="13" t="s">
        <v>107</v>
      </c>
      <c r="C120" s="13" t="s">
        <v>93</v>
      </c>
      <c r="D120" s="13" t="s">
        <v>93</v>
      </c>
      <c r="E120" s="13" t="s">
        <v>912</v>
      </c>
      <c r="F120" s="13" t="s">
        <v>179</v>
      </c>
      <c r="G120" s="13" t="s">
        <v>54</v>
      </c>
      <c r="H120" s="13" t="str">
        <f>IF(R120="A","Yes","No")</f>
        <v>Yes</v>
      </c>
      <c r="I120" s="13" t="s">
        <v>71</v>
      </c>
      <c r="J120" s="13" t="s">
        <v>29</v>
      </c>
      <c r="K120" s="13" t="s">
        <v>29</v>
      </c>
      <c r="L120" s="13" t="s">
        <v>29</v>
      </c>
      <c r="M120" s="13">
        <v>2013</v>
      </c>
      <c r="N120" s="13"/>
      <c r="O120" s="13"/>
      <c r="P120" s="13"/>
      <c r="Q120" s="16" t="s">
        <v>919</v>
      </c>
      <c r="R120" s="15" t="s">
        <v>44</v>
      </c>
      <c r="S120" s="15" t="s">
        <v>45</v>
      </c>
      <c r="T120" s="15" t="s">
        <v>56</v>
      </c>
      <c r="U120" s="13"/>
      <c r="V120" s="13" t="s">
        <v>175</v>
      </c>
      <c r="W120" s="13" t="s">
        <v>176</v>
      </c>
      <c r="X120" s="13" t="s">
        <v>180</v>
      </c>
      <c r="Y120" s="13" t="s">
        <v>161</v>
      </c>
      <c r="Z120" s="16" t="str">
        <f>HYPERLINK("http://www.ubos.org/statistics/macro-economic/trade-2/","http://www.ubos.org/statistics/macro-economic/trade-2/ ")</f>
        <v xml:space="preserve">http://www.ubos.org/statistics/macro-economic/trade-2/ </v>
      </c>
      <c r="AA120" s="3"/>
    </row>
    <row r="121" spans="1:27" x14ac:dyDescent="0.3">
      <c r="A121" s="13" t="s">
        <v>114</v>
      </c>
      <c r="B121" s="13" t="s">
        <v>107</v>
      </c>
      <c r="C121" s="13" t="s">
        <v>93</v>
      </c>
      <c r="D121" s="13" t="s">
        <v>93</v>
      </c>
      <c r="E121" s="13" t="s">
        <v>913</v>
      </c>
      <c r="F121" s="13" t="s">
        <v>179</v>
      </c>
      <c r="G121" s="13" t="s">
        <v>54</v>
      </c>
      <c r="H121" s="13" t="str">
        <f>IF(R121="A","Yes","No")</f>
        <v>Yes</v>
      </c>
      <c r="I121" s="13" t="s">
        <v>71</v>
      </c>
      <c r="J121" s="13" t="s">
        <v>29</v>
      </c>
      <c r="K121" s="13" t="s">
        <v>29</v>
      </c>
      <c r="L121" s="13" t="s">
        <v>29</v>
      </c>
      <c r="M121" s="13">
        <v>2013</v>
      </c>
      <c r="N121" s="13"/>
      <c r="O121" s="13"/>
      <c r="P121" s="13"/>
      <c r="Q121" s="16" t="s">
        <v>920</v>
      </c>
      <c r="R121" s="15" t="s">
        <v>44</v>
      </c>
      <c r="S121" s="15" t="s">
        <v>45</v>
      </c>
      <c r="T121" s="15" t="s">
        <v>56</v>
      </c>
      <c r="U121" s="13"/>
      <c r="V121" s="13" t="s">
        <v>175</v>
      </c>
      <c r="W121" s="13" t="s">
        <v>176</v>
      </c>
      <c r="X121" s="13" t="s">
        <v>180</v>
      </c>
      <c r="Y121" s="13" t="s">
        <v>161</v>
      </c>
      <c r="Z121" s="16" t="str">
        <f>HYPERLINK("http://www.ubos.org/statistics/macro-economic/trade-2/","http://www.ubos.org/statistics/macro-economic/trade-2/ ")</f>
        <v xml:space="preserve">http://www.ubos.org/statistics/macro-economic/trade-2/ </v>
      </c>
      <c r="AA121" s="3"/>
    </row>
    <row r="122" spans="1:27" x14ac:dyDescent="0.3">
      <c r="A122" s="13" t="s">
        <v>114</v>
      </c>
      <c r="B122" s="13" t="s">
        <v>107</v>
      </c>
      <c r="C122" s="13" t="s">
        <v>93</v>
      </c>
      <c r="D122" s="13" t="s">
        <v>93</v>
      </c>
      <c r="E122" s="13" t="s">
        <v>922</v>
      </c>
      <c r="F122" s="13" t="s">
        <v>181</v>
      </c>
      <c r="G122" s="13" t="s">
        <v>182</v>
      </c>
      <c r="H122" s="13" t="str">
        <f>IF(R122="A","Yes","No")</f>
        <v>No</v>
      </c>
      <c r="I122" s="13" t="s">
        <v>71</v>
      </c>
      <c r="J122" s="13" t="s">
        <v>29</v>
      </c>
      <c r="K122" s="13" t="s">
        <v>29</v>
      </c>
      <c r="L122" s="13" t="s">
        <v>30</v>
      </c>
      <c r="M122" s="13">
        <v>2014</v>
      </c>
      <c r="N122" s="13"/>
      <c r="O122" s="13"/>
      <c r="P122" s="13"/>
      <c r="Q122" s="16" t="s">
        <v>921</v>
      </c>
      <c r="R122" s="15" t="s">
        <v>95</v>
      </c>
      <c r="S122" s="15" t="s">
        <v>96</v>
      </c>
      <c r="T122" s="15" t="s">
        <v>97</v>
      </c>
      <c r="U122" s="13" t="s">
        <v>181</v>
      </c>
      <c r="V122" s="13" t="s">
        <v>158</v>
      </c>
      <c r="W122" s="13" t="s">
        <v>159</v>
      </c>
      <c r="X122" s="13" t="s">
        <v>168</v>
      </c>
      <c r="Y122" s="13" t="s">
        <v>151</v>
      </c>
      <c r="Z122" s="14" t="s">
        <v>906</v>
      </c>
      <c r="AA122" s="3"/>
    </row>
    <row r="123" spans="1:27" x14ac:dyDescent="0.3">
      <c r="A123" s="13" t="s">
        <v>114</v>
      </c>
      <c r="B123" s="13" t="s">
        <v>107</v>
      </c>
      <c r="C123" s="13" t="s">
        <v>93</v>
      </c>
      <c r="D123" s="13" t="s">
        <v>93</v>
      </c>
      <c r="E123" s="13" t="s">
        <v>923</v>
      </c>
      <c r="F123" s="13" t="s">
        <v>181</v>
      </c>
      <c r="G123" s="13" t="s">
        <v>182</v>
      </c>
      <c r="H123" s="13" t="str">
        <f>IF(R123="A","Yes","No")</f>
        <v>No</v>
      </c>
      <c r="I123" s="13" t="s">
        <v>71</v>
      </c>
      <c r="J123" s="13" t="s">
        <v>29</v>
      </c>
      <c r="K123" s="13" t="s">
        <v>29</v>
      </c>
      <c r="L123" s="13" t="s">
        <v>30</v>
      </c>
      <c r="M123" s="13">
        <v>2014</v>
      </c>
      <c r="N123" s="13"/>
      <c r="O123" s="13"/>
      <c r="P123" s="13"/>
      <c r="Q123" s="16" t="s">
        <v>924</v>
      </c>
      <c r="R123" s="15" t="s">
        <v>95</v>
      </c>
      <c r="S123" s="15" t="s">
        <v>96</v>
      </c>
      <c r="T123" s="15" t="s">
        <v>97</v>
      </c>
      <c r="U123" s="13" t="s">
        <v>181</v>
      </c>
      <c r="V123" s="13" t="s">
        <v>158</v>
      </c>
      <c r="W123" s="13" t="s">
        <v>159</v>
      </c>
      <c r="X123" s="13" t="s">
        <v>168</v>
      </c>
      <c r="Y123" s="13" t="s">
        <v>151</v>
      </c>
      <c r="Z123" s="14" t="s">
        <v>906</v>
      </c>
      <c r="AA123" s="3"/>
    </row>
    <row r="124" spans="1:27" x14ac:dyDescent="0.3">
      <c r="A124" s="13" t="s">
        <v>114</v>
      </c>
      <c r="B124" s="13" t="s">
        <v>107</v>
      </c>
      <c r="C124" s="13" t="s">
        <v>93</v>
      </c>
      <c r="D124" s="13" t="s">
        <v>93</v>
      </c>
      <c r="E124" s="13" t="s">
        <v>925</v>
      </c>
      <c r="F124" s="13" t="s">
        <v>183</v>
      </c>
      <c r="G124" s="13" t="s">
        <v>184</v>
      </c>
      <c r="H124" s="13" t="str">
        <f>IF(R124="A","Yes","No")</f>
        <v>No</v>
      </c>
      <c r="I124" s="13" t="s">
        <v>71</v>
      </c>
      <c r="J124" s="13" t="s">
        <v>30</v>
      </c>
      <c r="K124" s="13" t="s">
        <v>29</v>
      </c>
      <c r="L124" s="13" t="s">
        <v>30</v>
      </c>
      <c r="M124" s="13">
        <v>2014</v>
      </c>
      <c r="N124" s="13"/>
      <c r="O124" s="13"/>
      <c r="P124" s="13"/>
      <c r="Q124" s="16" t="s">
        <v>926</v>
      </c>
      <c r="R124" s="15" t="s">
        <v>95</v>
      </c>
      <c r="S124" s="15" t="s">
        <v>96</v>
      </c>
      <c r="T124" s="15" t="s">
        <v>97</v>
      </c>
      <c r="U124" s="13" t="s">
        <v>183</v>
      </c>
      <c r="V124" s="13" t="s">
        <v>185</v>
      </c>
      <c r="W124" s="13" t="s">
        <v>186</v>
      </c>
      <c r="X124" s="13" t="s">
        <v>187</v>
      </c>
      <c r="Y124" s="13" t="s">
        <v>151</v>
      </c>
      <c r="Z124" s="13"/>
      <c r="AA124" s="3"/>
    </row>
    <row r="125" spans="1:27" x14ac:dyDescent="0.3">
      <c r="A125" s="13" t="s">
        <v>114</v>
      </c>
      <c r="B125" s="13" t="s">
        <v>107</v>
      </c>
      <c r="C125" s="13" t="s">
        <v>93</v>
      </c>
      <c r="D125" s="13" t="s">
        <v>93</v>
      </c>
      <c r="E125" s="13" t="s">
        <v>927</v>
      </c>
      <c r="F125" s="13" t="s">
        <v>183</v>
      </c>
      <c r="G125" s="13" t="s">
        <v>184</v>
      </c>
      <c r="H125" s="13" t="str">
        <f>IF(R125="A","Yes","No")</f>
        <v>No</v>
      </c>
      <c r="I125" s="13" t="s">
        <v>71</v>
      </c>
      <c r="J125" s="13" t="s">
        <v>30</v>
      </c>
      <c r="K125" s="13" t="s">
        <v>29</v>
      </c>
      <c r="L125" s="13" t="s">
        <v>30</v>
      </c>
      <c r="M125" s="13">
        <v>2013</v>
      </c>
      <c r="N125" s="13"/>
      <c r="O125" s="13"/>
      <c r="P125" s="13"/>
      <c r="Q125" s="16" t="s">
        <v>931</v>
      </c>
      <c r="R125" s="15" t="s">
        <v>95</v>
      </c>
      <c r="S125" s="15" t="s">
        <v>96</v>
      </c>
      <c r="T125" s="15" t="s">
        <v>97</v>
      </c>
      <c r="U125" s="13" t="s">
        <v>183</v>
      </c>
      <c r="V125" s="13" t="s">
        <v>185</v>
      </c>
      <c r="W125" s="13" t="s">
        <v>186</v>
      </c>
      <c r="X125" s="13" t="s">
        <v>187</v>
      </c>
      <c r="Y125" s="13" t="s">
        <v>151</v>
      </c>
      <c r="Z125" s="13"/>
      <c r="AA125" s="3"/>
    </row>
    <row r="126" spans="1:27" x14ac:dyDescent="0.3">
      <c r="A126" s="13" t="s">
        <v>114</v>
      </c>
      <c r="B126" s="13" t="s">
        <v>107</v>
      </c>
      <c r="C126" s="13" t="s">
        <v>93</v>
      </c>
      <c r="D126" s="13" t="s">
        <v>93</v>
      </c>
      <c r="E126" s="13" t="s">
        <v>928</v>
      </c>
      <c r="F126" s="13" t="s">
        <v>183</v>
      </c>
      <c r="G126" s="13" t="s">
        <v>184</v>
      </c>
      <c r="H126" s="13" t="str">
        <f>IF(R126="A","Yes","No")</f>
        <v>No</v>
      </c>
      <c r="I126" s="13" t="s">
        <v>71</v>
      </c>
      <c r="J126" s="13" t="s">
        <v>30</v>
      </c>
      <c r="K126" s="13" t="s">
        <v>29</v>
      </c>
      <c r="L126" s="13" t="s">
        <v>30</v>
      </c>
      <c r="M126" s="13">
        <v>2013</v>
      </c>
      <c r="N126" s="13"/>
      <c r="O126" s="13"/>
      <c r="P126" s="13"/>
      <c r="Q126" s="16" t="s">
        <v>932</v>
      </c>
      <c r="R126" s="15" t="s">
        <v>95</v>
      </c>
      <c r="S126" s="15" t="s">
        <v>96</v>
      </c>
      <c r="T126" s="15" t="s">
        <v>97</v>
      </c>
      <c r="U126" s="13" t="s">
        <v>183</v>
      </c>
      <c r="V126" s="13" t="s">
        <v>185</v>
      </c>
      <c r="W126" s="13" t="s">
        <v>186</v>
      </c>
      <c r="X126" s="13" t="s">
        <v>187</v>
      </c>
      <c r="Y126" s="13" t="s">
        <v>151</v>
      </c>
      <c r="Z126" s="13"/>
      <c r="AA126" s="3"/>
    </row>
    <row r="127" spans="1:27" x14ac:dyDescent="0.3">
      <c r="A127" s="13" t="s">
        <v>114</v>
      </c>
      <c r="B127" s="13" t="s">
        <v>107</v>
      </c>
      <c r="C127" s="13" t="s">
        <v>93</v>
      </c>
      <c r="D127" s="13" t="s">
        <v>93</v>
      </c>
      <c r="E127" s="13" t="s">
        <v>929</v>
      </c>
      <c r="F127" s="13" t="s">
        <v>183</v>
      </c>
      <c r="G127" s="13" t="s">
        <v>184</v>
      </c>
      <c r="H127" s="13" t="str">
        <f>IF(R127="A","Yes","No")</f>
        <v>No</v>
      </c>
      <c r="I127" s="13" t="s">
        <v>71</v>
      </c>
      <c r="J127" s="13" t="s">
        <v>30</v>
      </c>
      <c r="K127" s="13" t="s">
        <v>29</v>
      </c>
      <c r="L127" s="13" t="s">
        <v>30</v>
      </c>
      <c r="M127" s="13">
        <v>2013</v>
      </c>
      <c r="N127" s="13"/>
      <c r="O127" s="13"/>
      <c r="P127" s="13"/>
      <c r="Q127" s="16" t="s">
        <v>933</v>
      </c>
      <c r="R127" s="15" t="s">
        <v>95</v>
      </c>
      <c r="S127" s="15" t="s">
        <v>96</v>
      </c>
      <c r="T127" s="15" t="s">
        <v>97</v>
      </c>
      <c r="U127" s="13" t="s">
        <v>183</v>
      </c>
      <c r="V127" s="13" t="s">
        <v>185</v>
      </c>
      <c r="W127" s="13" t="s">
        <v>186</v>
      </c>
      <c r="X127" s="13" t="s">
        <v>187</v>
      </c>
      <c r="Y127" s="13" t="s">
        <v>151</v>
      </c>
      <c r="Z127" s="13"/>
      <c r="AA127" s="3"/>
    </row>
    <row r="128" spans="1:27" x14ac:dyDescent="0.3">
      <c r="A128" s="13" t="s">
        <v>114</v>
      </c>
      <c r="B128" s="13" t="s">
        <v>107</v>
      </c>
      <c r="C128" s="13" t="s">
        <v>93</v>
      </c>
      <c r="D128" s="13" t="s">
        <v>93</v>
      </c>
      <c r="E128" s="13" t="s">
        <v>930</v>
      </c>
      <c r="F128" s="13" t="s">
        <v>183</v>
      </c>
      <c r="G128" s="13" t="s">
        <v>184</v>
      </c>
      <c r="H128" s="13" t="str">
        <f>IF(R128="A","Yes","No")</f>
        <v>No</v>
      </c>
      <c r="I128" s="13" t="s">
        <v>71</v>
      </c>
      <c r="J128" s="13" t="s">
        <v>30</v>
      </c>
      <c r="K128" s="13" t="s">
        <v>29</v>
      </c>
      <c r="L128" s="13" t="s">
        <v>30</v>
      </c>
      <c r="M128" s="13">
        <v>2013</v>
      </c>
      <c r="N128" s="13"/>
      <c r="O128" s="13"/>
      <c r="P128" s="13"/>
      <c r="Q128" s="16" t="s">
        <v>934</v>
      </c>
      <c r="R128" s="15" t="s">
        <v>95</v>
      </c>
      <c r="S128" s="15" t="s">
        <v>96</v>
      </c>
      <c r="T128" s="15" t="s">
        <v>97</v>
      </c>
      <c r="U128" s="13" t="s">
        <v>183</v>
      </c>
      <c r="V128" s="13" t="s">
        <v>185</v>
      </c>
      <c r="W128" s="13" t="s">
        <v>186</v>
      </c>
      <c r="X128" s="13" t="s">
        <v>187</v>
      </c>
      <c r="Y128" s="13" t="s">
        <v>151</v>
      </c>
      <c r="Z128" s="13"/>
      <c r="AA128" s="3"/>
    </row>
    <row r="129" spans="1:27" x14ac:dyDescent="0.3">
      <c r="A129" s="13" t="s">
        <v>114</v>
      </c>
      <c r="B129" s="13" t="s">
        <v>107</v>
      </c>
      <c r="C129" s="13" t="s">
        <v>93</v>
      </c>
      <c r="D129" s="13" t="s">
        <v>93</v>
      </c>
      <c r="E129" s="13" t="s">
        <v>1680</v>
      </c>
      <c r="F129" s="13" t="s">
        <v>1757</v>
      </c>
      <c r="G129" s="13" t="s">
        <v>377</v>
      </c>
      <c r="H129" s="13" t="str">
        <f>IF(R129="A","Yes","No")</f>
        <v>No</v>
      </c>
      <c r="I129" s="13" t="s">
        <v>28</v>
      </c>
      <c r="J129" s="13" t="s">
        <v>29</v>
      </c>
      <c r="K129" s="13" t="s">
        <v>29</v>
      </c>
      <c r="L129" s="13" t="s">
        <v>29</v>
      </c>
      <c r="M129" s="13">
        <v>2014</v>
      </c>
      <c r="N129" s="13" t="s">
        <v>723</v>
      </c>
      <c r="O129" s="13"/>
      <c r="P129" s="13"/>
      <c r="Q129" s="27" t="s">
        <v>1735</v>
      </c>
      <c r="R129" s="15" t="s">
        <v>95</v>
      </c>
      <c r="S129" s="15" t="s">
        <v>96</v>
      </c>
      <c r="T129" s="15" t="s">
        <v>351</v>
      </c>
      <c r="U129" s="13" t="s">
        <v>567</v>
      </c>
      <c r="V129" s="13" t="s">
        <v>202</v>
      </c>
      <c r="W129" s="13" t="s">
        <v>207</v>
      </c>
      <c r="X129" s="13" t="s">
        <v>568</v>
      </c>
      <c r="Y129" s="13" t="s">
        <v>306</v>
      </c>
      <c r="Z129" s="13" t="s">
        <v>569</v>
      </c>
      <c r="AA129" s="3"/>
    </row>
    <row r="130" spans="1:27" x14ac:dyDescent="0.3">
      <c r="A130" s="13" t="s">
        <v>114</v>
      </c>
      <c r="B130" s="13" t="s">
        <v>107</v>
      </c>
      <c r="C130" s="13" t="s">
        <v>93</v>
      </c>
      <c r="D130" s="13" t="s">
        <v>93</v>
      </c>
      <c r="E130" s="13" t="s">
        <v>1691</v>
      </c>
      <c r="F130" s="13" t="s">
        <v>1757</v>
      </c>
      <c r="G130" s="13" t="s">
        <v>377</v>
      </c>
      <c r="H130" s="13" t="str">
        <f>IF(R130="A","Yes","No")</f>
        <v>No</v>
      </c>
      <c r="I130" s="13" t="s">
        <v>28</v>
      </c>
      <c r="J130" s="13" t="s">
        <v>29</v>
      </c>
      <c r="K130" s="13" t="s">
        <v>29</v>
      </c>
      <c r="L130" s="13" t="s">
        <v>29</v>
      </c>
      <c r="M130" s="13">
        <v>2015</v>
      </c>
      <c r="N130" s="13" t="s">
        <v>723</v>
      </c>
      <c r="O130" s="13"/>
      <c r="P130" s="13"/>
      <c r="Q130" s="27" t="s">
        <v>1747</v>
      </c>
      <c r="R130" s="15" t="s">
        <v>95</v>
      </c>
      <c r="S130" s="15" t="s">
        <v>96</v>
      </c>
      <c r="T130" s="15" t="s">
        <v>351</v>
      </c>
      <c r="U130" s="13" t="s">
        <v>567</v>
      </c>
      <c r="V130" s="13" t="s">
        <v>202</v>
      </c>
      <c r="W130" s="13" t="s">
        <v>207</v>
      </c>
      <c r="X130" s="13" t="s">
        <v>568</v>
      </c>
      <c r="Y130" s="13" t="s">
        <v>306</v>
      </c>
      <c r="Z130" s="13" t="s">
        <v>569</v>
      </c>
      <c r="AA130" s="3"/>
    </row>
    <row r="131" spans="1:27" x14ac:dyDescent="0.3">
      <c r="A131" s="13" t="s">
        <v>114</v>
      </c>
      <c r="B131" s="13" t="s">
        <v>107</v>
      </c>
      <c r="C131" s="13" t="s">
        <v>93</v>
      </c>
      <c r="D131" s="13" t="s">
        <v>93</v>
      </c>
      <c r="E131" s="13" t="s">
        <v>1692</v>
      </c>
      <c r="F131" s="13" t="s">
        <v>1757</v>
      </c>
      <c r="G131" s="13" t="s">
        <v>377</v>
      </c>
      <c r="H131" s="13" t="str">
        <f>IF(R131="A","Yes","No")</f>
        <v>No</v>
      </c>
      <c r="I131" s="13" t="s">
        <v>28</v>
      </c>
      <c r="J131" s="13" t="s">
        <v>29</v>
      </c>
      <c r="K131" s="13" t="s">
        <v>29</v>
      </c>
      <c r="L131" s="13" t="s">
        <v>29</v>
      </c>
      <c r="M131" s="13">
        <v>2013</v>
      </c>
      <c r="N131" s="13" t="s">
        <v>723</v>
      </c>
      <c r="O131" s="13"/>
      <c r="P131" s="13"/>
      <c r="Q131" s="27" t="s">
        <v>1748</v>
      </c>
      <c r="R131" s="15" t="s">
        <v>95</v>
      </c>
      <c r="S131" s="15" t="s">
        <v>96</v>
      </c>
      <c r="T131" s="15" t="s">
        <v>351</v>
      </c>
      <c r="U131" s="13" t="s">
        <v>567</v>
      </c>
      <c r="V131" s="13" t="s">
        <v>202</v>
      </c>
      <c r="W131" s="13" t="s">
        <v>207</v>
      </c>
      <c r="X131" s="13" t="s">
        <v>568</v>
      </c>
      <c r="Y131" s="13" t="s">
        <v>306</v>
      </c>
      <c r="Z131" s="13" t="s">
        <v>569</v>
      </c>
      <c r="AA131" s="3"/>
    </row>
    <row r="132" spans="1:27" x14ac:dyDescent="0.3">
      <c r="A132" s="13" t="s">
        <v>114</v>
      </c>
      <c r="B132" s="13" t="s">
        <v>107</v>
      </c>
      <c r="C132" s="13" t="s">
        <v>93</v>
      </c>
      <c r="D132" s="13" t="s">
        <v>93</v>
      </c>
      <c r="E132" s="13" t="s">
        <v>711</v>
      </c>
      <c r="F132" s="13" t="s">
        <v>575</v>
      </c>
      <c r="G132" s="13" t="s">
        <v>576</v>
      </c>
      <c r="H132" s="13" t="str">
        <f>IF(R132="A","Yes","No")</f>
        <v>No</v>
      </c>
      <c r="I132" s="13" t="s">
        <v>71</v>
      </c>
      <c r="J132" s="13" t="s">
        <v>30</v>
      </c>
      <c r="K132" s="13" t="s">
        <v>29</v>
      </c>
      <c r="L132" s="13" t="s">
        <v>30</v>
      </c>
      <c r="M132" s="13" t="s">
        <v>801</v>
      </c>
      <c r="N132" s="13"/>
      <c r="O132" s="13"/>
      <c r="P132" s="13"/>
      <c r="Q132" s="14" t="s">
        <v>577</v>
      </c>
      <c r="R132" s="15" t="s">
        <v>199</v>
      </c>
      <c r="S132" s="15" t="s">
        <v>200</v>
      </c>
      <c r="T132" s="15" t="s">
        <v>200</v>
      </c>
      <c r="U132" s="13" t="s">
        <v>578</v>
      </c>
      <c r="V132" s="13" t="s">
        <v>127</v>
      </c>
      <c r="W132" s="13" t="s">
        <v>128</v>
      </c>
      <c r="X132" s="13" t="s">
        <v>306</v>
      </c>
      <c r="Y132" s="13" t="s">
        <v>306</v>
      </c>
      <c r="Z132" s="13" t="s">
        <v>579</v>
      </c>
      <c r="AA132" s="3"/>
    </row>
    <row r="133" spans="1:27" x14ac:dyDescent="0.3">
      <c r="A133" s="13" t="s">
        <v>114</v>
      </c>
      <c r="B133" s="13" t="s">
        <v>107</v>
      </c>
      <c r="C133" s="13" t="s">
        <v>93</v>
      </c>
      <c r="D133" s="13" t="s">
        <v>93</v>
      </c>
      <c r="E133" s="13" t="s">
        <v>1812</v>
      </c>
      <c r="F133" s="13" t="s">
        <v>575</v>
      </c>
      <c r="G133" s="13" t="s">
        <v>576</v>
      </c>
      <c r="H133" s="13" t="str">
        <f>IF(R133="A","Yes","No")</f>
        <v>No</v>
      </c>
      <c r="I133" s="13" t="s">
        <v>71</v>
      </c>
      <c r="J133" s="13" t="s">
        <v>30</v>
      </c>
      <c r="K133" s="13" t="s">
        <v>29</v>
      </c>
      <c r="L133" s="13" t="s">
        <v>30</v>
      </c>
      <c r="M133" s="13" t="s">
        <v>801</v>
      </c>
      <c r="N133" s="13"/>
      <c r="O133" s="13"/>
      <c r="P133" s="13"/>
      <c r="Q133" s="14" t="s">
        <v>577</v>
      </c>
      <c r="R133" s="15" t="s">
        <v>199</v>
      </c>
      <c r="S133" s="15" t="s">
        <v>200</v>
      </c>
      <c r="T133" s="15" t="s">
        <v>200</v>
      </c>
      <c r="U133" s="13" t="s">
        <v>578</v>
      </c>
      <c r="V133" s="13" t="s">
        <v>127</v>
      </c>
      <c r="W133" s="13" t="s">
        <v>128</v>
      </c>
      <c r="X133" s="13" t="s">
        <v>306</v>
      </c>
      <c r="Y133" s="13" t="s">
        <v>306</v>
      </c>
      <c r="Z133" s="13" t="s">
        <v>579</v>
      </c>
      <c r="AA133" s="3"/>
    </row>
    <row r="134" spans="1:27" x14ac:dyDescent="0.3">
      <c r="A134" s="13" t="s">
        <v>114</v>
      </c>
      <c r="B134" s="13" t="s">
        <v>107</v>
      </c>
      <c r="C134" s="13" t="s">
        <v>93</v>
      </c>
      <c r="D134" s="13" t="s">
        <v>93</v>
      </c>
      <c r="E134" s="13" t="s">
        <v>1824</v>
      </c>
      <c r="F134" s="13" t="s">
        <v>585</v>
      </c>
      <c r="G134" s="13" t="s">
        <v>586</v>
      </c>
      <c r="H134" s="13" t="str">
        <f>IF(R134="A","Yes","No")</f>
        <v>No</v>
      </c>
      <c r="I134" s="13" t="s">
        <v>28</v>
      </c>
      <c r="J134" s="13" t="s">
        <v>29</v>
      </c>
      <c r="K134" s="13" t="s">
        <v>29</v>
      </c>
      <c r="L134" s="13" t="s">
        <v>29</v>
      </c>
      <c r="M134" s="13">
        <v>2014</v>
      </c>
      <c r="N134" s="13" t="s">
        <v>723</v>
      </c>
      <c r="O134" s="13"/>
      <c r="P134" s="13"/>
      <c r="Q134" s="14" t="s">
        <v>587</v>
      </c>
      <c r="R134" s="15" t="s">
        <v>95</v>
      </c>
      <c r="S134" s="15" t="s">
        <v>96</v>
      </c>
      <c r="T134" s="15" t="s">
        <v>351</v>
      </c>
      <c r="U134" s="13" t="s">
        <v>585</v>
      </c>
      <c r="V134" s="13" t="s">
        <v>202</v>
      </c>
      <c r="W134" s="13" t="s">
        <v>207</v>
      </c>
      <c r="X134" s="13" t="s">
        <v>568</v>
      </c>
      <c r="Y134" s="13" t="s">
        <v>306</v>
      </c>
      <c r="Z134" s="16" t="str">
        <f>HYPERLINK("https://data.oecd.org/searchresults/?hf=20&amp;b=0&amp;r=%2Bf%2Ftype%2Findicators&amp;l=en&amp;s=score","https://data.oecd.org/searchresults/?hf=20&amp;b=0&amp;r=%2Bf%2Ftype%2Findicators&amp;l=en&amp;s=score")</f>
        <v>https://data.oecd.org/searchresults/?hf=20&amp;b=0&amp;r=%2Bf%2Ftype%2Findicators&amp;l=en&amp;s=score</v>
      </c>
      <c r="AA134" s="3"/>
    </row>
    <row r="135" spans="1:27" x14ac:dyDescent="0.3">
      <c r="A135" s="13" t="s">
        <v>114</v>
      </c>
      <c r="B135" s="13" t="s">
        <v>107</v>
      </c>
      <c r="C135" s="13" t="s">
        <v>93</v>
      </c>
      <c r="D135" s="13" t="s">
        <v>93</v>
      </c>
      <c r="E135" s="13" t="s">
        <v>1825</v>
      </c>
      <c r="F135" s="13" t="s">
        <v>585</v>
      </c>
      <c r="G135" s="13" t="s">
        <v>586</v>
      </c>
      <c r="H135" s="13" t="str">
        <f>IF(R135="A","Yes","No")</f>
        <v>No</v>
      </c>
      <c r="I135" s="13" t="s">
        <v>28</v>
      </c>
      <c r="J135" s="13" t="s">
        <v>29</v>
      </c>
      <c r="K135" s="13" t="s">
        <v>29</v>
      </c>
      <c r="L135" s="13" t="s">
        <v>29</v>
      </c>
      <c r="M135" s="13">
        <v>2014</v>
      </c>
      <c r="N135" s="13" t="s">
        <v>723</v>
      </c>
      <c r="O135" s="13"/>
      <c r="P135" s="13"/>
      <c r="Q135" s="14" t="s">
        <v>587</v>
      </c>
      <c r="R135" s="15" t="s">
        <v>95</v>
      </c>
      <c r="S135" s="15" t="s">
        <v>96</v>
      </c>
      <c r="T135" s="15" t="s">
        <v>351</v>
      </c>
      <c r="U135" s="13" t="s">
        <v>585</v>
      </c>
      <c r="V135" s="13" t="s">
        <v>202</v>
      </c>
      <c r="W135" s="13" t="s">
        <v>207</v>
      </c>
      <c r="X135" s="13" t="s">
        <v>568</v>
      </c>
      <c r="Y135" s="13" t="s">
        <v>306</v>
      </c>
      <c r="Z135" s="16" t="str">
        <f>HYPERLINK("https://data.oecd.org/searchresults/?hf=20&amp;b=0&amp;r=%2Bf%2Ftype%2Findicators&amp;l=en&amp;s=score","https://data.oecd.org/searchresults/?hf=20&amp;b=0&amp;r=%2Bf%2Ftype%2Findicators&amp;l=en&amp;s=score")</f>
        <v>https://data.oecd.org/searchresults/?hf=20&amp;b=0&amp;r=%2Bf%2Ftype%2Findicators&amp;l=en&amp;s=score</v>
      </c>
      <c r="AA135" s="3"/>
    </row>
    <row r="136" spans="1:27" x14ac:dyDescent="0.3">
      <c r="A136" s="13" t="s">
        <v>114</v>
      </c>
      <c r="B136" s="13" t="s">
        <v>107</v>
      </c>
      <c r="C136" s="13" t="s">
        <v>93</v>
      </c>
      <c r="D136" s="13" t="s">
        <v>93</v>
      </c>
      <c r="E136" s="13" t="s">
        <v>1852</v>
      </c>
      <c r="F136" s="13" t="s">
        <v>590</v>
      </c>
      <c r="G136" s="13" t="s">
        <v>590</v>
      </c>
      <c r="H136" s="13" t="str">
        <f>IF(R136="A","Yes","No")</f>
        <v>No</v>
      </c>
      <c r="I136" s="13" t="s">
        <v>71</v>
      </c>
      <c r="J136" s="13" t="s">
        <v>29</v>
      </c>
      <c r="K136" s="13" t="s">
        <v>29</v>
      </c>
      <c r="L136" s="13" t="s">
        <v>29</v>
      </c>
      <c r="M136" s="13">
        <v>2012</v>
      </c>
      <c r="N136" s="13" t="s">
        <v>723</v>
      </c>
      <c r="O136" s="13">
        <v>2011</v>
      </c>
      <c r="P136" s="13"/>
      <c r="Q136" s="14" t="s">
        <v>1847</v>
      </c>
      <c r="R136" s="15" t="s">
        <v>95</v>
      </c>
      <c r="S136" s="15" t="s">
        <v>96</v>
      </c>
      <c r="T136" s="15" t="s">
        <v>97</v>
      </c>
      <c r="U136" s="13" t="s">
        <v>590</v>
      </c>
      <c r="V136" s="13" t="s">
        <v>202</v>
      </c>
      <c r="W136" s="13" t="s">
        <v>207</v>
      </c>
      <c r="X136" s="13" t="s">
        <v>306</v>
      </c>
      <c r="Y136" s="13" t="s">
        <v>100</v>
      </c>
      <c r="Z136" s="13" t="s">
        <v>591</v>
      </c>
      <c r="AA136" s="3"/>
    </row>
    <row r="137" spans="1:27" x14ac:dyDescent="0.3">
      <c r="A137" s="13" t="s">
        <v>114</v>
      </c>
      <c r="B137" s="13" t="s">
        <v>107</v>
      </c>
      <c r="C137" s="13" t="s">
        <v>93</v>
      </c>
      <c r="D137" s="13" t="s">
        <v>93</v>
      </c>
      <c r="E137" s="13" t="s">
        <v>1854</v>
      </c>
      <c r="F137" s="13" t="s">
        <v>590</v>
      </c>
      <c r="G137" s="13" t="s">
        <v>590</v>
      </c>
      <c r="H137" s="13" t="str">
        <f>IF(R137="A","Yes","No")</f>
        <v>No</v>
      </c>
      <c r="I137" s="13" t="s">
        <v>71</v>
      </c>
      <c r="J137" s="13" t="s">
        <v>29</v>
      </c>
      <c r="K137" s="13" t="s">
        <v>29</v>
      </c>
      <c r="L137" s="13" t="s">
        <v>29</v>
      </c>
      <c r="M137" s="13">
        <v>2012</v>
      </c>
      <c r="N137" s="13" t="s">
        <v>723</v>
      </c>
      <c r="O137" s="13">
        <v>2011</v>
      </c>
      <c r="P137" s="13"/>
      <c r="Q137" s="14" t="s">
        <v>1847</v>
      </c>
      <c r="R137" s="15" t="s">
        <v>95</v>
      </c>
      <c r="S137" s="15" t="s">
        <v>96</v>
      </c>
      <c r="T137" s="15" t="s">
        <v>97</v>
      </c>
      <c r="U137" s="13" t="s">
        <v>590</v>
      </c>
      <c r="V137" s="13" t="s">
        <v>202</v>
      </c>
      <c r="W137" s="13" t="s">
        <v>207</v>
      </c>
      <c r="X137" s="13" t="s">
        <v>306</v>
      </c>
      <c r="Y137" s="13" t="s">
        <v>100</v>
      </c>
      <c r="Z137" s="13" t="s">
        <v>591</v>
      </c>
      <c r="AA137" s="3"/>
    </row>
    <row r="138" spans="1:27" x14ac:dyDescent="0.3">
      <c r="A138" s="13" t="s">
        <v>114</v>
      </c>
      <c r="B138" s="13" t="s">
        <v>23</v>
      </c>
      <c r="C138" s="13" t="s">
        <v>93</v>
      </c>
      <c r="D138" s="13" t="s">
        <v>68</v>
      </c>
      <c r="E138" s="13" t="s">
        <v>840</v>
      </c>
      <c r="F138" s="13" t="s">
        <v>136</v>
      </c>
      <c r="G138" s="13" t="s">
        <v>54</v>
      </c>
      <c r="H138" s="13" t="str">
        <f>IF(R138="A","Yes","No")</f>
        <v>Yes</v>
      </c>
      <c r="I138" s="13" t="s">
        <v>28</v>
      </c>
      <c r="J138" s="13" t="s">
        <v>29</v>
      </c>
      <c r="K138" s="13" t="s">
        <v>29</v>
      </c>
      <c r="L138" s="13" t="s">
        <v>30</v>
      </c>
      <c r="M138" s="13">
        <v>2010</v>
      </c>
      <c r="N138" s="13" t="s">
        <v>723</v>
      </c>
      <c r="O138" s="13">
        <v>2007</v>
      </c>
      <c r="P138" s="13"/>
      <c r="Q138" s="23" t="s">
        <v>855</v>
      </c>
      <c r="R138" s="15" t="s">
        <v>44</v>
      </c>
      <c r="S138" s="15" t="s">
        <v>45</v>
      </c>
      <c r="T138" s="15" t="s">
        <v>56</v>
      </c>
      <c r="U138" s="13" t="s">
        <v>133</v>
      </c>
      <c r="V138" s="13" t="s">
        <v>127</v>
      </c>
      <c r="W138" s="13" t="s">
        <v>128</v>
      </c>
      <c r="X138" s="13" t="s">
        <v>137</v>
      </c>
      <c r="Y138" s="13" t="s">
        <v>91</v>
      </c>
      <c r="Z138" s="13"/>
      <c r="AA138" s="3"/>
    </row>
    <row r="139" spans="1:27" x14ac:dyDescent="0.3">
      <c r="A139" s="13" t="s">
        <v>114</v>
      </c>
      <c r="B139" s="13" t="s">
        <v>23</v>
      </c>
      <c r="C139" s="13" t="s">
        <v>93</v>
      </c>
      <c r="D139" s="13" t="s">
        <v>68</v>
      </c>
      <c r="E139" s="13" t="s">
        <v>843</v>
      </c>
      <c r="F139" s="13" t="s">
        <v>136</v>
      </c>
      <c r="G139" s="13" t="s">
        <v>54</v>
      </c>
      <c r="H139" s="13" t="str">
        <f>IF(R139="A","Yes","No")</f>
        <v>Yes</v>
      </c>
      <c r="I139" s="13" t="s">
        <v>28</v>
      </c>
      <c r="J139" s="13" t="s">
        <v>29</v>
      </c>
      <c r="K139" s="13" t="s">
        <v>29</v>
      </c>
      <c r="L139" s="13" t="s">
        <v>30</v>
      </c>
      <c r="M139" s="13">
        <v>2010</v>
      </c>
      <c r="N139" s="13" t="s">
        <v>723</v>
      </c>
      <c r="O139" s="13">
        <v>2007</v>
      </c>
      <c r="P139" s="13"/>
      <c r="Q139" s="23" t="s">
        <v>855</v>
      </c>
      <c r="R139" s="15" t="s">
        <v>44</v>
      </c>
      <c r="S139" s="15" t="s">
        <v>45</v>
      </c>
      <c r="T139" s="15" t="s">
        <v>56</v>
      </c>
      <c r="U139" s="13" t="s">
        <v>133</v>
      </c>
      <c r="V139" s="13" t="s">
        <v>127</v>
      </c>
      <c r="W139" s="13" t="s">
        <v>128</v>
      </c>
      <c r="X139" s="13" t="s">
        <v>137</v>
      </c>
      <c r="Y139" s="13" t="s">
        <v>91</v>
      </c>
      <c r="Z139" s="13"/>
      <c r="AA139" s="3"/>
    </row>
    <row r="140" spans="1:27" x14ac:dyDescent="0.3">
      <c r="A140" s="13" t="s">
        <v>114</v>
      </c>
      <c r="B140" s="13" t="s">
        <v>23</v>
      </c>
      <c r="C140" s="13" t="s">
        <v>93</v>
      </c>
      <c r="D140" s="13" t="s">
        <v>68</v>
      </c>
      <c r="E140" s="13" t="s">
        <v>856</v>
      </c>
      <c r="F140" s="13" t="s">
        <v>138</v>
      </c>
      <c r="G140" s="13" t="s">
        <v>54</v>
      </c>
      <c r="H140" s="13" t="str">
        <f>IF(R140="A","Yes","No")</f>
        <v>Yes</v>
      </c>
      <c r="I140" s="13" t="s">
        <v>28</v>
      </c>
      <c r="J140" s="13" t="s">
        <v>29</v>
      </c>
      <c r="K140" s="13" t="s">
        <v>29</v>
      </c>
      <c r="L140" s="13" t="s">
        <v>30</v>
      </c>
      <c r="M140" s="13">
        <v>2007</v>
      </c>
      <c r="N140" s="13"/>
      <c r="O140" s="13"/>
      <c r="P140" s="13"/>
      <c r="Q140" s="23" t="s">
        <v>860</v>
      </c>
      <c r="R140" s="15" t="s">
        <v>44</v>
      </c>
      <c r="S140" s="15" t="s">
        <v>45</v>
      </c>
      <c r="T140" s="15" t="s">
        <v>56</v>
      </c>
      <c r="U140" s="13" t="s">
        <v>133</v>
      </c>
      <c r="V140" s="13" t="s">
        <v>139</v>
      </c>
      <c r="W140" s="13" t="s">
        <v>128</v>
      </c>
      <c r="X140" s="13" t="s">
        <v>134</v>
      </c>
      <c r="Y140" s="24" t="s">
        <v>135</v>
      </c>
      <c r="Z140" s="23" t="str">
        <f>HYPERLINK("http://catalog.ihsn.org/index.php/catalog/2356/study-description","http://catalog.ihsn.org/index.php/catalog/2356/study-description")</f>
        <v>http://catalog.ihsn.org/index.php/catalog/2356/study-description</v>
      </c>
      <c r="AA140" s="3"/>
    </row>
    <row r="141" spans="1:27" x14ac:dyDescent="0.3">
      <c r="A141" s="13" t="s">
        <v>114</v>
      </c>
      <c r="B141" s="13" t="s">
        <v>23</v>
      </c>
      <c r="C141" s="13" t="s">
        <v>93</v>
      </c>
      <c r="D141" s="13" t="s">
        <v>68</v>
      </c>
      <c r="E141" s="13" t="s">
        <v>864</v>
      </c>
      <c r="F141" s="13" t="s">
        <v>140</v>
      </c>
      <c r="G141" s="13" t="s">
        <v>54</v>
      </c>
      <c r="H141" s="13" t="str">
        <f>IF(R141="A","Yes","No")</f>
        <v>Yes</v>
      </c>
      <c r="I141" s="13" t="s">
        <v>55</v>
      </c>
      <c r="J141" s="13" t="s">
        <v>29</v>
      </c>
      <c r="K141" s="13" t="s">
        <v>29</v>
      </c>
      <c r="L141" s="13" t="s">
        <v>30</v>
      </c>
      <c r="M141" s="13">
        <v>2010</v>
      </c>
      <c r="N141" s="13"/>
      <c r="O141" s="13"/>
      <c r="P141" s="13"/>
      <c r="Q141" s="23" t="str">
        <f>HYPERLINK("http://www.ubos.org/onlinefiles/uploads/ubos/pdf%20documents/2010%20COBE%20Report.pdf","http://www.ubos.org/onlinefiles/uploads/ubos/pdf%20documents/2010%20COBE%20Report.pdf")</f>
        <v>http://www.ubos.org/onlinefiles/uploads/ubos/pdf%20documents/2010%20COBE%20Report.pdf</v>
      </c>
      <c r="R141" s="15" t="s">
        <v>44</v>
      </c>
      <c r="S141" s="15" t="s">
        <v>45</v>
      </c>
      <c r="T141" s="15" t="s">
        <v>56</v>
      </c>
      <c r="U141" s="13" t="s">
        <v>57</v>
      </c>
      <c r="V141" s="13" t="s">
        <v>127</v>
      </c>
      <c r="W141" s="13" t="s">
        <v>128</v>
      </c>
      <c r="X141" s="13" t="s">
        <v>134</v>
      </c>
      <c r="Y141" s="24" t="s">
        <v>135</v>
      </c>
      <c r="Z141" s="25"/>
      <c r="AA141" s="3"/>
    </row>
    <row r="142" spans="1:27" x14ac:dyDescent="0.3">
      <c r="A142" s="13" t="s">
        <v>114</v>
      </c>
      <c r="B142" s="13" t="s">
        <v>23</v>
      </c>
      <c r="C142" s="13" t="s">
        <v>93</v>
      </c>
      <c r="D142" s="13" t="s">
        <v>68</v>
      </c>
      <c r="E142" s="13" t="s">
        <v>867</v>
      </c>
      <c r="F142" s="13" t="s">
        <v>140</v>
      </c>
      <c r="G142" s="13" t="s">
        <v>54</v>
      </c>
      <c r="H142" s="13" t="str">
        <f>IF(R142="A","Yes","No")</f>
        <v>Yes</v>
      </c>
      <c r="I142" s="13" t="s">
        <v>55</v>
      </c>
      <c r="J142" s="13" t="s">
        <v>29</v>
      </c>
      <c r="K142" s="13" t="s">
        <v>29</v>
      </c>
      <c r="L142" s="13" t="s">
        <v>30</v>
      </c>
      <c r="M142" s="13">
        <v>2010</v>
      </c>
      <c r="N142" s="13"/>
      <c r="O142" s="13"/>
      <c r="P142" s="13"/>
      <c r="Q142" s="23" t="str">
        <f>HYPERLINK("http://www.ubos.org/onlinefiles/uploads/ubos/pdf%20documents/2010%20COBE%20Report.pdf","http://www.ubos.org/onlinefiles/uploads/ubos/pdf%20documents/2010%20COBE%20Report.pdf")</f>
        <v>http://www.ubos.org/onlinefiles/uploads/ubos/pdf%20documents/2010%20COBE%20Report.pdf</v>
      </c>
      <c r="R142" s="15" t="s">
        <v>44</v>
      </c>
      <c r="S142" s="15" t="s">
        <v>45</v>
      </c>
      <c r="T142" s="15" t="s">
        <v>56</v>
      </c>
      <c r="U142" s="13" t="s">
        <v>57</v>
      </c>
      <c r="V142" s="13" t="s">
        <v>127</v>
      </c>
      <c r="W142" s="13" t="s">
        <v>128</v>
      </c>
      <c r="X142" s="13" t="s">
        <v>134</v>
      </c>
      <c r="Y142" s="24" t="s">
        <v>135</v>
      </c>
      <c r="Z142" s="25"/>
      <c r="AA142" s="3"/>
    </row>
    <row r="143" spans="1:27" x14ac:dyDescent="0.3">
      <c r="A143" s="13" t="s">
        <v>114</v>
      </c>
      <c r="B143" s="13" t="s">
        <v>23</v>
      </c>
      <c r="C143" s="13" t="s">
        <v>93</v>
      </c>
      <c r="D143" s="13" t="s">
        <v>68</v>
      </c>
      <c r="E143" s="13" t="s">
        <v>1588</v>
      </c>
      <c r="F143" s="13" t="s">
        <v>549</v>
      </c>
      <c r="G143" s="13" t="s">
        <v>377</v>
      </c>
      <c r="H143" s="13" t="str">
        <f>IF(R143="A","Yes","No")</f>
        <v>No</v>
      </c>
      <c r="I143" s="13" t="s">
        <v>28</v>
      </c>
      <c r="J143" s="13" t="s">
        <v>29</v>
      </c>
      <c r="K143" s="13" t="s">
        <v>29</v>
      </c>
      <c r="L143" s="13" t="s">
        <v>29</v>
      </c>
      <c r="M143" s="13">
        <v>2013</v>
      </c>
      <c r="N143" s="26"/>
      <c r="O143" s="13">
        <v>2006</v>
      </c>
      <c r="P143" s="13"/>
      <c r="Q143" s="23" t="str">
        <f>HYPERLINK("http://microdata.worldbank.org/index.php/catalog/1965","http://microdata.worldbank.org/index.php/catalog/1965")</f>
        <v>http://microdata.worldbank.org/index.php/catalog/1965</v>
      </c>
      <c r="R143" s="15" t="s">
        <v>95</v>
      </c>
      <c r="S143" s="15" t="s">
        <v>96</v>
      </c>
      <c r="T143" s="15" t="s">
        <v>351</v>
      </c>
      <c r="U143" s="13" t="s">
        <v>201</v>
      </c>
      <c r="V143" s="13" t="s">
        <v>127</v>
      </c>
      <c r="W143" s="13" t="s">
        <v>128</v>
      </c>
      <c r="X143" s="13" t="s">
        <v>306</v>
      </c>
      <c r="Y143" s="13" t="s">
        <v>161</v>
      </c>
      <c r="Z143" s="23" t="str">
        <f>HYPERLINK("http://catalog.ihsn.org/index.php/catalog/4230","http://catalog.ihsn.org/index.php/catalog/4230")</f>
        <v>http://catalog.ihsn.org/index.php/catalog/4230</v>
      </c>
      <c r="AA143" s="3"/>
    </row>
    <row r="144" spans="1:27" x14ac:dyDescent="0.3">
      <c r="A144" s="13" t="s">
        <v>114</v>
      </c>
      <c r="B144" s="13" t="s">
        <v>23</v>
      </c>
      <c r="C144" s="13" t="s">
        <v>93</v>
      </c>
      <c r="D144" s="13" t="s">
        <v>68</v>
      </c>
      <c r="E144" s="13" t="s">
        <v>1589</v>
      </c>
      <c r="F144" s="13" t="s">
        <v>549</v>
      </c>
      <c r="G144" s="13" t="s">
        <v>377</v>
      </c>
      <c r="H144" s="13" t="str">
        <f>IF(R144="A","Yes","No")</f>
        <v>No</v>
      </c>
      <c r="I144" s="13" t="s">
        <v>28</v>
      </c>
      <c r="J144" s="13" t="s">
        <v>29</v>
      </c>
      <c r="K144" s="13" t="s">
        <v>29</v>
      </c>
      <c r="L144" s="13" t="s">
        <v>29</v>
      </c>
      <c r="M144" s="13">
        <v>2013</v>
      </c>
      <c r="N144" s="26"/>
      <c r="O144" s="13">
        <v>2006</v>
      </c>
      <c r="P144" s="13"/>
      <c r="Q144" s="23" t="str">
        <f>HYPERLINK("http://microdata.worldbank.org/index.php/catalog/1965","http://microdata.worldbank.org/index.php/catalog/1965")</f>
        <v>http://microdata.worldbank.org/index.php/catalog/1965</v>
      </c>
      <c r="R144" s="15" t="s">
        <v>95</v>
      </c>
      <c r="S144" s="15" t="s">
        <v>96</v>
      </c>
      <c r="T144" s="15" t="s">
        <v>351</v>
      </c>
      <c r="U144" s="13" t="s">
        <v>201</v>
      </c>
      <c r="V144" s="13" t="s">
        <v>127</v>
      </c>
      <c r="W144" s="13" t="s">
        <v>128</v>
      </c>
      <c r="X144" s="13" t="s">
        <v>306</v>
      </c>
      <c r="Y144" s="13" t="s">
        <v>161</v>
      </c>
      <c r="Z144" s="23" t="str">
        <f>HYPERLINK("http://catalog.ihsn.org/index.php/catalog/4230","http://catalog.ihsn.org/index.php/catalog/4230")</f>
        <v>http://catalog.ihsn.org/index.php/catalog/4230</v>
      </c>
      <c r="AA144" s="3"/>
    </row>
    <row r="145" spans="1:27" x14ac:dyDescent="0.3">
      <c r="A145" s="13" t="s">
        <v>114</v>
      </c>
      <c r="B145" s="13" t="s">
        <v>23</v>
      </c>
      <c r="C145" s="13" t="s">
        <v>93</v>
      </c>
      <c r="D145" s="13" t="s">
        <v>68</v>
      </c>
      <c r="E145" s="13" t="s">
        <v>1590</v>
      </c>
      <c r="F145" s="13" t="s">
        <v>549</v>
      </c>
      <c r="G145" s="13" t="s">
        <v>377</v>
      </c>
      <c r="H145" s="13" t="str">
        <f>IF(R145="A","Yes","No")</f>
        <v>No</v>
      </c>
      <c r="I145" s="13" t="s">
        <v>28</v>
      </c>
      <c r="J145" s="13" t="s">
        <v>29</v>
      </c>
      <c r="K145" s="13" t="s">
        <v>29</v>
      </c>
      <c r="L145" s="13" t="s">
        <v>29</v>
      </c>
      <c r="M145" s="13">
        <v>2013</v>
      </c>
      <c r="N145" s="26"/>
      <c r="O145" s="13">
        <v>2006</v>
      </c>
      <c r="P145" s="13"/>
      <c r="Q145" s="23" t="str">
        <f>HYPERLINK("http://microdata.worldbank.org/index.php/catalog/1965","http://microdata.worldbank.org/index.php/catalog/1965")</f>
        <v>http://microdata.worldbank.org/index.php/catalog/1965</v>
      </c>
      <c r="R145" s="15" t="s">
        <v>95</v>
      </c>
      <c r="S145" s="15" t="s">
        <v>96</v>
      </c>
      <c r="T145" s="15" t="s">
        <v>351</v>
      </c>
      <c r="U145" s="13" t="s">
        <v>201</v>
      </c>
      <c r="V145" s="13" t="s">
        <v>127</v>
      </c>
      <c r="W145" s="13" t="s">
        <v>128</v>
      </c>
      <c r="X145" s="13" t="s">
        <v>306</v>
      </c>
      <c r="Y145" s="13" t="s">
        <v>161</v>
      </c>
      <c r="Z145" s="23" t="str">
        <f>HYPERLINK("http://catalog.ihsn.org/index.php/catalog/4230","http://catalog.ihsn.org/index.php/catalog/4230")</f>
        <v>http://catalog.ihsn.org/index.php/catalog/4230</v>
      </c>
      <c r="AA145" s="3"/>
    </row>
    <row r="146" spans="1:27" x14ac:dyDescent="0.3">
      <c r="A146" s="13" t="s">
        <v>114</v>
      </c>
      <c r="B146" s="13" t="s">
        <v>23</v>
      </c>
      <c r="C146" s="13" t="s">
        <v>93</v>
      </c>
      <c r="D146" s="13" t="s">
        <v>68</v>
      </c>
      <c r="E146" s="13" t="s">
        <v>1591</v>
      </c>
      <c r="F146" s="13" t="s">
        <v>549</v>
      </c>
      <c r="G146" s="13" t="s">
        <v>377</v>
      </c>
      <c r="H146" s="13" t="str">
        <f>IF(R146="A","Yes","No")</f>
        <v>No</v>
      </c>
      <c r="I146" s="13" t="s">
        <v>28</v>
      </c>
      <c r="J146" s="13" t="s">
        <v>29</v>
      </c>
      <c r="K146" s="13" t="s">
        <v>29</v>
      </c>
      <c r="L146" s="13" t="s">
        <v>29</v>
      </c>
      <c r="M146" s="13">
        <v>2013</v>
      </c>
      <c r="N146" s="26"/>
      <c r="O146" s="13">
        <v>2006</v>
      </c>
      <c r="P146" s="13"/>
      <c r="Q146" s="23" t="str">
        <f>HYPERLINK("http://microdata.worldbank.org/index.php/catalog/1965","http://microdata.worldbank.org/index.php/catalog/1965")</f>
        <v>http://microdata.worldbank.org/index.php/catalog/1965</v>
      </c>
      <c r="R146" s="15" t="s">
        <v>95</v>
      </c>
      <c r="S146" s="15" t="s">
        <v>96</v>
      </c>
      <c r="T146" s="15" t="s">
        <v>351</v>
      </c>
      <c r="U146" s="13" t="s">
        <v>201</v>
      </c>
      <c r="V146" s="13" t="s">
        <v>127</v>
      </c>
      <c r="W146" s="13" t="s">
        <v>128</v>
      </c>
      <c r="X146" s="13" t="s">
        <v>306</v>
      </c>
      <c r="Y146" s="13" t="s">
        <v>161</v>
      </c>
      <c r="Z146" s="23" t="str">
        <f>HYPERLINK("http://catalog.ihsn.org/index.php/catalog/4230","http://catalog.ihsn.org/index.php/catalog/4230")</f>
        <v>http://catalog.ihsn.org/index.php/catalog/4230</v>
      </c>
      <c r="AA146" s="3"/>
    </row>
    <row r="147" spans="1:27" x14ac:dyDescent="0.3">
      <c r="A147" s="13" t="s">
        <v>114</v>
      </c>
      <c r="B147" s="13" t="s">
        <v>23</v>
      </c>
      <c r="C147" s="13" t="s">
        <v>93</v>
      </c>
      <c r="D147" s="13" t="s">
        <v>68</v>
      </c>
      <c r="E147" s="13" t="s">
        <v>1592</v>
      </c>
      <c r="F147" s="13" t="s">
        <v>549</v>
      </c>
      <c r="G147" s="13" t="s">
        <v>377</v>
      </c>
      <c r="H147" s="13" t="str">
        <f>IF(R147="A","Yes","No")</f>
        <v>No</v>
      </c>
      <c r="I147" s="13" t="s">
        <v>28</v>
      </c>
      <c r="J147" s="13" t="s">
        <v>29</v>
      </c>
      <c r="K147" s="13" t="s">
        <v>29</v>
      </c>
      <c r="L147" s="13" t="s">
        <v>29</v>
      </c>
      <c r="M147" s="13">
        <v>2013</v>
      </c>
      <c r="N147" s="26"/>
      <c r="O147" s="13">
        <v>2006</v>
      </c>
      <c r="P147" s="13"/>
      <c r="Q147" s="23" t="str">
        <f>HYPERLINK("http://microdata.worldbank.org/index.php/catalog/1965","http://microdata.worldbank.org/index.php/catalog/1965")</f>
        <v>http://microdata.worldbank.org/index.php/catalog/1965</v>
      </c>
      <c r="R147" s="15" t="s">
        <v>95</v>
      </c>
      <c r="S147" s="15" t="s">
        <v>96</v>
      </c>
      <c r="T147" s="15" t="s">
        <v>351</v>
      </c>
      <c r="U147" s="13" t="s">
        <v>201</v>
      </c>
      <c r="V147" s="13" t="s">
        <v>127</v>
      </c>
      <c r="W147" s="13" t="s">
        <v>128</v>
      </c>
      <c r="X147" s="13" t="s">
        <v>306</v>
      </c>
      <c r="Y147" s="13" t="s">
        <v>161</v>
      </c>
      <c r="Z147" s="23" t="str">
        <f>HYPERLINK("http://catalog.ihsn.org/index.php/catalog/4230","http://catalog.ihsn.org/index.php/catalog/4230")</f>
        <v>http://catalog.ihsn.org/index.php/catalog/4230</v>
      </c>
      <c r="AA147" s="3"/>
    </row>
    <row r="148" spans="1:27" x14ac:dyDescent="0.3">
      <c r="A148" s="13" t="s">
        <v>114</v>
      </c>
      <c r="B148" s="13" t="s">
        <v>23</v>
      </c>
      <c r="C148" s="13" t="s">
        <v>93</v>
      </c>
      <c r="D148" s="13" t="s">
        <v>68</v>
      </c>
      <c r="E148" s="13" t="s">
        <v>1593</v>
      </c>
      <c r="F148" s="13" t="s">
        <v>549</v>
      </c>
      <c r="G148" s="13" t="s">
        <v>377</v>
      </c>
      <c r="H148" s="13" t="str">
        <f>IF(R148="A","Yes","No")</f>
        <v>No</v>
      </c>
      <c r="I148" s="13" t="s">
        <v>28</v>
      </c>
      <c r="J148" s="13" t="s">
        <v>29</v>
      </c>
      <c r="K148" s="13" t="s">
        <v>29</v>
      </c>
      <c r="L148" s="13" t="s">
        <v>29</v>
      </c>
      <c r="M148" s="13">
        <v>2013</v>
      </c>
      <c r="N148" s="26"/>
      <c r="O148" s="13">
        <v>2006</v>
      </c>
      <c r="P148" s="13"/>
      <c r="Q148" s="23" t="str">
        <f>HYPERLINK("http://microdata.worldbank.org/index.php/catalog/1965","http://microdata.worldbank.org/index.php/catalog/1965")</f>
        <v>http://microdata.worldbank.org/index.php/catalog/1965</v>
      </c>
      <c r="R148" s="15" t="s">
        <v>95</v>
      </c>
      <c r="S148" s="15" t="s">
        <v>96</v>
      </c>
      <c r="T148" s="15" t="s">
        <v>351</v>
      </c>
      <c r="U148" s="13" t="s">
        <v>201</v>
      </c>
      <c r="V148" s="13" t="s">
        <v>127</v>
      </c>
      <c r="W148" s="13" t="s">
        <v>128</v>
      </c>
      <c r="X148" s="13" t="s">
        <v>306</v>
      </c>
      <c r="Y148" s="13" t="s">
        <v>161</v>
      </c>
      <c r="Z148" s="23" t="str">
        <f>HYPERLINK("http://catalog.ihsn.org/index.php/catalog/4230","http://catalog.ihsn.org/index.php/catalog/4230")</f>
        <v>http://catalog.ihsn.org/index.php/catalog/4230</v>
      </c>
      <c r="AA148" s="3"/>
    </row>
    <row r="149" spans="1:27" x14ac:dyDescent="0.3">
      <c r="A149" s="13" t="s">
        <v>114</v>
      </c>
      <c r="B149" s="13" t="s">
        <v>23</v>
      </c>
      <c r="C149" s="13" t="s">
        <v>93</v>
      </c>
      <c r="D149" s="13" t="s">
        <v>68</v>
      </c>
      <c r="E149" s="13" t="s">
        <v>1594</v>
      </c>
      <c r="F149" s="13" t="s">
        <v>549</v>
      </c>
      <c r="G149" s="13" t="s">
        <v>377</v>
      </c>
      <c r="H149" s="13" t="str">
        <f>IF(R149="A","Yes","No")</f>
        <v>No</v>
      </c>
      <c r="I149" s="13" t="s">
        <v>28</v>
      </c>
      <c r="J149" s="13" t="s">
        <v>29</v>
      </c>
      <c r="K149" s="13" t="s">
        <v>29</v>
      </c>
      <c r="L149" s="13" t="s">
        <v>29</v>
      </c>
      <c r="M149" s="13">
        <v>2013</v>
      </c>
      <c r="N149" s="26"/>
      <c r="O149" s="13">
        <v>2006</v>
      </c>
      <c r="P149" s="13"/>
      <c r="Q149" s="23" t="str">
        <f>HYPERLINK("http://microdata.worldbank.org/index.php/catalog/1965","http://microdata.worldbank.org/index.php/catalog/1965")</f>
        <v>http://microdata.worldbank.org/index.php/catalog/1965</v>
      </c>
      <c r="R149" s="15" t="s">
        <v>95</v>
      </c>
      <c r="S149" s="15" t="s">
        <v>96</v>
      </c>
      <c r="T149" s="15" t="s">
        <v>351</v>
      </c>
      <c r="U149" s="13" t="s">
        <v>201</v>
      </c>
      <c r="V149" s="13" t="s">
        <v>127</v>
      </c>
      <c r="W149" s="13" t="s">
        <v>128</v>
      </c>
      <c r="X149" s="13" t="s">
        <v>306</v>
      </c>
      <c r="Y149" s="13" t="s">
        <v>161</v>
      </c>
      <c r="Z149" s="23" t="str">
        <f>HYPERLINK("http://catalog.ihsn.org/index.php/catalog/4230","http://catalog.ihsn.org/index.php/catalog/4230")</f>
        <v>http://catalog.ihsn.org/index.php/catalog/4230</v>
      </c>
      <c r="AA149" s="3"/>
    </row>
    <row r="150" spans="1:27" x14ac:dyDescent="0.3">
      <c r="A150" s="13" t="s">
        <v>114</v>
      </c>
      <c r="B150" s="13" t="s">
        <v>23</v>
      </c>
      <c r="C150" s="13" t="s">
        <v>93</v>
      </c>
      <c r="D150" s="13" t="s">
        <v>68</v>
      </c>
      <c r="E150" s="13" t="s">
        <v>1595</v>
      </c>
      <c r="F150" s="13" t="s">
        <v>549</v>
      </c>
      <c r="G150" s="13" t="s">
        <v>377</v>
      </c>
      <c r="H150" s="13" t="str">
        <f>IF(R150="A","Yes","No")</f>
        <v>No</v>
      </c>
      <c r="I150" s="13" t="s">
        <v>28</v>
      </c>
      <c r="J150" s="13" t="s">
        <v>29</v>
      </c>
      <c r="K150" s="13" t="s">
        <v>29</v>
      </c>
      <c r="L150" s="13" t="s">
        <v>29</v>
      </c>
      <c r="M150" s="13">
        <v>2013</v>
      </c>
      <c r="N150" s="26"/>
      <c r="O150" s="13">
        <v>2006</v>
      </c>
      <c r="P150" s="13"/>
      <c r="Q150" s="23" t="str">
        <f>HYPERLINK("http://microdata.worldbank.org/index.php/catalog/1965","http://microdata.worldbank.org/index.php/catalog/1965")</f>
        <v>http://microdata.worldbank.org/index.php/catalog/1965</v>
      </c>
      <c r="R150" s="15" t="s">
        <v>95</v>
      </c>
      <c r="S150" s="15" t="s">
        <v>96</v>
      </c>
      <c r="T150" s="15" t="s">
        <v>351</v>
      </c>
      <c r="U150" s="13" t="s">
        <v>201</v>
      </c>
      <c r="V150" s="13" t="s">
        <v>127</v>
      </c>
      <c r="W150" s="13" t="s">
        <v>128</v>
      </c>
      <c r="X150" s="13" t="s">
        <v>306</v>
      </c>
      <c r="Y150" s="13" t="s">
        <v>161</v>
      </c>
      <c r="Z150" s="23" t="str">
        <f>HYPERLINK("http://catalog.ihsn.org/index.php/catalog/4230","http://catalog.ihsn.org/index.php/catalog/4230")</f>
        <v>http://catalog.ihsn.org/index.php/catalog/4230</v>
      </c>
      <c r="AA150" s="3"/>
    </row>
    <row r="151" spans="1:27" x14ac:dyDescent="0.3">
      <c r="A151" s="13" t="s">
        <v>114</v>
      </c>
      <c r="B151" s="13" t="s">
        <v>23</v>
      </c>
      <c r="C151" s="13" t="s">
        <v>93</v>
      </c>
      <c r="D151" s="13" t="s">
        <v>68</v>
      </c>
      <c r="E151" s="13" t="s">
        <v>1596</v>
      </c>
      <c r="F151" s="13" t="s">
        <v>549</v>
      </c>
      <c r="G151" s="13" t="s">
        <v>377</v>
      </c>
      <c r="H151" s="13" t="str">
        <f>IF(R151="A","Yes","No")</f>
        <v>No</v>
      </c>
      <c r="I151" s="13" t="s">
        <v>28</v>
      </c>
      <c r="J151" s="13" t="s">
        <v>29</v>
      </c>
      <c r="K151" s="13" t="s">
        <v>29</v>
      </c>
      <c r="L151" s="13" t="s">
        <v>29</v>
      </c>
      <c r="M151" s="13">
        <v>2013</v>
      </c>
      <c r="N151" s="26"/>
      <c r="O151" s="13">
        <v>2006</v>
      </c>
      <c r="P151" s="13"/>
      <c r="Q151" s="23" t="str">
        <f>HYPERLINK("http://microdata.worldbank.org/index.php/catalog/1965","http://microdata.worldbank.org/index.php/catalog/1965")</f>
        <v>http://microdata.worldbank.org/index.php/catalog/1965</v>
      </c>
      <c r="R151" s="15" t="s">
        <v>95</v>
      </c>
      <c r="S151" s="15" t="s">
        <v>96</v>
      </c>
      <c r="T151" s="15" t="s">
        <v>351</v>
      </c>
      <c r="U151" s="13" t="s">
        <v>201</v>
      </c>
      <c r="V151" s="13" t="s">
        <v>127</v>
      </c>
      <c r="W151" s="13" t="s">
        <v>128</v>
      </c>
      <c r="X151" s="13" t="s">
        <v>306</v>
      </c>
      <c r="Y151" s="13" t="s">
        <v>161</v>
      </c>
      <c r="Z151" s="23" t="str">
        <f>HYPERLINK("http://catalog.ihsn.org/index.php/catalog/4230","http://catalog.ihsn.org/index.php/catalog/4230")</f>
        <v>http://catalog.ihsn.org/index.php/catalog/4230</v>
      </c>
      <c r="AA151" s="3"/>
    </row>
    <row r="152" spans="1:27" x14ac:dyDescent="0.3">
      <c r="A152" s="13" t="s">
        <v>114</v>
      </c>
      <c r="B152" s="13" t="s">
        <v>23</v>
      </c>
      <c r="C152" s="13" t="s">
        <v>93</v>
      </c>
      <c r="D152" s="13" t="s">
        <v>68</v>
      </c>
      <c r="E152" s="13" t="s">
        <v>1597</v>
      </c>
      <c r="F152" s="13" t="s">
        <v>549</v>
      </c>
      <c r="G152" s="13" t="s">
        <v>377</v>
      </c>
      <c r="H152" s="13" t="str">
        <f>IF(R152="A","Yes","No")</f>
        <v>No</v>
      </c>
      <c r="I152" s="13" t="s">
        <v>28</v>
      </c>
      <c r="J152" s="13" t="s">
        <v>29</v>
      </c>
      <c r="K152" s="13" t="s">
        <v>29</v>
      </c>
      <c r="L152" s="13" t="s">
        <v>29</v>
      </c>
      <c r="M152" s="13">
        <v>2013</v>
      </c>
      <c r="N152" s="26"/>
      <c r="O152" s="13">
        <v>2006</v>
      </c>
      <c r="P152" s="13"/>
      <c r="Q152" s="23" t="str">
        <f>HYPERLINK("http://microdata.worldbank.org/index.php/catalog/1965","http://microdata.worldbank.org/index.php/catalog/1965")</f>
        <v>http://microdata.worldbank.org/index.php/catalog/1965</v>
      </c>
      <c r="R152" s="15" t="s">
        <v>95</v>
      </c>
      <c r="S152" s="15" t="s">
        <v>96</v>
      </c>
      <c r="T152" s="15" t="s">
        <v>351</v>
      </c>
      <c r="U152" s="13" t="s">
        <v>201</v>
      </c>
      <c r="V152" s="13" t="s">
        <v>127</v>
      </c>
      <c r="W152" s="13" t="s">
        <v>128</v>
      </c>
      <c r="X152" s="13" t="s">
        <v>306</v>
      </c>
      <c r="Y152" s="13" t="s">
        <v>161</v>
      </c>
      <c r="Z152" s="23" t="str">
        <f>HYPERLINK("http://catalog.ihsn.org/index.php/catalog/4230","http://catalog.ihsn.org/index.php/catalog/4230")</f>
        <v>http://catalog.ihsn.org/index.php/catalog/4230</v>
      </c>
      <c r="AA152" s="3"/>
    </row>
    <row r="153" spans="1:27" x14ac:dyDescent="0.3">
      <c r="A153" s="13" t="s">
        <v>114</v>
      </c>
      <c r="B153" s="13" t="s">
        <v>23</v>
      </c>
      <c r="C153" s="13" t="s">
        <v>93</v>
      </c>
      <c r="D153" s="13" t="s">
        <v>68</v>
      </c>
      <c r="E153" s="13" t="s">
        <v>1598</v>
      </c>
      <c r="F153" s="13" t="s">
        <v>549</v>
      </c>
      <c r="G153" s="13" t="s">
        <v>377</v>
      </c>
      <c r="H153" s="13" t="str">
        <f>IF(R153="A","Yes","No")</f>
        <v>No</v>
      </c>
      <c r="I153" s="13" t="s">
        <v>28</v>
      </c>
      <c r="J153" s="13" t="s">
        <v>29</v>
      </c>
      <c r="K153" s="13" t="s">
        <v>29</v>
      </c>
      <c r="L153" s="13" t="s">
        <v>29</v>
      </c>
      <c r="M153" s="13">
        <v>2013</v>
      </c>
      <c r="N153" s="26"/>
      <c r="O153" s="13">
        <v>2006</v>
      </c>
      <c r="P153" s="13"/>
      <c r="Q153" s="23" t="str">
        <f>HYPERLINK("http://microdata.worldbank.org/index.php/catalog/1965","http://microdata.worldbank.org/index.php/catalog/1965")</f>
        <v>http://microdata.worldbank.org/index.php/catalog/1965</v>
      </c>
      <c r="R153" s="15" t="s">
        <v>95</v>
      </c>
      <c r="S153" s="15" t="s">
        <v>96</v>
      </c>
      <c r="T153" s="15" t="s">
        <v>351</v>
      </c>
      <c r="U153" s="13" t="s">
        <v>201</v>
      </c>
      <c r="V153" s="13" t="s">
        <v>127</v>
      </c>
      <c r="W153" s="13" t="s">
        <v>128</v>
      </c>
      <c r="X153" s="13" t="s">
        <v>306</v>
      </c>
      <c r="Y153" s="13" t="s">
        <v>161</v>
      </c>
      <c r="Z153" s="23" t="str">
        <f>HYPERLINK("http://catalog.ihsn.org/index.php/catalog/4230","http://catalog.ihsn.org/index.php/catalog/4230")</f>
        <v>http://catalog.ihsn.org/index.php/catalog/4230</v>
      </c>
      <c r="AA153" s="3"/>
    </row>
    <row r="154" spans="1:27" x14ac:dyDescent="0.3">
      <c r="A154" s="13" t="s">
        <v>114</v>
      </c>
      <c r="B154" s="13" t="s">
        <v>23</v>
      </c>
      <c r="C154" s="13" t="s">
        <v>93</v>
      </c>
      <c r="D154" s="13" t="s">
        <v>68</v>
      </c>
      <c r="E154" s="13" t="s">
        <v>1599</v>
      </c>
      <c r="F154" s="13" t="s">
        <v>549</v>
      </c>
      <c r="G154" s="13" t="s">
        <v>377</v>
      </c>
      <c r="H154" s="13" t="str">
        <f>IF(R154="A","Yes","No")</f>
        <v>No</v>
      </c>
      <c r="I154" s="13" t="s">
        <v>28</v>
      </c>
      <c r="J154" s="13" t="s">
        <v>29</v>
      </c>
      <c r="K154" s="13" t="s">
        <v>29</v>
      </c>
      <c r="L154" s="13" t="s">
        <v>29</v>
      </c>
      <c r="M154" s="13">
        <v>2013</v>
      </c>
      <c r="N154" s="26"/>
      <c r="O154" s="13">
        <v>2006</v>
      </c>
      <c r="P154" s="13"/>
      <c r="Q154" s="23" t="str">
        <f>HYPERLINK("http://microdata.worldbank.org/index.php/catalog/1965","http://microdata.worldbank.org/index.php/catalog/1965")</f>
        <v>http://microdata.worldbank.org/index.php/catalog/1965</v>
      </c>
      <c r="R154" s="15" t="s">
        <v>95</v>
      </c>
      <c r="S154" s="15" t="s">
        <v>96</v>
      </c>
      <c r="T154" s="15" t="s">
        <v>351</v>
      </c>
      <c r="U154" s="13" t="s">
        <v>201</v>
      </c>
      <c r="V154" s="13" t="s">
        <v>127</v>
      </c>
      <c r="W154" s="13" t="s">
        <v>128</v>
      </c>
      <c r="X154" s="13" t="s">
        <v>306</v>
      </c>
      <c r="Y154" s="13" t="s">
        <v>161</v>
      </c>
      <c r="Z154" s="23" t="str">
        <f>HYPERLINK("http://catalog.ihsn.org/index.php/catalog/4230","http://catalog.ihsn.org/index.php/catalog/4230")</f>
        <v>http://catalog.ihsn.org/index.php/catalog/4230</v>
      </c>
      <c r="AA154" s="3"/>
    </row>
    <row r="155" spans="1:27" x14ac:dyDescent="0.3">
      <c r="A155" s="13" t="s">
        <v>114</v>
      </c>
      <c r="B155" s="13" t="s">
        <v>23</v>
      </c>
      <c r="C155" s="13" t="s">
        <v>93</v>
      </c>
      <c r="D155" s="13" t="s">
        <v>68</v>
      </c>
      <c r="E155" s="13" t="s">
        <v>1600</v>
      </c>
      <c r="F155" s="13" t="s">
        <v>549</v>
      </c>
      <c r="G155" s="13" t="s">
        <v>377</v>
      </c>
      <c r="H155" s="13" t="str">
        <f>IF(R155="A","Yes","No")</f>
        <v>No</v>
      </c>
      <c r="I155" s="13" t="s">
        <v>28</v>
      </c>
      <c r="J155" s="13" t="s">
        <v>29</v>
      </c>
      <c r="K155" s="13" t="s">
        <v>29</v>
      </c>
      <c r="L155" s="13" t="s">
        <v>29</v>
      </c>
      <c r="M155" s="13">
        <v>2013</v>
      </c>
      <c r="N155" s="26"/>
      <c r="O155" s="13">
        <v>2006</v>
      </c>
      <c r="P155" s="13"/>
      <c r="Q155" s="23" t="str">
        <f>HYPERLINK("http://microdata.worldbank.org/index.php/catalog/1965","http://microdata.worldbank.org/index.php/catalog/1965")</f>
        <v>http://microdata.worldbank.org/index.php/catalog/1965</v>
      </c>
      <c r="R155" s="15" t="s">
        <v>95</v>
      </c>
      <c r="S155" s="15" t="s">
        <v>96</v>
      </c>
      <c r="T155" s="15" t="s">
        <v>351</v>
      </c>
      <c r="U155" s="13" t="s">
        <v>201</v>
      </c>
      <c r="V155" s="13" t="s">
        <v>127</v>
      </c>
      <c r="W155" s="13" t="s">
        <v>128</v>
      </c>
      <c r="X155" s="13" t="s">
        <v>306</v>
      </c>
      <c r="Y155" s="13" t="s">
        <v>161</v>
      </c>
      <c r="Z155" s="23" t="str">
        <f>HYPERLINK("http://catalog.ihsn.org/index.php/catalog/4230","http://catalog.ihsn.org/index.php/catalog/4230")</f>
        <v>http://catalog.ihsn.org/index.php/catalog/4230</v>
      </c>
      <c r="AA155" s="3"/>
    </row>
    <row r="156" spans="1:27" x14ac:dyDescent="0.3">
      <c r="A156" s="13" t="s">
        <v>114</v>
      </c>
      <c r="B156" s="13" t="s">
        <v>23</v>
      </c>
      <c r="C156" s="13" t="s">
        <v>93</v>
      </c>
      <c r="D156" s="13" t="s">
        <v>68</v>
      </c>
      <c r="E156" s="13" t="s">
        <v>1601</v>
      </c>
      <c r="F156" s="13" t="s">
        <v>550</v>
      </c>
      <c r="G156" s="13" t="s">
        <v>377</v>
      </c>
      <c r="H156" s="13" t="str">
        <f>IF(R156="A","Yes","No")</f>
        <v>No</v>
      </c>
      <c r="I156" s="13" t="s">
        <v>28</v>
      </c>
      <c r="J156" s="13" t="s">
        <v>29</v>
      </c>
      <c r="K156" s="13" t="s">
        <v>29</v>
      </c>
      <c r="L156" s="13" t="s">
        <v>29</v>
      </c>
      <c r="M156" s="13">
        <v>2013</v>
      </c>
      <c r="N156" s="26"/>
      <c r="O156" s="13">
        <v>2006</v>
      </c>
      <c r="P156" s="13"/>
      <c r="Q156" s="14" t="str">
        <f>HYPERLINK("https://www.enterprisesurveys.org/data/exploreeconomies/2013/uganda","https://www.enterprisesurveys.org/data/exploreeconomies/2013/uganda")</f>
        <v>https://www.enterprisesurveys.org/data/exploreeconomies/2013/uganda</v>
      </c>
      <c r="R156" s="15" t="s">
        <v>95</v>
      </c>
      <c r="S156" s="15" t="s">
        <v>96</v>
      </c>
      <c r="T156" s="15" t="s">
        <v>351</v>
      </c>
      <c r="U156" s="13" t="s">
        <v>201</v>
      </c>
      <c r="V156" s="13" t="s">
        <v>127</v>
      </c>
      <c r="W156" s="13" t="s">
        <v>128</v>
      </c>
      <c r="X156" s="13" t="s">
        <v>306</v>
      </c>
      <c r="Y156" s="13" t="s">
        <v>551</v>
      </c>
      <c r="Z156" s="23" t="str">
        <f>HYPERLINK("http://microdata.worldbank.org/index.php/catalog/2024","http://microdata.worldbank.org/index.php/catalog/2024")</f>
        <v>http://microdata.worldbank.org/index.php/catalog/2024</v>
      </c>
      <c r="AA156" s="3"/>
    </row>
    <row r="157" spans="1:27" x14ac:dyDescent="0.3">
      <c r="A157" s="13" t="s">
        <v>114</v>
      </c>
      <c r="B157" s="13" t="s">
        <v>23</v>
      </c>
      <c r="C157" s="13" t="s">
        <v>93</v>
      </c>
      <c r="D157" s="13" t="s">
        <v>68</v>
      </c>
      <c r="E157" s="13" t="s">
        <v>1602</v>
      </c>
      <c r="F157" s="13" t="s">
        <v>550</v>
      </c>
      <c r="G157" s="13" t="s">
        <v>377</v>
      </c>
      <c r="H157" s="13" t="str">
        <f>IF(R157="A","Yes","No")</f>
        <v>No</v>
      </c>
      <c r="I157" s="13" t="s">
        <v>28</v>
      </c>
      <c r="J157" s="13" t="s">
        <v>29</v>
      </c>
      <c r="K157" s="13" t="s">
        <v>29</v>
      </c>
      <c r="L157" s="13" t="s">
        <v>29</v>
      </c>
      <c r="M157" s="13">
        <v>2013</v>
      </c>
      <c r="N157" s="26"/>
      <c r="O157" s="13">
        <v>2006</v>
      </c>
      <c r="P157" s="13"/>
      <c r="Q157" s="14" t="str">
        <f>HYPERLINK("https://www.enterprisesurveys.org/data/exploreeconomies/2013/uganda","https://www.enterprisesurveys.org/data/exploreeconomies/2013/uganda")</f>
        <v>https://www.enterprisesurveys.org/data/exploreeconomies/2013/uganda</v>
      </c>
      <c r="R157" s="15" t="s">
        <v>95</v>
      </c>
      <c r="S157" s="15" t="s">
        <v>96</v>
      </c>
      <c r="T157" s="15" t="s">
        <v>351</v>
      </c>
      <c r="U157" s="13" t="s">
        <v>201</v>
      </c>
      <c r="V157" s="13" t="s">
        <v>127</v>
      </c>
      <c r="W157" s="13" t="s">
        <v>128</v>
      </c>
      <c r="X157" s="13" t="s">
        <v>306</v>
      </c>
      <c r="Y157" s="13" t="s">
        <v>551</v>
      </c>
      <c r="Z157" s="23" t="str">
        <f>HYPERLINK("http://microdata.worldbank.org/index.php/catalog/2024","http://microdata.worldbank.org/index.php/catalog/2024")</f>
        <v>http://microdata.worldbank.org/index.php/catalog/2024</v>
      </c>
      <c r="AA157" s="3"/>
    </row>
    <row r="158" spans="1:27" x14ac:dyDescent="0.3">
      <c r="A158" s="13" t="s">
        <v>114</v>
      </c>
      <c r="B158" s="13" t="s">
        <v>23</v>
      </c>
      <c r="C158" s="13" t="s">
        <v>93</v>
      </c>
      <c r="D158" s="13" t="s">
        <v>68</v>
      </c>
      <c r="E158" s="13" t="s">
        <v>369</v>
      </c>
      <c r="F158" s="13" t="s">
        <v>550</v>
      </c>
      <c r="G158" s="13" t="s">
        <v>377</v>
      </c>
      <c r="H158" s="13" t="str">
        <f>IF(R158="A","Yes","No")</f>
        <v>No</v>
      </c>
      <c r="I158" s="13" t="s">
        <v>28</v>
      </c>
      <c r="J158" s="13" t="s">
        <v>29</v>
      </c>
      <c r="K158" s="13" t="s">
        <v>29</v>
      </c>
      <c r="L158" s="13" t="s">
        <v>29</v>
      </c>
      <c r="M158" s="13">
        <v>2013</v>
      </c>
      <c r="N158" s="26"/>
      <c r="O158" s="13">
        <v>2006</v>
      </c>
      <c r="P158" s="13"/>
      <c r="Q158" s="14" t="str">
        <f>HYPERLINK("https://www.enterprisesurveys.org/data/exploreeconomies/2013/uganda","https://www.enterprisesurveys.org/data/exploreeconomies/2013/uganda")</f>
        <v>https://www.enterprisesurveys.org/data/exploreeconomies/2013/uganda</v>
      </c>
      <c r="R158" s="15" t="s">
        <v>95</v>
      </c>
      <c r="S158" s="15" t="s">
        <v>96</v>
      </c>
      <c r="T158" s="15" t="s">
        <v>351</v>
      </c>
      <c r="U158" s="13" t="s">
        <v>201</v>
      </c>
      <c r="V158" s="13" t="s">
        <v>127</v>
      </c>
      <c r="W158" s="13" t="s">
        <v>128</v>
      </c>
      <c r="X158" s="13" t="s">
        <v>306</v>
      </c>
      <c r="Y158" s="13" t="s">
        <v>551</v>
      </c>
      <c r="Z158" s="23" t="str">
        <f>HYPERLINK("http://microdata.worldbank.org/index.php/catalog/2024","http://microdata.worldbank.org/index.php/catalog/2024")</f>
        <v>http://microdata.worldbank.org/index.php/catalog/2024</v>
      </c>
      <c r="AA158" s="3"/>
    </row>
    <row r="159" spans="1:27" x14ac:dyDescent="0.3">
      <c r="A159" s="13" t="s">
        <v>114</v>
      </c>
      <c r="B159" s="13" t="s">
        <v>23</v>
      </c>
      <c r="C159" s="13" t="s">
        <v>93</v>
      </c>
      <c r="D159" s="13" t="s">
        <v>68</v>
      </c>
      <c r="E159" s="13" t="s">
        <v>1603</v>
      </c>
      <c r="F159" s="13" t="s">
        <v>550</v>
      </c>
      <c r="G159" s="13" t="s">
        <v>377</v>
      </c>
      <c r="H159" s="13" t="str">
        <f>IF(R159="A","Yes","No")</f>
        <v>No</v>
      </c>
      <c r="I159" s="13" t="s">
        <v>28</v>
      </c>
      <c r="J159" s="13" t="s">
        <v>29</v>
      </c>
      <c r="K159" s="13" t="s">
        <v>29</v>
      </c>
      <c r="L159" s="13" t="s">
        <v>29</v>
      </c>
      <c r="M159" s="13">
        <v>2013</v>
      </c>
      <c r="N159" s="26"/>
      <c r="O159" s="13">
        <v>2006</v>
      </c>
      <c r="P159" s="13"/>
      <c r="Q159" s="14" t="str">
        <f>HYPERLINK("https://www.enterprisesurveys.org/data/exploreeconomies/2013/uganda","https://www.enterprisesurveys.org/data/exploreeconomies/2013/uganda")</f>
        <v>https://www.enterprisesurveys.org/data/exploreeconomies/2013/uganda</v>
      </c>
      <c r="R159" s="15" t="s">
        <v>95</v>
      </c>
      <c r="S159" s="15" t="s">
        <v>96</v>
      </c>
      <c r="T159" s="15" t="s">
        <v>351</v>
      </c>
      <c r="U159" s="13" t="s">
        <v>201</v>
      </c>
      <c r="V159" s="13" t="s">
        <v>127</v>
      </c>
      <c r="W159" s="13" t="s">
        <v>128</v>
      </c>
      <c r="X159" s="13" t="s">
        <v>306</v>
      </c>
      <c r="Y159" s="13" t="s">
        <v>551</v>
      </c>
      <c r="Z159" s="23" t="str">
        <f>HYPERLINK("http://microdata.worldbank.org/index.php/catalog/2024","http://microdata.worldbank.org/index.php/catalog/2024")</f>
        <v>http://microdata.worldbank.org/index.php/catalog/2024</v>
      </c>
      <c r="AA159" s="3"/>
    </row>
    <row r="160" spans="1:27" x14ac:dyDescent="0.3">
      <c r="A160" s="13" t="s">
        <v>114</v>
      </c>
      <c r="B160" s="13" t="s">
        <v>23</v>
      </c>
      <c r="C160" s="13" t="s">
        <v>93</v>
      </c>
      <c r="D160" s="13" t="s">
        <v>68</v>
      </c>
      <c r="E160" s="13" t="s">
        <v>1604</v>
      </c>
      <c r="F160" s="13" t="s">
        <v>550</v>
      </c>
      <c r="G160" s="13" t="s">
        <v>377</v>
      </c>
      <c r="H160" s="13" t="str">
        <f>IF(R160="A","Yes","No")</f>
        <v>No</v>
      </c>
      <c r="I160" s="13" t="s">
        <v>28</v>
      </c>
      <c r="J160" s="13" t="s">
        <v>29</v>
      </c>
      <c r="K160" s="13" t="s">
        <v>29</v>
      </c>
      <c r="L160" s="13" t="s">
        <v>29</v>
      </c>
      <c r="M160" s="13">
        <v>2013</v>
      </c>
      <c r="N160" s="26"/>
      <c r="O160" s="13">
        <v>2006</v>
      </c>
      <c r="P160" s="13"/>
      <c r="Q160" s="14" t="str">
        <f>HYPERLINK("https://www.enterprisesurveys.org/data/exploreeconomies/2013/uganda","https://www.enterprisesurveys.org/data/exploreeconomies/2013/uganda")</f>
        <v>https://www.enterprisesurveys.org/data/exploreeconomies/2013/uganda</v>
      </c>
      <c r="R160" s="15" t="s">
        <v>95</v>
      </c>
      <c r="S160" s="15" t="s">
        <v>96</v>
      </c>
      <c r="T160" s="15" t="s">
        <v>351</v>
      </c>
      <c r="U160" s="13" t="s">
        <v>201</v>
      </c>
      <c r="V160" s="13" t="s">
        <v>127</v>
      </c>
      <c r="W160" s="13" t="s">
        <v>128</v>
      </c>
      <c r="X160" s="13" t="s">
        <v>306</v>
      </c>
      <c r="Y160" s="13" t="s">
        <v>551</v>
      </c>
      <c r="Z160" s="23" t="str">
        <f>HYPERLINK("http://microdata.worldbank.org/index.php/catalog/2024","http://microdata.worldbank.org/index.php/catalog/2024")</f>
        <v>http://microdata.worldbank.org/index.php/catalog/2024</v>
      </c>
      <c r="AA160" s="3"/>
    </row>
    <row r="161" spans="1:27" x14ac:dyDescent="0.3">
      <c r="A161" s="13" t="s">
        <v>114</v>
      </c>
      <c r="B161" s="13" t="s">
        <v>23</v>
      </c>
      <c r="C161" s="13" t="s">
        <v>93</v>
      </c>
      <c r="D161" s="13" t="s">
        <v>68</v>
      </c>
      <c r="E161" s="13" t="s">
        <v>1605</v>
      </c>
      <c r="F161" s="13" t="s">
        <v>550</v>
      </c>
      <c r="G161" s="13" t="s">
        <v>377</v>
      </c>
      <c r="H161" s="13" t="str">
        <f>IF(R161="A","Yes","No")</f>
        <v>No</v>
      </c>
      <c r="I161" s="13" t="s">
        <v>28</v>
      </c>
      <c r="J161" s="13" t="s">
        <v>29</v>
      </c>
      <c r="K161" s="13" t="s">
        <v>29</v>
      </c>
      <c r="L161" s="13" t="s">
        <v>29</v>
      </c>
      <c r="M161" s="13">
        <v>2013</v>
      </c>
      <c r="N161" s="26"/>
      <c r="O161" s="13">
        <v>2006</v>
      </c>
      <c r="P161" s="13"/>
      <c r="Q161" s="14" t="str">
        <f>HYPERLINK("https://www.enterprisesurveys.org/data/exploreeconomies/2013/uganda","https://www.enterprisesurveys.org/data/exploreeconomies/2013/uganda")</f>
        <v>https://www.enterprisesurveys.org/data/exploreeconomies/2013/uganda</v>
      </c>
      <c r="R161" s="15" t="s">
        <v>95</v>
      </c>
      <c r="S161" s="15" t="s">
        <v>96</v>
      </c>
      <c r="T161" s="15" t="s">
        <v>351</v>
      </c>
      <c r="U161" s="13" t="s">
        <v>201</v>
      </c>
      <c r="V161" s="13" t="s">
        <v>127</v>
      </c>
      <c r="W161" s="13" t="s">
        <v>128</v>
      </c>
      <c r="X161" s="13" t="s">
        <v>306</v>
      </c>
      <c r="Y161" s="13" t="s">
        <v>551</v>
      </c>
      <c r="Z161" s="23" t="str">
        <f>HYPERLINK("http://microdata.worldbank.org/index.php/catalog/2024","http://microdata.worldbank.org/index.php/catalog/2024")</f>
        <v>http://microdata.worldbank.org/index.php/catalog/2024</v>
      </c>
      <c r="AA161" s="3"/>
    </row>
    <row r="162" spans="1:27" x14ac:dyDescent="0.3">
      <c r="A162" s="13" t="s">
        <v>114</v>
      </c>
      <c r="B162" s="13" t="s">
        <v>23</v>
      </c>
      <c r="C162" s="13" t="s">
        <v>93</v>
      </c>
      <c r="D162" s="13" t="s">
        <v>68</v>
      </c>
      <c r="E162" s="13" t="s">
        <v>479</v>
      </c>
      <c r="F162" s="13" t="s">
        <v>550</v>
      </c>
      <c r="G162" s="13" t="s">
        <v>377</v>
      </c>
      <c r="H162" s="13" t="str">
        <f>IF(R162="A","Yes","No")</f>
        <v>No</v>
      </c>
      <c r="I162" s="13" t="s">
        <v>28</v>
      </c>
      <c r="J162" s="13" t="s">
        <v>29</v>
      </c>
      <c r="K162" s="13" t="s">
        <v>29</v>
      </c>
      <c r="L162" s="13" t="s">
        <v>29</v>
      </c>
      <c r="M162" s="13">
        <v>2013</v>
      </c>
      <c r="N162" s="26"/>
      <c r="O162" s="13">
        <v>2006</v>
      </c>
      <c r="P162" s="13"/>
      <c r="Q162" s="14" t="str">
        <f>HYPERLINK("https://www.enterprisesurveys.org/data/exploreeconomies/2013/uganda","https://www.enterprisesurveys.org/data/exploreeconomies/2013/uganda")</f>
        <v>https://www.enterprisesurveys.org/data/exploreeconomies/2013/uganda</v>
      </c>
      <c r="R162" s="15" t="s">
        <v>95</v>
      </c>
      <c r="S162" s="15" t="s">
        <v>96</v>
      </c>
      <c r="T162" s="15" t="s">
        <v>351</v>
      </c>
      <c r="U162" s="13" t="s">
        <v>201</v>
      </c>
      <c r="V162" s="13" t="s">
        <v>127</v>
      </c>
      <c r="W162" s="13" t="s">
        <v>128</v>
      </c>
      <c r="X162" s="13" t="s">
        <v>306</v>
      </c>
      <c r="Y162" s="13" t="s">
        <v>551</v>
      </c>
      <c r="Z162" s="23" t="str">
        <f>HYPERLINK("http://microdata.worldbank.org/index.php/catalog/2024","http://microdata.worldbank.org/index.php/catalog/2024")</f>
        <v>http://microdata.worldbank.org/index.php/catalog/2024</v>
      </c>
      <c r="AA162" s="3"/>
    </row>
    <row r="163" spans="1:27" x14ac:dyDescent="0.3">
      <c r="A163" s="13" t="s">
        <v>114</v>
      </c>
      <c r="B163" s="13" t="s">
        <v>23</v>
      </c>
      <c r="C163" s="13" t="s">
        <v>93</v>
      </c>
      <c r="D163" s="13" t="s">
        <v>68</v>
      </c>
      <c r="E163" s="13" t="s">
        <v>1606</v>
      </c>
      <c r="F163" s="13" t="s">
        <v>550</v>
      </c>
      <c r="G163" s="13" t="s">
        <v>377</v>
      </c>
      <c r="H163" s="13" t="str">
        <f>IF(R163="A","Yes","No")</f>
        <v>No</v>
      </c>
      <c r="I163" s="13" t="s">
        <v>28</v>
      </c>
      <c r="J163" s="13" t="s">
        <v>29</v>
      </c>
      <c r="K163" s="13" t="s">
        <v>29</v>
      </c>
      <c r="L163" s="13" t="s">
        <v>29</v>
      </c>
      <c r="M163" s="13">
        <v>2013</v>
      </c>
      <c r="N163" s="26"/>
      <c r="O163" s="13">
        <v>2006</v>
      </c>
      <c r="P163" s="13"/>
      <c r="Q163" s="14" t="str">
        <f>HYPERLINK("https://www.enterprisesurveys.org/data/exploreeconomies/2013/uganda","https://www.enterprisesurveys.org/data/exploreeconomies/2013/uganda")</f>
        <v>https://www.enterprisesurveys.org/data/exploreeconomies/2013/uganda</v>
      </c>
      <c r="R163" s="15" t="s">
        <v>95</v>
      </c>
      <c r="S163" s="15" t="s">
        <v>96</v>
      </c>
      <c r="T163" s="15" t="s">
        <v>351</v>
      </c>
      <c r="U163" s="13" t="s">
        <v>201</v>
      </c>
      <c r="V163" s="13" t="s">
        <v>127</v>
      </c>
      <c r="W163" s="13" t="s">
        <v>128</v>
      </c>
      <c r="X163" s="13" t="s">
        <v>306</v>
      </c>
      <c r="Y163" s="13" t="s">
        <v>551</v>
      </c>
      <c r="Z163" s="23" t="str">
        <f>HYPERLINK("http://microdata.worldbank.org/index.php/catalog/2024","http://microdata.worldbank.org/index.php/catalog/2024")</f>
        <v>http://microdata.worldbank.org/index.php/catalog/2024</v>
      </c>
      <c r="AA163" s="3"/>
    </row>
    <row r="164" spans="1:27" x14ac:dyDescent="0.3">
      <c r="A164" s="13" t="s">
        <v>114</v>
      </c>
      <c r="B164" s="13" t="s">
        <v>23</v>
      </c>
      <c r="C164" s="13" t="s">
        <v>93</v>
      </c>
      <c r="D164" s="13" t="s">
        <v>68</v>
      </c>
      <c r="E164" s="13" t="s">
        <v>1607</v>
      </c>
      <c r="F164" s="13" t="s">
        <v>550</v>
      </c>
      <c r="G164" s="13" t="s">
        <v>377</v>
      </c>
      <c r="H164" s="13" t="str">
        <f>IF(R164="A","Yes","No")</f>
        <v>No</v>
      </c>
      <c r="I164" s="13" t="s">
        <v>28</v>
      </c>
      <c r="J164" s="13" t="s">
        <v>29</v>
      </c>
      <c r="K164" s="13" t="s">
        <v>29</v>
      </c>
      <c r="L164" s="13" t="s">
        <v>29</v>
      </c>
      <c r="M164" s="13">
        <v>2013</v>
      </c>
      <c r="N164" s="26"/>
      <c r="O164" s="13">
        <v>2006</v>
      </c>
      <c r="P164" s="13"/>
      <c r="Q164" s="14" t="str">
        <f>HYPERLINK("https://www.enterprisesurveys.org/data/exploreeconomies/2013/uganda","https://www.enterprisesurveys.org/data/exploreeconomies/2013/uganda")</f>
        <v>https://www.enterprisesurveys.org/data/exploreeconomies/2013/uganda</v>
      </c>
      <c r="R164" s="15" t="s">
        <v>95</v>
      </c>
      <c r="S164" s="15" t="s">
        <v>96</v>
      </c>
      <c r="T164" s="15" t="s">
        <v>351</v>
      </c>
      <c r="U164" s="13" t="s">
        <v>201</v>
      </c>
      <c r="V164" s="13" t="s">
        <v>127</v>
      </c>
      <c r="W164" s="13" t="s">
        <v>128</v>
      </c>
      <c r="X164" s="13" t="s">
        <v>306</v>
      </c>
      <c r="Y164" s="13" t="s">
        <v>551</v>
      </c>
      <c r="Z164" s="23" t="str">
        <f>HYPERLINK("http://microdata.worldbank.org/index.php/catalog/2024","http://microdata.worldbank.org/index.php/catalog/2024")</f>
        <v>http://microdata.worldbank.org/index.php/catalog/2024</v>
      </c>
      <c r="AA164" s="3"/>
    </row>
    <row r="165" spans="1:27" x14ac:dyDescent="0.3">
      <c r="A165" s="13" t="s">
        <v>114</v>
      </c>
      <c r="B165" s="13" t="s">
        <v>23</v>
      </c>
      <c r="C165" s="13" t="s">
        <v>93</v>
      </c>
      <c r="D165" s="13" t="s">
        <v>68</v>
      </c>
      <c r="E165" s="13" t="s">
        <v>1608</v>
      </c>
      <c r="F165" s="13" t="s">
        <v>550</v>
      </c>
      <c r="G165" s="13" t="s">
        <v>377</v>
      </c>
      <c r="H165" s="13" t="str">
        <f>IF(R165="A","Yes","No")</f>
        <v>No</v>
      </c>
      <c r="I165" s="13" t="s">
        <v>28</v>
      </c>
      <c r="J165" s="13" t="s">
        <v>29</v>
      </c>
      <c r="K165" s="13" t="s">
        <v>29</v>
      </c>
      <c r="L165" s="13" t="s">
        <v>29</v>
      </c>
      <c r="M165" s="13">
        <v>2013</v>
      </c>
      <c r="N165" s="26"/>
      <c r="O165" s="13">
        <v>2006</v>
      </c>
      <c r="P165" s="13"/>
      <c r="Q165" s="14" t="str">
        <f>HYPERLINK("https://www.enterprisesurveys.org/data/exploreeconomies/2013/uganda","https://www.enterprisesurveys.org/data/exploreeconomies/2013/uganda")</f>
        <v>https://www.enterprisesurveys.org/data/exploreeconomies/2013/uganda</v>
      </c>
      <c r="R165" s="15" t="s">
        <v>95</v>
      </c>
      <c r="S165" s="15" t="s">
        <v>96</v>
      </c>
      <c r="T165" s="15" t="s">
        <v>351</v>
      </c>
      <c r="U165" s="13" t="s">
        <v>201</v>
      </c>
      <c r="V165" s="13" t="s">
        <v>127</v>
      </c>
      <c r="W165" s="13" t="s">
        <v>128</v>
      </c>
      <c r="X165" s="13" t="s">
        <v>306</v>
      </c>
      <c r="Y165" s="13" t="s">
        <v>551</v>
      </c>
      <c r="Z165" s="23" t="str">
        <f>HYPERLINK("http://microdata.worldbank.org/index.php/catalog/2024","http://microdata.worldbank.org/index.php/catalog/2024")</f>
        <v>http://microdata.worldbank.org/index.php/catalog/2024</v>
      </c>
      <c r="AA165" s="3"/>
    </row>
    <row r="166" spans="1:27" x14ac:dyDescent="0.3">
      <c r="A166" s="13" t="s">
        <v>114</v>
      </c>
      <c r="B166" s="13" t="s">
        <v>23</v>
      </c>
      <c r="C166" s="13" t="s">
        <v>93</v>
      </c>
      <c r="D166" s="13" t="s">
        <v>68</v>
      </c>
      <c r="E166" s="13" t="s">
        <v>711</v>
      </c>
      <c r="F166" s="13" t="s">
        <v>550</v>
      </c>
      <c r="G166" s="13" t="s">
        <v>377</v>
      </c>
      <c r="H166" s="13" t="str">
        <f>IF(R166="A","Yes","No")</f>
        <v>No</v>
      </c>
      <c r="I166" s="13" t="s">
        <v>28</v>
      </c>
      <c r="J166" s="13" t="s">
        <v>29</v>
      </c>
      <c r="K166" s="13" t="s">
        <v>29</v>
      </c>
      <c r="L166" s="13" t="s">
        <v>29</v>
      </c>
      <c r="M166" s="13">
        <v>2013</v>
      </c>
      <c r="N166" s="26"/>
      <c r="O166" s="13">
        <v>2006</v>
      </c>
      <c r="P166" s="13"/>
      <c r="Q166" s="14" t="str">
        <f>HYPERLINK("https://www.enterprisesurveys.org/data/exploreeconomies/2013/uganda","https://www.enterprisesurveys.org/data/exploreeconomies/2013/uganda")</f>
        <v>https://www.enterprisesurveys.org/data/exploreeconomies/2013/uganda</v>
      </c>
      <c r="R166" s="15" t="s">
        <v>95</v>
      </c>
      <c r="S166" s="15" t="s">
        <v>96</v>
      </c>
      <c r="T166" s="15" t="s">
        <v>351</v>
      </c>
      <c r="U166" s="13" t="s">
        <v>201</v>
      </c>
      <c r="V166" s="13" t="s">
        <v>127</v>
      </c>
      <c r="W166" s="13" t="s">
        <v>128</v>
      </c>
      <c r="X166" s="13" t="s">
        <v>306</v>
      </c>
      <c r="Y166" s="13" t="s">
        <v>551</v>
      </c>
      <c r="Z166" s="23" t="str">
        <f>HYPERLINK("http://microdata.worldbank.org/index.php/catalog/2024","http://microdata.worldbank.org/index.php/catalog/2024")</f>
        <v>http://microdata.worldbank.org/index.php/catalog/2024</v>
      </c>
      <c r="AA166" s="3"/>
    </row>
    <row r="167" spans="1:27" x14ac:dyDescent="0.3">
      <c r="A167" s="13" t="s">
        <v>114</v>
      </c>
      <c r="B167" s="13" t="s">
        <v>23</v>
      </c>
      <c r="C167" s="13" t="s">
        <v>93</v>
      </c>
      <c r="D167" s="13" t="s">
        <v>68</v>
      </c>
      <c r="E167" s="13" t="s">
        <v>1609</v>
      </c>
      <c r="F167" s="13" t="s">
        <v>550</v>
      </c>
      <c r="G167" s="13" t="s">
        <v>377</v>
      </c>
      <c r="H167" s="13" t="str">
        <f>IF(R167="A","Yes","No")</f>
        <v>No</v>
      </c>
      <c r="I167" s="13" t="s">
        <v>28</v>
      </c>
      <c r="J167" s="13" t="s">
        <v>29</v>
      </c>
      <c r="K167" s="13" t="s">
        <v>29</v>
      </c>
      <c r="L167" s="13" t="s">
        <v>29</v>
      </c>
      <c r="M167" s="13">
        <v>2013</v>
      </c>
      <c r="N167" s="26"/>
      <c r="O167" s="13">
        <v>2006</v>
      </c>
      <c r="P167" s="13"/>
      <c r="Q167" s="14" t="str">
        <f>HYPERLINK("https://www.enterprisesurveys.org/data/exploreeconomies/2013/uganda","https://www.enterprisesurveys.org/data/exploreeconomies/2013/uganda")</f>
        <v>https://www.enterprisesurveys.org/data/exploreeconomies/2013/uganda</v>
      </c>
      <c r="R167" s="15" t="s">
        <v>95</v>
      </c>
      <c r="S167" s="15" t="s">
        <v>96</v>
      </c>
      <c r="T167" s="15" t="s">
        <v>351</v>
      </c>
      <c r="U167" s="13" t="s">
        <v>201</v>
      </c>
      <c r="V167" s="13" t="s">
        <v>127</v>
      </c>
      <c r="W167" s="13" t="s">
        <v>128</v>
      </c>
      <c r="X167" s="13" t="s">
        <v>306</v>
      </c>
      <c r="Y167" s="13" t="s">
        <v>551</v>
      </c>
      <c r="Z167" s="23" t="str">
        <f>HYPERLINK("http://microdata.worldbank.org/index.php/catalog/2024","http://microdata.worldbank.org/index.php/catalog/2024")</f>
        <v>http://microdata.worldbank.org/index.php/catalog/2024</v>
      </c>
      <c r="AA167" s="3"/>
    </row>
    <row r="168" spans="1:27" x14ac:dyDescent="0.3">
      <c r="A168" s="13" t="s">
        <v>114</v>
      </c>
      <c r="B168" s="13" t="s">
        <v>107</v>
      </c>
      <c r="C168" s="13" t="s">
        <v>93</v>
      </c>
      <c r="D168" s="13" t="s">
        <v>68</v>
      </c>
      <c r="E168" s="13" t="s">
        <v>1802</v>
      </c>
      <c r="F168" s="13" t="s">
        <v>1774</v>
      </c>
      <c r="G168" s="13" t="s">
        <v>54</v>
      </c>
      <c r="H168" s="13" t="str">
        <f>IF(R168="A","Yes","No")</f>
        <v>Yes</v>
      </c>
      <c r="I168" s="13" t="s">
        <v>71</v>
      </c>
      <c r="J168" s="13" t="s">
        <v>29</v>
      </c>
      <c r="K168" s="13" t="s">
        <v>29</v>
      </c>
      <c r="L168" s="13" t="s">
        <v>30</v>
      </c>
      <c r="M168" s="13">
        <v>2015</v>
      </c>
      <c r="N168" s="13" t="s">
        <v>209</v>
      </c>
      <c r="O168" s="13">
        <v>2014</v>
      </c>
      <c r="P168" s="13">
        <v>2016</v>
      </c>
      <c r="Q168" s="14" t="s">
        <v>574</v>
      </c>
      <c r="R168" s="15" t="s">
        <v>44</v>
      </c>
      <c r="S168" s="15" t="s">
        <v>45</v>
      </c>
      <c r="T168" s="15" t="s">
        <v>56</v>
      </c>
      <c r="U168" s="13"/>
      <c r="V168" s="13" t="s">
        <v>202</v>
      </c>
      <c r="W168" s="13" t="s">
        <v>203</v>
      </c>
      <c r="X168" s="13" t="s">
        <v>306</v>
      </c>
      <c r="Y168" s="13" t="s">
        <v>112</v>
      </c>
      <c r="Z168" s="13"/>
      <c r="AA168" s="3"/>
    </row>
    <row r="169" spans="1:27" x14ac:dyDescent="0.3">
      <c r="A169" s="13" t="s">
        <v>114</v>
      </c>
      <c r="B169" s="13" t="s">
        <v>107</v>
      </c>
      <c r="C169" s="13" t="s">
        <v>93</v>
      </c>
      <c r="D169" s="13" t="s">
        <v>68</v>
      </c>
      <c r="E169" s="13" t="s">
        <v>1803</v>
      </c>
      <c r="F169" s="13" t="s">
        <v>1774</v>
      </c>
      <c r="G169" s="13" t="s">
        <v>54</v>
      </c>
      <c r="H169" s="13" t="str">
        <f>IF(R169="A","Yes","No")</f>
        <v>Yes</v>
      </c>
      <c r="I169" s="13" t="s">
        <v>71</v>
      </c>
      <c r="J169" s="13" t="s">
        <v>29</v>
      </c>
      <c r="K169" s="13" t="s">
        <v>29</v>
      </c>
      <c r="L169" s="13" t="s">
        <v>30</v>
      </c>
      <c r="M169" s="13">
        <v>2015</v>
      </c>
      <c r="N169" s="13" t="s">
        <v>60</v>
      </c>
      <c r="O169" s="13">
        <v>2014</v>
      </c>
      <c r="P169" s="13">
        <v>2016</v>
      </c>
      <c r="Q169" s="14" t="s">
        <v>574</v>
      </c>
      <c r="R169" s="15" t="s">
        <v>44</v>
      </c>
      <c r="S169" s="15" t="s">
        <v>45</v>
      </c>
      <c r="T169" s="15" t="s">
        <v>56</v>
      </c>
      <c r="U169" s="13"/>
      <c r="V169" s="13" t="s">
        <v>202</v>
      </c>
      <c r="W169" s="13" t="s">
        <v>203</v>
      </c>
      <c r="X169" s="13" t="s">
        <v>306</v>
      </c>
      <c r="Y169" s="13" t="s">
        <v>112</v>
      </c>
      <c r="Z169" s="13"/>
      <c r="AA169" s="3"/>
    </row>
    <row r="170" spans="1:27" x14ac:dyDescent="0.3">
      <c r="A170" s="17" t="s">
        <v>114</v>
      </c>
      <c r="B170" s="17" t="s">
        <v>23</v>
      </c>
      <c r="C170" s="17" t="s">
        <v>93</v>
      </c>
      <c r="D170" s="17" t="s">
        <v>24</v>
      </c>
      <c r="E170" s="17" t="s">
        <v>828</v>
      </c>
      <c r="F170" s="17" t="s">
        <v>116</v>
      </c>
      <c r="G170" s="17" t="s">
        <v>117</v>
      </c>
      <c r="H170" s="13" t="str">
        <f>IF(R170="A","Yes","No")</f>
        <v>Yes</v>
      </c>
      <c r="I170" s="17" t="s">
        <v>71</v>
      </c>
      <c r="J170" s="17" t="s">
        <v>29</v>
      </c>
      <c r="K170" s="17" t="s">
        <v>29</v>
      </c>
      <c r="L170" s="17" t="s">
        <v>30</v>
      </c>
      <c r="M170" s="17">
        <v>2015</v>
      </c>
      <c r="N170" s="17"/>
      <c r="O170" s="17"/>
      <c r="P170" s="17"/>
      <c r="Q170" s="18" t="str">
        <f>HYPERLINK("http://www.ppdaproviders.ug/","http://www.ppdaproviders.ug/ ")</f>
        <v xml:space="preserve">http://www.ppdaproviders.ug/ </v>
      </c>
      <c r="R170" s="19" t="s">
        <v>44</v>
      </c>
      <c r="S170" s="19" t="s">
        <v>45</v>
      </c>
      <c r="T170" s="19" t="s">
        <v>72</v>
      </c>
      <c r="U170" s="17"/>
      <c r="V170" s="17" t="s">
        <v>118</v>
      </c>
      <c r="W170" s="17" t="s">
        <v>119</v>
      </c>
      <c r="X170" s="17"/>
      <c r="Y170" s="17" t="s">
        <v>120</v>
      </c>
      <c r="Z170" s="17"/>
      <c r="AA170" s="2"/>
    </row>
    <row r="171" spans="1:27" x14ac:dyDescent="0.3">
      <c r="A171" s="17" t="s">
        <v>114</v>
      </c>
      <c r="B171" s="17" t="s">
        <v>23</v>
      </c>
      <c r="C171" s="17" t="s">
        <v>93</v>
      </c>
      <c r="D171" s="17" t="s">
        <v>24</v>
      </c>
      <c r="E171" s="17" t="s">
        <v>829</v>
      </c>
      <c r="F171" s="17" t="s">
        <v>121</v>
      </c>
      <c r="G171" s="17" t="s">
        <v>122</v>
      </c>
      <c r="H171" s="13" t="str">
        <f>IF(R171="A","Yes","No")</f>
        <v>Yes</v>
      </c>
      <c r="I171" s="17" t="s">
        <v>71</v>
      </c>
      <c r="J171" s="17" t="s">
        <v>30</v>
      </c>
      <c r="K171" s="17" t="s">
        <v>30</v>
      </c>
      <c r="L171" s="17" t="s">
        <v>30</v>
      </c>
      <c r="M171" s="17" t="s">
        <v>801</v>
      </c>
      <c r="N171" s="17"/>
      <c r="O171" s="17"/>
      <c r="P171" s="17"/>
      <c r="Q171" s="17" t="s">
        <v>92</v>
      </c>
      <c r="R171" s="19" t="s">
        <v>44</v>
      </c>
      <c r="S171" s="19" t="s">
        <v>45</v>
      </c>
      <c r="T171" s="19" t="s">
        <v>72</v>
      </c>
      <c r="U171" s="17"/>
      <c r="V171" s="17" t="s">
        <v>123</v>
      </c>
      <c r="W171" s="17" t="s">
        <v>124</v>
      </c>
      <c r="X171" s="17" t="s">
        <v>125</v>
      </c>
      <c r="Y171" s="17" t="s">
        <v>120</v>
      </c>
      <c r="Z171" s="17"/>
      <c r="AA171" s="2"/>
    </row>
    <row r="172" spans="1:27" x14ac:dyDescent="0.3">
      <c r="A172" s="17" t="s">
        <v>114</v>
      </c>
      <c r="B172" s="17" t="s">
        <v>23</v>
      </c>
      <c r="C172" s="17" t="s">
        <v>93</v>
      </c>
      <c r="D172" s="17" t="s">
        <v>24</v>
      </c>
      <c r="E172" s="17" t="s">
        <v>830</v>
      </c>
      <c r="F172" s="17" t="s">
        <v>126</v>
      </c>
      <c r="G172" s="17" t="s">
        <v>122</v>
      </c>
      <c r="H172" s="13" t="str">
        <f>IF(R172="A","Yes","No")</f>
        <v>Yes</v>
      </c>
      <c r="I172" s="17" t="s">
        <v>71</v>
      </c>
      <c r="J172" s="17" t="s">
        <v>30</v>
      </c>
      <c r="K172" s="17" t="s">
        <v>30</v>
      </c>
      <c r="L172" s="17" t="s">
        <v>30</v>
      </c>
      <c r="M172" s="17" t="s">
        <v>801</v>
      </c>
      <c r="N172" s="17"/>
      <c r="O172" s="17"/>
      <c r="P172" s="17"/>
      <c r="Q172" s="17" t="s">
        <v>92</v>
      </c>
      <c r="R172" s="19" t="s">
        <v>44</v>
      </c>
      <c r="S172" s="19" t="s">
        <v>45</v>
      </c>
      <c r="T172" s="19" t="s">
        <v>72</v>
      </c>
      <c r="U172" s="17"/>
      <c r="V172" s="17" t="s">
        <v>123</v>
      </c>
      <c r="W172" s="17" t="s">
        <v>124</v>
      </c>
      <c r="X172" s="17"/>
      <c r="Y172" s="17" t="s">
        <v>120</v>
      </c>
      <c r="Z172" s="17"/>
      <c r="AA172" s="2"/>
    </row>
    <row r="173" spans="1:27" x14ac:dyDescent="0.3">
      <c r="A173" s="17" t="s">
        <v>114</v>
      </c>
      <c r="B173" s="17" t="s">
        <v>23</v>
      </c>
      <c r="C173" s="17" t="s">
        <v>93</v>
      </c>
      <c r="D173" s="17" t="s">
        <v>24</v>
      </c>
      <c r="E173" s="17" t="s">
        <v>831</v>
      </c>
      <c r="F173" s="17" t="s">
        <v>131</v>
      </c>
      <c r="G173" s="17" t="s">
        <v>122</v>
      </c>
      <c r="H173" s="13" t="str">
        <f>IF(R173="A","Yes","No")</f>
        <v>Yes</v>
      </c>
      <c r="I173" s="17" t="s">
        <v>71</v>
      </c>
      <c r="J173" s="17" t="s">
        <v>30</v>
      </c>
      <c r="K173" s="17" t="s">
        <v>30</v>
      </c>
      <c r="L173" s="17" t="s">
        <v>30</v>
      </c>
      <c r="M173" s="17" t="s">
        <v>801</v>
      </c>
      <c r="N173" s="17"/>
      <c r="O173" s="17"/>
      <c r="P173" s="17"/>
      <c r="Q173" s="17" t="s">
        <v>92</v>
      </c>
      <c r="R173" s="19" t="s">
        <v>44</v>
      </c>
      <c r="S173" s="19" t="s">
        <v>45</v>
      </c>
      <c r="T173" s="19" t="s">
        <v>72</v>
      </c>
      <c r="U173" s="17"/>
      <c r="V173" s="17" t="s">
        <v>123</v>
      </c>
      <c r="W173" s="17" t="s">
        <v>124</v>
      </c>
      <c r="X173" s="17" t="s">
        <v>132</v>
      </c>
      <c r="Y173" s="17" t="s">
        <v>120</v>
      </c>
      <c r="Z173" s="17"/>
      <c r="AA173" s="2"/>
    </row>
    <row r="174" spans="1:27" x14ac:dyDescent="0.3">
      <c r="A174" s="17" t="s">
        <v>114</v>
      </c>
      <c r="B174" s="17" t="s">
        <v>23</v>
      </c>
      <c r="C174" s="17" t="s">
        <v>93</v>
      </c>
      <c r="D174" s="17" t="s">
        <v>24</v>
      </c>
      <c r="E174" s="17" t="s">
        <v>835</v>
      </c>
      <c r="F174" s="17" t="s">
        <v>834</v>
      </c>
      <c r="G174" s="17" t="s">
        <v>122</v>
      </c>
      <c r="H174" s="13" t="str">
        <f>IF(R174="A","Yes","No")</f>
        <v>Yes</v>
      </c>
      <c r="I174" s="17" t="s">
        <v>71</v>
      </c>
      <c r="J174" s="17" t="s">
        <v>30</v>
      </c>
      <c r="K174" s="17" t="s">
        <v>30</v>
      </c>
      <c r="L174" s="17" t="s">
        <v>30</v>
      </c>
      <c r="M174" s="17" t="s">
        <v>801</v>
      </c>
      <c r="N174" s="17"/>
      <c r="O174" s="17"/>
      <c r="P174" s="17"/>
      <c r="Q174" s="17" t="s">
        <v>833</v>
      </c>
      <c r="R174" s="19" t="s">
        <v>44</v>
      </c>
      <c r="S174" s="19" t="s">
        <v>45</v>
      </c>
      <c r="T174" s="19" t="s">
        <v>72</v>
      </c>
      <c r="U174" s="17"/>
      <c r="V174" s="17" t="s">
        <v>123</v>
      </c>
      <c r="W174" s="17" t="s">
        <v>124</v>
      </c>
      <c r="X174" s="17"/>
      <c r="Y174" s="17" t="s">
        <v>120</v>
      </c>
      <c r="Z174" s="17"/>
      <c r="AA174" s="2"/>
    </row>
    <row r="175" spans="1:27" x14ac:dyDescent="0.3">
      <c r="A175" s="17" t="s">
        <v>114</v>
      </c>
      <c r="B175" s="17" t="s">
        <v>23</v>
      </c>
      <c r="C175" s="17" t="s">
        <v>93</v>
      </c>
      <c r="D175" s="17" t="s">
        <v>24</v>
      </c>
      <c r="E175" s="17" t="s">
        <v>836</v>
      </c>
      <c r="F175" s="17" t="s">
        <v>837</v>
      </c>
      <c r="G175" s="17" t="s">
        <v>122</v>
      </c>
      <c r="H175" s="13" t="str">
        <f>IF(R175="A","Yes","No")</f>
        <v>Yes</v>
      </c>
      <c r="I175" s="17" t="s">
        <v>71</v>
      </c>
      <c r="J175" s="17" t="s">
        <v>30</v>
      </c>
      <c r="K175" s="17" t="s">
        <v>30</v>
      </c>
      <c r="L175" s="17" t="s">
        <v>30</v>
      </c>
      <c r="M175" s="17" t="s">
        <v>801</v>
      </c>
      <c r="N175" s="17"/>
      <c r="O175" s="17"/>
      <c r="P175" s="17"/>
      <c r="Q175" s="17" t="s">
        <v>838</v>
      </c>
      <c r="R175" s="19" t="s">
        <v>44</v>
      </c>
      <c r="S175" s="19" t="s">
        <v>45</v>
      </c>
      <c r="T175" s="19" t="s">
        <v>72</v>
      </c>
      <c r="U175" s="17"/>
      <c r="V175" s="17" t="s">
        <v>123</v>
      </c>
      <c r="W175" s="17" t="s">
        <v>124</v>
      </c>
      <c r="X175" s="17"/>
      <c r="Y175" s="17" t="s">
        <v>120</v>
      </c>
      <c r="Z175" s="17"/>
      <c r="AA175" s="2"/>
    </row>
    <row r="176" spans="1:27" x14ac:dyDescent="0.3">
      <c r="A176" s="13" t="s">
        <v>114</v>
      </c>
      <c r="B176" s="13" t="s">
        <v>23</v>
      </c>
      <c r="C176" s="13" t="s">
        <v>93</v>
      </c>
      <c r="D176" s="13" t="s">
        <v>24</v>
      </c>
      <c r="E176" s="13" t="s">
        <v>862</v>
      </c>
      <c r="F176" s="13" t="s">
        <v>140</v>
      </c>
      <c r="G176" s="13" t="s">
        <v>54</v>
      </c>
      <c r="H176" s="13" t="str">
        <f>IF(R176="A","Yes","No")</f>
        <v>Yes</v>
      </c>
      <c r="I176" s="13" t="s">
        <v>55</v>
      </c>
      <c r="J176" s="13" t="s">
        <v>29</v>
      </c>
      <c r="K176" s="13" t="s">
        <v>29</v>
      </c>
      <c r="L176" s="13" t="s">
        <v>30</v>
      </c>
      <c r="M176" s="13">
        <v>2010</v>
      </c>
      <c r="N176" s="13"/>
      <c r="O176" s="13"/>
      <c r="P176" s="13"/>
      <c r="Q176" s="23" t="str">
        <f>HYPERLINK("http://www.ubos.org/onlinefiles/uploads/ubos/pdf%20documents/2010%20COBE%20Report.pdf","http://www.ubos.org/onlinefiles/uploads/ubos/pdf%20documents/2010%20COBE%20Report.pdf")</f>
        <v>http://www.ubos.org/onlinefiles/uploads/ubos/pdf%20documents/2010%20COBE%20Report.pdf</v>
      </c>
      <c r="R176" s="15" t="s">
        <v>44</v>
      </c>
      <c r="S176" s="15" t="s">
        <v>45</v>
      </c>
      <c r="T176" s="15" t="s">
        <v>56</v>
      </c>
      <c r="U176" s="13" t="s">
        <v>57</v>
      </c>
      <c r="V176" s="13" t="s">
        <v>127</v>
      </c>
      <c r="W176" s="13" t="s">
        <v>128</v>
      </c>
      <c r="X176" s="13" t="s">
        <v>134</v>
      </c>
      <c r="Y176" s="24" t="s">
        <v>135</v>
      </c>
      <c r="Z176" s="25"/>
      <c r="AA176" s="3"/>
    </row>
    <row r="177" spans="1:27" x14ac:dyDescent="0.3">
      <c r="A177" s="13" t="s">
        <v>114</v>
      </c>
      <c r="B177" s="13" t="s">
        <v>23</v>
      </c>
      <c r="C177" s="13" t="s">
        <v>93</v>
      </c>
      <c r="D177" s="13" t="s">
        <v>24</v>
      </c>
      <c r="E177" s="13" t="s">
        <v>873</v>
      </c>
      <c r="F177" s="13" t="s">
        <v>140</v>
      </c>
      <c r="G177" s="13" t="s">
        <v>54</v>
      </c>
      <c r="H177" s="13" t="str">
        <f>IF(R177="A","Yes","No")</f>
        <v>Yes</v>
      </c>
      <c r="I177" s="13" t="s">
        <v>55</v>
      </c>
      <c r="J177" s="13" t="s">
        <v>29</v>
      </c>
      <c r="K177" s="13" t="s">
        <v>29</v>
      </c>
      <c r="L177" s="13" t="s">
        <v>30</v>
      </c>
      <c r="M177" s="13">
        <v>2010</v>
      </c>
      <c r="N177" s="13"/>
      <c r="O177" s="13"/>
      <c r="P177" s="13"/>
      <c r="Q177" s="23" t="str">
        <f>HYPERLINK("http://www.ubos.org/onlinefiles/uploads/ubos/pdf%20documents/2010%20COBE%20Report.pdf","http://www.ubos.org/onlinefiles/uploads/ubos/pdf%20documents/2010%20COBE%20Report.pdf")</f>
        <v>http://www.ubos.org/onlinefiles/uploads/ubos/pdf%20documents/2010%20COBE%20Report.pdf</v>
      </c>
      <c r="R177" s="15" t="s">
        <v>44</v>
      </c>
      <c r="S177" s="15" t="s">
        <v>45</v>
      </c>
      <c r="T177" s="15" t="s">
        <v>56</v>
      </c>
      <c r="U177" s="13" t="s">
        <v>57</v>
      </c>
      <c r="V177" s="13" t="s">
        <v>127</v>
      </c>
      <c r="W177" s="13" t="s">
        <v>128</v>
      </c>
      <c r="X177" s="13" t="s">
        <v>134</v>
      </c>
      <c r="Y177" s="24" t="s">
        <v>135</v>
      </c>
      <c r="Z177" s="25"/>
      <c r="AA177" s="3"/>
    </row>
    <row r="178" spans="1:27" x14ac:dyDescent="0.3">
      <c r="A178" s="13" t="s">
        <v>114</v>
      </c>
      <c r="B178" s="13" t="s">
        <v>23</v>
      </c>
      <c r="C178" s="13" t="s">
        <v>93</v>
      </c>
      <c r="D178" s="13" t="s">
        <v>24</v>
      </c>
      <c r="E178" s="13" t="s">
        <v>2115</v>
      </c>
      <c r="F178" s="13" t="s">
        <v>140</v>
      </c>
      <c r="G178" s="13" t="s">
        <v>54</v>
      </c>
      <c r="H178" s="13" t="str">
        <f>IF(R178="A","Yes","No")</f>
        <v>Yes</v>
      </c>
      <c r="I178" s="13" t="s">
        <v>55</v>
      </c>
      <c r="J178" s="13" t="s">
        <v>29</v>
      </c>
      <c r="K178" s="13" t="s">
        <v>29</v>
      </c>
      <c r="L178" s="13" t="s">
        <v>30</v>
      </c>
      <c r="M178" s="13">
        <v>2010</v>
      </c>
      <c r="N178" s="13"/>
      <c r="O178" s="13"/>
      <c r="P178" s="13"/>
      <c r="Q178" s="23" t="str">
        <f>HYPERLINK("http://www.ubos.org/onlinefiles/uploads/ubos/pdf%20documents/2010%20COBE%20Report.pdf","http://www.ubos.org/onlinefiles/uploads/ubos/pdf%20documents/2010%20COBE%20Report.pdf")</f>
        <v>http://www.ubos.org/onlinefiles/uploads/ubos/pdf%20documents/2010%20COBE%20Report.pdf</v>
      </c>
      <c r="R178" s="15" t="s">
        <v>44</v>
      </c>
      <c r="S178" s="15" t="s">
        <v>45</v>
      </c>
      <c r="T178" s="15" t="s">
        <v>56</v>
      </c>
      <c r="U178" s="13" t="s">
        <v>57</v>
      </c>
      <c r="V178" s="13" t="s">
        <v>127</v>
      </c>
      <c r="W178" s="13" t="s">
        <v>128</v>
      </c>
      <c r="X178" s="13" t="s">
        <v>134</v>
      </c>
      <c r="Y178" s="24" t="s">
        <v>135</v>
      </c>
      <c r="Z178" s="25"/>
      <c r="AA178" s="3"/>
    </row>
    <row r="179" spans="1:27" x14ac:dyDescent="0.3">
      <c r="A179" s="13" t="s">
        <v>114</v>
      </c>
      <c r="B179" s="13" t="s">
        <v>23</v>
      </c>
      <c r="C179" s="13" t="s">
        <v>93</v>
      </c>
      <c r="D179" s="13" t="s">
        <v>24</v>
      </c>
      <c r="E179" s="13" t="s">
        <v>889</v>
      </c>
      <c r="F179" s="13" t="s">
        <v>169</v>
      </c>
      <c r="G179" s="13" t="s">
        <v>2018</v>
      </c>
      <c r="H179" s="13" t="str">
        <f>IF(R179="A","Yes","No")</f>
        <v>Yes</v>
      </c>
      <c r="I179" s="13" t="s">
        <v>71</v>
      </c>
      <c r="J179" s="13" t="s">
        <v>29</v>
      </c>
      <c r="K179" s="13" t="s">
        <v>29</v>
      </c>
      <c r="L179" s="13" t="s">
        <v>30</v>
      </c>
      <c r="M179" s="13">
        <v>2004</v>
      </c>
      <c r="N179" s="13"/>
      <c r="O179" s="13"/>
      <c r="P179" s="13"/>
      <c r="Q179" s="14" t="s">
        <v>887</v>
      </c>
      <c r="R179" s="15" t="s">
        <v>44</v>
      </c>
      <c r="S179" s="15" t="s">
        <v>45</v>
      </c>
      <c r="T179" s="15" t="s">
        <v>46</v>
      </c>
      <c r="U179" s="13"/>
      <c r="V179" s="13" t="s">
        <v>127</v>
      </c>
      <c r="W179" s="13" t="s">
        <v>128</v>
      </c>
      <c r="X179" s="13" t="s">
        <v>170</v>
      </c>
      <c r="Y179" s="13" t="s">
        <v>171</v>
      </c>
      <c r="Z179" s="13"/>
      <c r="AA179" s="3"/>
    </row>
    <row r="180" spans="1:27" x14ac:dyDescent="0.3">
      <c r="A180" s="13" t="s">
        <v>114</v>
      </c>
      <c r="B180" s="13" t="s">
        <v>23</v>
      </c>
      <c r="C180" s="13" t="s">
        <v>93</v>
      </c>
      <c r="D180" s="13" t="s">
        <v>24</v>
      </c>
      <c r="E180" s="13" t="s">
        <v>888</v>
      </c>
      <c r="F180" s="13" t="s">
        <v>169</v>
      </c>
      <c r="G180" s="13" t="s">
        <v>2018</v>
      </c>
      <c r="H180" s="13" t="str">
        <f>IF(R180="A","Yes","No")</f>
        <v>Yes</v>
      </c>
      <c r="I180" s="13" t="s">
        <v>71</v>
      </c>
      <c r="J180" s="13" t="s">
        <v>29</v>
      </c>
      <c r="K180" s="13" t="s">
        <v>29</v>
      </c>
      <c r="L180" s="13" t="s">
        <v>30</v>
      </c>
      <c r="M180" s="13">
        <v>2004</v>
      </c>
      <c r="N180" s="13"/>
      <c r="O180" s="13"/>
      <c r="P180" s="13"/>
      <c r="Q180" s="16" t="s">
        <v>890</v>
      </c>
      <c r="R180" s="15" t="s">
        <v>44</v>
      </c>
      <c r="S180" s="15" t="s">
        <v>45</v>
      </c>
      <c r="T180" s="15" t="s">
        <v>46</v>
      </c>
      <c r="U180" s="13"/>
      <c r="V180" s="13" t="s">
        <v>127</v>
      </c>
      <c r="W180" s="13" t="s">
        <v>128</v>
      </c>
      <c r="X180" s="13" t="s">
        <v>170</v>
      </c>
      <c r="Y180" s="13" t="s">
        <v>171</v>
      </c>
      <c r="Z180" s="13"/>
      <c r="AA180" s="3"/>
    </row>
    <row r="181" spans="1:27" x14ac:dyDescent="0.3">
      <c r="A181" s="13" t="s">
        <v>114</v>
      </c>
      <c r="B181" s="13" t="s">
        <v>23</v>
      </c>
      <c r="C181" s="13" t="s">
        <v>93</v>
      </c>
      <c r="D181" s="13" t="s">
        <v>24</v>
      </c>
      <c r="E181" s="13" t="s">
        <v>898</v>
      </c>
      <c r="F181" s="13" t="s">
        <v>169</v>
      </c>
      <c r="G181" s="13" t="s">
        <v>2018</v>
      </c>
      <c r="H181" s="13" t="str">
        <f>IF(R181="A","Yes","No")</f>
        <v>Yes</v>
      </c>
      <c r="I181" s="13" t="s">
        <v>71</v>
      </c>
      <c r="J181" s="13" t="s">
        <v>29</v>
      </c>
      <c r="K181" s="13" t="s">
        <v>29</v>
      </c>
      <c r="L181" s="13" t="s">
        <v>30</v>
      </c>
      <c r="M181" s="13">
        <v>2004</v>
      </c>
      <c r="N181" s="13"/>
      <c r="O181" s="13"/>
      <c r="P181" s="13"/>
      <c r="Q181" s="16" t="s">
        <v>891</v>
      </c>
      <c r="R181" s="15" t="s">
        <v>44</v>
      </c>
      <c r="S181" s="15" t="s">
        <v>45</v>
      </c>
      <c r="T181" s="15" t="s">
        <v>46</v>
      </c>
      <c r="U181" s="13"/>
      <c r="V181" s="13" t="s">
        <v>127</v>
      </c>
      <c r="W181" s="13" t="s">
        <v>128</v>
      </c>
      <c r="X181" s="13" t="s">
        <v>170</v>
      </c>
      <c r="Y181" s="13" t="s">
        <v>171</v>
      </c>
      <c r="Z181" s="13"/>
      <c r="AA181" s="3"/>
    </row>
    <row r="182" spans="1:27" x14ac:dyDescent="0.3">
      <c r="A182" s="13" t="s">
        <v>114</v>
      </c>
      <c r="B182" s="13" t="s">
        <v>23</v>
      </c>
      <c r="C182" s="13" t="s">
        <v>93</v>
      </c>
      <c r="D182" s="13" t="s">
        <v>24</v>
      </c>
      <c r="E182" s="13" t="s">
        <v>892</v>
      </c>
      <c r="F182" s="13" t="s">
        <v>169</v>
      </c>
      <c r="G182" s="13" t="s">
        <v>2018</v>
      </c>
      <c r="H182" s="13" t="str">
        <f>IF(R182="A","Yes","No")</f>
        <v>Yes</v>
      </c>
      <c r="I182" s="13" t="s">
        <v>71</v>
      </c>
      <c r="J182" s="13" t="s">
        <v>29</v>
      </c>
      <c r="K182" s="13" t="s">
        <v>29</v>
      </c>
      <c r="L182" s="13" t="s">
        <v>30</v>
      </c>
      <c r="M182" s="13">
        <v>2004</v>
      </c>
      <c r="N182" s="13"/>
      <c r="O182" s="13"/>
      <c r="P182" s="13"/>
      <c r="Q182" s="16" t="s">
        <v>893</v>
      </c>
      <c r="R182" s="15" t="s">
        <v>44</v>
      </c>
      <c r="S182" s="15" t="s">
        <v>45</v>
      </c>
      <c r="T182" s="15" t="s">
        <v>46</v>
      </c>
      <c r="U182" s="13"/>
      <c r="V182" s="13" t="s">
        <v>127</v>
      </c>
      <c r="W182" s="13" t="s">
        <v>128</v>
      </c>
      <c r="X182" s="13" t="s">
        <v>170</v>
      </c>
      <c r="Y182" s="13" t="s">
        <v>171</v>
      </c>
      <c r="Z182" s="13"/>
      <c r="AA182" s="3"/>
    </row>
    <row r="183" spans="1:27" x14ac:dyDescent="0.3">
      <c r="A183" s="13" t="s">
        <v>114</v>
      </c>
      <c r="B183" s="13" t="s">
        <v>23</v>
      </c>
      <c r="C183" s="13" t="s">
        <v>93</v>
      </c>
      <c r="D183" s="13" t="s">
        <v>24</v>
      </c>
      <c r="E183" s="13" t="s">
        <v>895</v>
      </c>
      <c r="F183" s="13" t="s">
        <v>169</v>
      </c>
      <c r="G183" s="13" t="s">
        <v>2018</v>
      </c>
      <c r="H183" s="13" t="str">
        <f>IF(R183="A","Yes","No")</f>
        <v>Yes</v>
      </c>
      <c r="I183" s="13" t="s">
        <v>71</v>
      </c>
      <c r="J183" s="13" t="s">
        <v>29</v>
      </c>
      <c r="K183" s="13" t="s">
        <v>29</v>
      </c>
      <c r="L183" s="13" t="s">
        <v>30</v>
      </c>
      <c r="M183" s="13">
        <v>2004</v>
      </c>
      <c r="N183" s="13"/>
      <c r="O183" s="13"/>
      <c r="P183" s="13"/>
      <c r="Q183" s="16" t="s">
        <v>894</v>
      </c>
      <c r="R183" s="15" t="s">
        <v>44</v>
      </c>
      <c r="S183" s="15" t="s">
        <v>45</v>
      </c>
      <c r="T183" s="15" t="s">
        <v>46</v>
      </c>
      <c r="U183" s="13"/>
      <c r="V183" s="13" t="s">
        <v>127</v>
      </c>
      <c r="W183" s="13" t="s">
        <v>128</v>
      </c>
      <c r="X183" s="13" t="s">
        <v>170</v>
      </c>
      <c r="Y183" s="13" t="s">
        <v>171</v>
      </c>
      <c r="Z183" s="13"/>
      <c r="AA183" s="3"/>
    </row>
    <row r="184" spans="1:27" ht="16.5" customHeight="1" x14ac:dyDescent="0.3">
      <c r="A184" s="13" t="s">
        <v>114</v>
      </c>
      <c r="B184" s="13" t="s">
        <v>23</v>
      </c>
      <c r="C184" s="13" t="s">
        <v>93</v>
      </c>
      <c r="D184" s="13" t="s">
        <v>24</v>
      </c>
      <c r="E184" s="13" t="s">
        <v>897</v>
      </c>
      <c r="F184" s="13" t="s">
        <v>169</v>
      </c>
      <c r="G184" s="13" t="s">
        <v>2018</v>
      </c>
      <c r="H184" s="13" t="str">
        <f>IF(R184="A","Yes","No")</f>
        <v>Yes</v>
      </c>
      <c r="I184" s="13" t="s">
        <v>71</v>
      </c>
      <c r="J184" s="13" t="s">
        <v>29</v>
      </c>
      <c r="K184" s="13" t="s">
        <v>29</v>
      </c>
      <c r="L184" s="13" t="s">
        <v>30</v>
      </c>
      <c r="M184" s="13">
        <v>2004</v>
      </c>
      <c r="N184" s="13"/>
      <c r="O184" s="13"/>
      <c r="P184" s="13"/>
      <c r="Q184" s="16" t="s">
        <v>896</v>
      </c>
      <c r="R184" s="15" t="s">
        <v>44</v>
      </c>
      <c r="S184" s="15" t="s">
        <v>45</v>
      </c>
      <c r="T184" s="15" t="s">
        <v>46</v>
      </c>
      <c r="U184" s="13"/>
      <c r="V184" s="13" t="s">
        <v>127</v>
      </c>
      <c r="W184" s="13" t="s">
        <v>128</v>
      </c>
      <c r="X184" s="13" t="s">
        <v>170</v>
      </c>
      <c r="Y184" s="13" t="s">
        <v>171</v>
      </c>
      <c r="Z184" s="13"/>
      <c r="AA184" s="3"/>
    </row>
    <row r="185" spans="1:27" ht="16.5" customHeight="1" x14ac:dyDescent="0.3">
      <c r="A185" s="13" t="s">
        <v>114</v>
      </c>
      <c r="B185" s="13" t="s">
        <v>23</v>
      </c>
      <c r="C185" s="13" t="s">
        <v>93</v>
      </c>
      <c r="D185" s="13" t="s">
        <v>24</v>
      </c>
      <c r="E185" s="13" t="s">
        <v>899</v>
      </c>
      <c r="F185" s="13" t="s">
        <v>169</v>
      </c>
      <c r="G185" s="13" t="s">
        <v>2018</v>
      </c>
      <c r="H185" s="13" t="str">
        <f>IF(R185="A","Yes","No")</f>
        <v>Yes</v>
      </c>
      <c r="I185" s="13" t="s">
        <v>71</v>
      </c>
      <c r="J185" s="13" t="s">
        <v>29</v>
      </c>
      <c r="K185" s="13" t="s">
        <v>29</v>
      </c>
      <c r="L185" s="13" t="s">
        <v>30</v>
      </c>
      <c r="M185" s="13">
        <v>2004</v>
      </c>
      <c r="N185" s="13"/>
      <c r="O185" s="13"/>
      <c r="P185" s="13"/>
      <c r="Q185" s="16" t="s">
        <v>900</v>
      </c>
      <c r="R185" s="15" t="s">
        <v>44</v>
      </c>
      <c r="S185" s="15" t="s">
        <v>45</v>
      </c>
      <c r="T185" s="15" t="s">
        <v>46</v>
      </c>
      <c r="U185" s="13"/>
      <c r="V185" s="13" t="s">
        <v>127</v>
      </c>
      <c r="W185" s="13" t="s">
        <v>128</v>
      </c>
      <c r="X185" s="13" t="s">
        <v>170</v>
      </c>
      <c r="Y185" s="13" t="s">
        <v>171</v>
      </c>
      <c r="Z185" s="13"/>
      <c r="AA185" s="3"/>
    </row>
    <row r="186" spans="1:27" ht="16.5" customHeight="1" x14ac:dyDescent="0.3">
      <c r="A186" s="13" t="s">
        <v>114</v>
      </c>
      <c r="B186" s="13" t="s">
        <v>23</v>
      </c>
      <c r="C186" s="13" t="s">
        <v>93</v>
      </c>
      <c r="D186" s="13" t="s">
        <v>24</v>
      </c>
      <c r="E186" s="13" t="s">
        <v>902</v>
      </c>
      <c r="F186" s="13" t="s">
        <v>169</v>
      </c>
      <c r="G186" s="13" t="s">
        <v>2018</v>
      </c>
      <c r="H186" s="13" t="str">
        <f>IF(R186="A","Yes","No")</f>
        <v>Yes</v>
      </c>
      <c r="I186" s="13" t="s">
        <v>71</v>
      </c>
      <c r="J186" s="13" t="s">
        <v>29</v>
      </c>
      <c r="K186" s="13" t="s">
        <v>29</v>
      </c>
      <c r="L186" s="13" t="s">
        <v>30</v>
      </c>
      <c r="M186" s="13">
        <v>2004</v>
      </c>
      <c r="N186" s="13"/>
      <c r="O186" s="13"/>
      <c r="P186" s="13"/>
      <c r="Q186" s="16" t="s">
        <v>901</v>
      </c>
      <c r="R186" s="15" t="s">
        <v>44</v>
      </c>
      <c r="S186" s="15" t="s">
        <v>45</v>
      </c>
      <c r="T186" s="15" t="s">
        <v>46</v>
      </c>
      <c r="U186" s="13"/>
      <c r="V186" s="13" t="s">
        <v>127</v>
      </c>
      <c r="W186" s="13" t="s">
        <v>128</v>
      </c>
      <c r="X186" s="13" t="s">
        <v>170</v>
      </c>
      <c r="Y186" s="13" t="s">
        <v>171</v>
      </c>
      <c r="Z186" s="13"/>
      <c r="AA186" s="3"/>
    </row>
    <row r="187" spans="1:27" ht="16.5" customHeight="1" x14ac:dyDescent="0.3">
      <c r="A187" s="13" t="s">
        <v>114</v>
      </c>
      <c r="B187" s="13" t="s">
        <v>23</v>
      </c>
      <c r="C187" s="13" t="s">
        <v>93</v>
      </c>
      <c r="D187" s="13" t="s">
        <v>67</v>
      </c>
      <c r="E187" s="13" t="s">
        <v>861</v>
      </c>
      <c r="F187" s="13" t="s">
        <v>140</v>
      </c>
      <c r="G187" s="13" t="s">
        <v>54</v>
      </c>
      <c r="H187" s="13" t="str">
        <f>IF(R187="A","Yes","No")</f>
        <v>Yes</v>
      </c>
      <c r="I187" s="13" t="s">
        <v>55</v>
      </c>
      <c r="J187" s="13" t="s">
        <v>29</v>
      </c>
      <c r="K187" s="13" t="s">
        <v>29</v>
      </c>
      <c r="L187" s="13" t="s">
        <v>30</v>
      </c>
      <c r="M187" s="13">
        <v>2010</v>
      </c>
      <c r="N187" s="13"/>
      <c r="O187" s="13"/>
      <c r="P187" s="13"/>
      <c r="Q187" s="23" t="str">
        <f>HYPERLINK("http://www.ubos.org/onlinefiles/uploads/ubos/pdf%20documents/2010%20COBE%20Report.pdf","http://www.ubos.org/onlinefiles/uploads/ubos/pdf%20documents/2010%20COBE%20Report.pdf")</f>
        <v>http://www.ubos.org/onlinefiles/uploads/ubos/pdf%20documents/2010%20COBE%20Report.pdf</v>
      </c>
      <c r="R187" s="15" t="s">
        <v>44</v>
      </c>
      <c r="S187" s="15" t="s">
        <v>45</v>
      </c>
      <c r="T187" s="15" t="s">
        <v>56</v>
      </c>
      <c r="U187" s="13" t="s">
        <v>57</v>
      </c>
      <c r="V187" s="13" t="s">
        <v>127</v>
      </c>
      <c r="W187" s="13" t="s">
        <v>128</v>
      </c>
      <c r="X187" s="13" t="s">
        <v>134</v>
      </c>
      <c r="Y187" s="24" t="s">
        <v>135</v>
      </c>
      <c r="Z187" s="25"/>
      <c r="AA187" s="3"/>
    </row>
    <row r="188" spans="1:27" ht="16.5" customHeight="1" x14ac:dyDescent="0.3">
      <c r="A188" s="17" t="s">
        <v>114</v>
      </c>
      <c r="B188" s="17" t="s">
        <v>23</v>
      </c>
      <c r="C188" s="13" t="s">
        <v>93</v>
      </c>
      <c r="D188" s="17" t="s">
        <v>67</v>
      </c>
      <c r="E188" s="13" t="s">
        <v>1764</v>
      </c>
      <c r="F188" s="17" t="s">
        <v>570</v>
      </c>
      <c r="G188" s="17" t="s">
        <v>54</v>
      </c>
      <c r="H188" s="13" t="str">
        <f>IF(R188="A","Yes","No")</f>
        <v>Yes</v>
      </c>
      <c r="I188" s="17" t="s">
        <v>28</v>
      </c>
      <c r="J188" s="17" t="s">
        <v>29</v>
      </c>
      <c r="K188" s="17" t="s">
        <v>29</v>
      </c>
      <c r="L188" s="17" t="s">
        <v>29</v>
      </c>
      <c r="M188" s="17">
        <v>2002</v>
      </c>
      <c r="N188" s="17"/>
      <c r="O188" s="17"/>
      <c r="P188" s="17"/>
      <c r="Q188" s="28" t="s">
        <v>1762</v>
      </c>
      <c r="R188" s="19" t="s">
        <v>44</v>
      </c>
      <c r="S188" s="19" t="s">
        <v>45</v>
      </c>
      <c r="T188" s="19" t="s">
        <v>56</v>
      </c>
      <c r="U188" s="17" t="s">
        <v>571</v>
      </c>
      <c r="V188" s="17" t="s">
        <v>202</v>
      </c>
      <c r="W188" s="17" t="s">
        <v>203</v>
      </c>
      <c r="X188" s="17" t="s">
        <v>572</v>
      </c>
      <c r="Y188" s="17" t="s">
        <v>112</v>
      </c>
      <c r="Z188" s="17"/>
      <c r="AA188" s="2"/>
    </row>
    <row r="189" spans="1:27" ht="16.5" customHeight="1" x14ac:dyDescent="0.3">
      <c r="A189" s="13" t="s">
        <v>188</v>
      </c>
      <c r="B189" s="13" t="s">
        <v>107</v>
      </c>
      <c r="C189" s="13" t="s">
        <v>93</v>
      </c>
      <c r="D189" s="13" t="s">
        <v>67</v>
      </c>
      <c r="E189" s="13" t="s">
        <v>936</v>
      </c>
      <c r="F189" s="13" t="s">
        <v>189</v>
      </c>
      <c r="G189" s="13" t="s">
        <v>190</v>
      </c>
      <c r="H189" s="13" t="str">
        <f>IF(R189="A","Yes","No")</f>
        <v>No</v>
      </c>
      <c r="I189" s="13" t="s">
        <v>28</v>
      </c>
      <c r="J189" s="13" t="s">
        <v>29</v>
      </c>
      <c r="K189" s="13" t="s">
        <v>29</v>
      </c>
      <c r="L189" s="13" t="s">
        <v>29</v>
      </c>
      <c r="M189" s="13">
        <v>2015</v>
      </c>
      <c r="N189" s="13"/>
      <c r="O189" s="13"/>
      <c r="P189" s="13"/>
      <c r="Q189" s="16" t="s">
        <v>937</v>
      </c>
      <c r="R189" s="15" t="s">
        <v>33</v>
      </c>
      <c r="S189" s="15" t="s">
        <v>34</v>
      </c>
      <c r="T189" s="15" t="s">
        <v>82</v>
      </c>
      <c r="U189" s="13" t="s">
        <v>191</v>
      </c>
      <c r="V189" s="13" t="s">
        <v>192</v>
      </c>
      <c r="W189" s="13" t="s">
        <v>193</v>
      </c>
      <c r="X189" s="13" t="s">
        <v>194</v>
      </c>
      <c r="Y189" s="13" t="s">
        <v>195</v>
      </c>
      <c r="Z189" s="13" t="s">
        <v>938</v>
      </c>
      <c r="AA189" s="3"/>
    </row>
    <row r="190" spans="1:27" ht="16.5" customHeight="1" x14ac:dyDescent="0.3">
      <c r="A190" s="13" t="s">
        <v>188</v>
      </c>
      <c r="B190" s="13" t="s">
        <v>107</v>
      </c>
      <c r="C190" s="13" t="s">
        <v>93</v>
      </c>
      <c r="D190" s="13" t="s">
        <v>67</v>
      </c>
      <c r="E190" s="13" t="s">
        <v>939</v>
      </c>
      <c r="F190" s="13" t="s">
        <v>189</v>
      </c>
      <c r="G190" s="13" t="s">
        <v>190</v>
      </c>
      <c r="H190" s="13" t="str">
        <f>IF(R190="A","Yes","No")</f>
        <v>No</v>
      </c>
      <c r="I190" s="13" t="s">
        <v>28</v>
      </c>
      <c r="J190" s="13" t="s">
        <v>29</v>
      </c>
      <c r="K190" s="13" t="s">
        <v>29</v>
      </c>
      <c r="L190" s="13" t="s">
        <v>29</v>
      </c>
      <c r="M190" s="13">
        <v>2015</v>
      </c>
      <c r="N190" s="13"/>
      <c r="O190" s="13"/>
      <c r="P190" s="13"/>
      <c r="Q190" s="16" t="s">
        <v>946</v>
      </c>
      <c r="R190" s="15" t="s">
        <v>33</v>
      </c>
      <c r="S190" s="15" t="s">
        <v>34</v>
      </c>
      <c r="T190" s="15" t="s">
        <v>82</v>
      </c>
      <c r="U190" s="13" t="s">
        <v>191</v>
      </c>
      <c r="V190" s="13" t="s">
        <v>192</v>
      </c>
      <c r="W190" s="13" t="s">
        <v>193</v>
      </c>
      <c r="X190" s="13" t="s">
        <v>194</v>
      </c>
      <c r="Y190" s="13" t="s">
        <v>195</v>
      </c>
      <c r="Z190" s="13" t="s">
        <v>938</v>
      </c>
      <c r="AA190" s="3"/>
    </row>
    <row r="191" spans="1:27" ht="16.5" customHeight="1" x14ac:dyDescent="0.3">
      <c r="A191" s="13" t="s">
        <v>188</v>
      </c>
      <c r="B191" s="13" t="s">
        <v>107</v>
      </c>
      <c r="C191" s="13" t="s">
        <v>93</v>
      </c>
      <c r="D191" s="13" t="s">
        <v>67</v>
      </c>
      <c r="E191" s="13" t="s">
        <v>940</v>
      </c>
      <c r="F191" s="13" t="s">
        <v>189</v>
      </c>
      <c r="G191" s="13" t="s">
        <v>190</v>
      </c>
      <c r="H191" s="13" t="str">
        <f>IF(R191="A","Yes","No")</f>
        <v>No</v>
      </c>
      <c r="I191" s="13" t="s">
        <v>28</v>
      </c>
      <c r="J191" s="13" t="s">
        <v>29</v>
      </c>
      <c r="K191" s="13" t="s">
        <v>29</v>
      </c>
      <c r="L191" s="13" t="s">
        <v>29</v>
      </c>
      <c r="M191" s="13">
        <v>2015</v>
      </c>
      <c r="N191" s="13"/>
      <c r="O191" s="13"/>
      <c r="P191" s="13"/>
      <c r="Q191" s="16" t="s">
        <v>946</v>
      </c>
      <c r="R191" s="15" t="s">
        <v>33</v>
      </c>
      <c r="S191" s="15" t="s">
        <v>34</v>
      </c>
      <c r="T191" s="15" t="s">
        <v>82</v>
      </c>
      <c r="U191" s="13" t="s">
        <v>191</v>
      </c>
      <c r="V191" s="13" t="s">
        <v>192</v>
      </c>
      <c r="W191" s="13" t="s">
        <v>193</v>
      </c>
      <c r="X191" s="13" t="s">
        <v>194</v>
      </c>
      <c r="Y191" s="13" t="s">
        <v>195</v>
      </c>
      <c r="Z191" s="13" t="s">
        <v>938</v>
      </c>
      <c r="AA191" s="3"/>
    </row>
    <row r="192" spans="1:27" ht="16.5" customHeight="1" x14ac:dyDescent="0.3">
      <c r="A192" s="13" t="s">
        <v>188</v>
      </c>
      <c r="B192" s="13" t="s">
        <v>107</v>
      </c>
      <c r="C192" s="13" t="s">
        <v>93</v>
      </c>
      <c r="D192" s="13" t="s">
        <v>67</v>
      </c>
      <c r="E192" s="13" t="s">
        <v>941</v>
      </c>
      <c r="F192" s="13" t="s">
        <v>189</v>
      </c>
      <c r="G192" s="13" t="s">
        <v>190</v>
      </c>
      <c r="H192" s="13" t="str">
        <f>IF(R192="A","Yes","No")</f>
        <v>No</v>
      </c>
      <c r="I192" s="13" t="s">
        <v>28</v>
      </c>
      <c r="J192" s="13" t="s">
        <v>29</v>
      </c>
      <c r="K192" s="13" t="s">
        <v>29</v>
      </c>
      <c r="L192" s="13" t="s">
        <v>29</v>
      </c>
      <c r="M192" s="13">
        <v>2015</v>
      </c>
      <c r="N192" s="13"/>
      <c r="O192" s="13"/>
      <c r="P192" s="13"/>
      <c r="Q192" s="16" t="s">
        <v>946</v>
      </c>
      <c r="R192" s="15" t="s">
        <v>33</v>
      </c>
      <c r="S192" s="15" t="s">
        <v>34</v>
      </c>
      <c r="T192" s="15" t="s">
        <v>82</v>
      </c>
      <c r="U192" s="13" t="s">
        <v>191</v>
      </c>
      <c r="V192" s="13" t="s">
        <v>192</v>
      </c>
      <c r="W192" s="13" t="s">
        <v>193</v>
      </c>
      <c r="X192" s="13" t="s">
        <v>194</v>
      </c>
      <c r="Y192" s="13" t="s">
        <v>195</v>
      </c>
      <c r="Z192" s="13" t="s">
        <v>938</v>
      </c>
      <c r="AA192" s="3"/>
    </row>
    <row r="193" spans="1:27" ht="16.5" customHeight="1" x14ac:dyDescent="0.3">
      <c r="A193" s="13" t="s">
        <v>188</v>
      </c>
      <c r="B193" s="13" t="s">
        <v>107</v>
      </c>
      <c r="C193" s="13" t="s">
        <v>93</v>
      </c>
      <c r="D193" s="13" t="s">
        <v>67</v>
      </c>
      <c r="E193" s="13" t="s">
        <v>942</v>
      </c>
      <c r="F193" s="13" t="s">
        <v>189</v>
      </c>
      <c r="G193" s="13" t="s">
        <v>190</v>
      </c>
      <c r="H193" s="13" t="str">
        <f>IF(R193="A","Yes","No")</f>
        <v>No</v>
      </c>
      <c r="I193" s="13" t="s">
        <v>28</v>
      </c>
      <c r="J193" s="13" t="s">
        <v>29</v>
      </c>
      <c r="K193" s="13" t="s">
        <v>29</v>
      </c>
      <c r="L193" s="13" t="s">
        <v>29</v>
      </c>
      <c r="M193" s="13">
        <v>2015</v>
      </c>
      <c r="N193" s="13"/>
      <c r="O193" s="13"/>
      <c r="P193" s="13"/>
      <c r="Q193" s="16" t="s">
        <v>946</v>
      </c>
      <c r="R193" s="15" t="s">
        <v>33</v>
      </c>
      <c r="S193" s="15" t="s">
        <v>34</v>
      </c>
      <c r="T193" s="15" t="s">
        <v>82</v>
      </c>
      <c r="U193" s="13" t="s">
        <v>191</v>
      </c>
      <c r="V193" s="13" t="s">
        <v>192</v>
      </c>
      <c r="W193" s="13" t="s">
        <v>193</v>
      </c>
      <c r="X193" s="13" t="s">
        <v>194</v>
      </c>
      <c r="Y193" s="13" t="s">
        <v>195</v>
      </c>
      <c r="Z193" s="13" t="s">
        <v>938</v>
      </c>
      <c r="AA193" s="3"/>
    </row>
    <row r="194" spans="1:27" x14ac:dyDescent="0.3">
      <c r="A194" s="13" t="s">
        <v>188</v>
      </c>
      <c r="B194" s="13" t="s">
        <v>107</v>
      </c>
      <c r="C194" s="13" t="s">
        <v>93</v>
      </c>
      <c r="D194" s="13" t="s">
        <v>67</v>
      </c>
      <c r="E194" s="13" t="s">
        <v>943</v>
      </c>
      <c r="F194" s="13" t="s">
        <v>189</v>
      </c>
      <c r="G194" s="13" t="s">
        <v>190</v>
      </c>
      <c r="H194" s="13" t="str">
        <f>IF(R194="A","Yes","No")</f>
        <v>No</v>
      </c>
      <c r="I194" s="13" t="s">
        <v>28</v>
      </c>
      <c r="J194" s="13" t="s">
        <v>29</v>
      </c>
      <c r="K194" s="13" t="s">
        <v>29</v>
      </c>
      <c r="L194" s="13" t="s">
        <v>29</v>
      </c>
      <c r="M194" s="13">
        <v>2015</v>
      </c>
      <c r="N194" s="13"/>
      <c r="O194" s="13"/>
      <c r="P194" s="13"/>
      <c r="Q194" s="16" t="s">
        <v>946</v>
      </c>
      <c r="R194" s="15" t="s">
        <v>33</v>
      </c>
      <c r="S194" s="15" t="s">
        <v>34</v>
      </c>
      <c r="T194" s="15" t="s">
        <v>82</v>
      </c>
      <c r="U194" s="13" t="s">
        <v>191</v>
      </c>
      <c r="V194" s="13" t="s">
        <v>192</v>
      </c>
      <c r="W194" s="13" t="s">
        <v>193</v>
      </c>
      <c r="X194" s="13" t="s">
        <v>194</v>
      </c>
      <c r="Y194" s="13" t="s">
        <v>195</v>
      </c>
      <c r="Z194" s="13" t="s">
        <v>938</v>
      </c>
      <c r="AA194" s="3"/>
    </row>
    <row r="195" spans="1:27" x14ac:dyDescent="0.3">
      <c r="A195" s="13" t="s">
        <v>188</v>
      </c>
      <c r="B195" s="13" t="s">
        <v>107</v>
      </c>
      <c r="C195" s="13" t="s">
        <v>93</v>
      </c>
      <c r="D195" s="13" t="s">
        <v>67</v>
      </c>
      <c r="E195" s="13" t="s">
        <v>944</v>
      </c>
      <c r="F195" s="13" t="s">
        <v>189</v>
      </c>
      <c r="G195" s="13" t="s">
        <v>190</v>
      </c>
      <c r="H195" s="13" t="str">
        <f>IF(R195="A","Yes","No")</f>
        <v>No</v>
      </c>
      <c r="I195" s="13" t="s">
        <v>28</v>
      </c>
      <c r="J195" s="13" t="s">
        <v>29</v>
      </c>
      <c r="K195" s="13" t="s">
        <v>29</v>
      </c>
      <c r="L195" s="13" t="s">
        <v>29</v>
      </c>
      <c r="M195" s="13">
        <v>2015</v>
      </c>
      <c r="N195" s="13"/>
      <c r="O195" s="13"/>
      <c r="P195" s="13"/>
      <c r="Q195" s="16" t="s">
        <v>946</v>
      </c>
      <c r="R195" s="15" t="s">
        <v>33</v>
      </c>
      <c r="S195" s="15" t="s">
        <v>34</v>
      </c>
      <c r="T195" s="15" t="s">
        <v>82</v>
      </c>
      <c r="U195" s="13" t="s">
        <v>191</v>
      </c>
      <c r="V195" s="13" t="s">
        <v>192</v>
      </c>
      <c r="W195" s="13" t="s">
        <v>193</v>
      </c>
      <c r="X195" s="13" t="s">
        <v>194</v>
      </c>
      <c r="Y195" s="13" t="s">
        <v>195</v>
      </c>
      <c r="Z195" s="13" t="s">
        <v>938</v>
      </c>
      <c r="AA195" s="3"/>
    </row>
    <row r="196" spans="1:27" x14ac:dyDescent="0.3">
      <c r="A196" s="13" t="s">
        <v>188</v>
      </c>
      <c r="B196" s="13" t="s">
        <v>107</v>
      </c>
      <c r="C196" s="13" t="s">
        <v>93</v>
      </c>
      <c r="D196" s="13" t="s">
        <v>67</v>
      </c>
      <c r="E196" s="13" t="s">
        <v>945</v>
      </c>
      <c r="F196" s="13" t="s">
        <v>189</v>
      </c>
      <c r="G196" s="13" t="s">
        <v>190</v>
      </c>
      <c r="H196" s="13" t="str">
        <f>IF(R196="A","Yes","No")</f>
        <v>No</v>
      </c>
      <c r="I196" s="13" t="s">
        <v>28</v>
      </c>
      <c r="J196" s="13" t="s">
        <v>29</v>
      </c>
      <c r="K196" s="13" t="s">
        <v>29</v>
      </c>
      <c r="L196" s="13" t="s">
        <v>29</v>
      </c>
      <c r="M196" s="13">
        <v>2015</v>
      </c>
      <c r="N196" s="13"/>
      <c r="O196" s="13"/>
      <c r="P196" s="13"/>
      <c r="Q196" s="16" t="s">
        <v>946</v>
      </c>
      <c r="R196" s="15" t="s">
        <v>33</v>
      </c>
      <c r="S196" s="15" t="s">
        <v>34</v>
      </c>
      <c r="T196" s="15" t="s">
        <v>82</v>
      </c>
      <c r="U196" s="13" t="s">
        <v>191</v>
      </c>
      <c r="V196" s="13" t="s">
        <v>192</v>
      </c>
      <c r="W196" s="13" t="s">
        <v>193</v>
      </c>
      <c r="X196" s="13" t="s">
        <v>194</v>
      </c>
      <c r="Y196" s="13" t="s">
        <v>195</v>
      </c>
      <c r="Z196" s="13" t="s">
        <v>938</v>
      </c>
      <c r="AA196" s="3"/>
    </row>
    <row r="197" spans="1:27" x14ac:dyDescent="0.3">
      <c r="A197" s="13" t="s">
        <v>188</v>
      </c>
      <c r="B197" s="13" t="s">
        <v>107</v>
      </c>
      <c r="C197" s="13" t="s">
        <v>93</v>
      </c>
      <c r="D197" s="13" t="s">
        <v>67</v>
      </c>
      <c r="E197" s="13" t="s">
        <v>947</v>
      </c>
      <c r="F197" s="13" t="s">
        <v>189</v>
      </c>
      <c r="G197" s="13" t="s">
        <v>190</v>
      </c>
      <c r="H197" s="13" t="str">
        <f>IF(R197="A","Yes","No")</f>
        <v>No</v>
      </c>
      <c r="I197" s="13" t="s">
        <v>28</v>
      </c>
      <c r="J197" s="13" t="s">
        <v>29</v>
      </c>
      <c r="K197" s="13" t="s">
        <v>29</v>
      </c>
      <c r="L197" s="13" t="s">
        <v>29</v>
      </c>
      <c r="M197" s="13">
        <v>2016</v>
      </c>
      <c r="N197" s="13" t="s">
        <v>31</v>
      </c>
      <c r="O197" s="13">
        <v>2015</v>
      </c>
      <c r="P197" s="13">
        <v>2016</v>
      </c>
      <c r="Q197" s="16" t="s">
        <v>948</v>
      </c>
      <c r="R197" s="15" t="s">
        <v>33</v>
      </c>
      <c r="S197" s="15" t="s">
        <v>34</v>
      </c>
      <c r="T197" s="15" t="s">
        <v>82</v>
      </c>
      <c r="U197" s="13" t="s">
        <v>191</v>
      </c>
      <c r="V197" s="13" t="s">
        <v>192</v>
      </c>
      <c r="W197" s="13" t="s">
        <v>193</v>
      </c>
      <c r="X197" s="13" t="s">
        <v>194</v>
      </c>
      <c r="Y197" s="13" t="s">
        <v>195</v>
      </c>
      <c r="Z197" s="13" t="s">
        <v>938</v>
      </c>
      <c r="AA197" s="3"/>
    </row>
    <row r="198" spans="1:27" x14ac:dyDescent="0.3">
      <c r="A198" s="13" t="s">
        <v>188</v>
      </c>
      <c r="B198" s="13" t="s">
        <v>107</v>
      </c>
      <c r="C198" s="13" t="s">
        <v>93</v>
      </c>
      <c r="D198" s="13" t="s">
        <v>67</v>
      </c>
      <c r="E198" s="13" t="s">
        <v>949</v>
      </c>
      <c r="F198" s="13" t="s">
        <v>189</v>
      </c>
      <c r="G198" s="13" t="s">
        <v>190</v>
      </c>
      <c r="H198" s="13" t="str">
        <f>IF(R198="A","Yes","No")</f>
        <v>No</v>
      </c>
      <c r="I198" s="13" t="s">
        <v>28</v>
      </c>
      <c r="J198" s="13" t="s">
        <v>29</v>
      </c>
      <c r="K198" s="13" t="s">
        <v>29</v>
      </c>
      <c r="L198" s="13" t="s">
        <v>29</v>
      </c>
      <c r="M198" s="13">
        <v>2015</v>
      </c>
      <c r="N198" s="13"/>
      <c r="O198" s="13"/>
      <c r="P198" s="13"/>
      <c r="Q198" s="16" t="s">
        <v>950</v>
      </c>
      <c r="R198" s="15" t="s">
        <v>33</v>
      </c>
      <c r="S198" s="15" t="s">
        <v>34</v>
      </c>
      <c r="T198" s="15" t="s">
        <v>82</v>
      </c>
      <c r="U198" s="13" t="s">
        <v>191</v>
      </c>
      <c r="V198" s="13" t="s">
        <v>192</v>
      </c>
      <c r="W198" s="13" t="s">
        <v>193</v>
      </c>
      <c r="X198" s="13" t="s">
        <v>194</v>
      </c>
      <c r="Y198" s="13" t="s">
        <v>195</v>
      </c>
      <c r="Z198" s="13" t="s">
        <v>938</v>
      </c>
      <c r="AA198" s="3"/>
    </row>
    <row r="199" spans="1:27" x14ac:dyDescent="0.3">
      <c r="A199" s="13" t="s">
        <v>196</v>
      </c>
      <c r="B199" s="13" t="s">
        <v>23</v>
      </c>
      <c r="C199" s="13" t="s">
        <v>93</v>
      </c>
      <c r="D199" s="13" t="s">
        <v>93</v>
      </c>
      <c r="E199" s="13" t="s">
        <v>951</v>
      </c>
      <c r="F199" s="13" t="s">
        <v>197</v>
      </c>
      <c r="G199" s="13" t="s">
        <v>198</v>
      </c>
      <c r="H199" s="13" t="str">
        <f>IF(R199="A","Yes","No")</f>
        <v>No</v>
      </c>
      <c r="I199" s="13" t="s">
        <v>28</v>
      </c>
      <c r="J199" s="13" t="s">
        <v>29</v>
      </c>
      <c r="K199" s="13" t="s">
        <v>29</v>
      </c>
      <c r="L199" s="13" t="s">
        <v>29</v>
      </c>
      <c r="M199" s="13">
        <v>2010</v>
      </c>
      <c r="N199" s="13"/>
      <c r="O199" s="13"/>
      <c r="P199" s="13"/>
      <c r="Q199" s="23" t="str">
        <f>HYPERLINK("http://microdata.worldbank.org/index.php/catalog/97","http://microdata.worldbank.org/index.php/catalog/97")</f>
        <v>http://microdata.worldbank.org/index.php/catalog/97</v>
      </c>
      <c r="R199" s="15" t="s">
        <v>199</v>
      </c>
      <c r="S199" s="15" t="s">
        <v>200</v>
      </c>
      <c r="T199" s="15" t="s">
        <v>200</v>
      </c>
      <c r="U199" s="13" t="s">
        <v>201</v>
      </c>
      <c r="V199" s="13" t="s">
        <v>202</v>
      </c>
      <c r="W199" s="13" t="s">
        <v>203</v>
      </c>
      <c r="X199" s="13" t="s">
        <v>204</v>
      </c>
      <c r="Y199" s="13" t="s">
        <v>100</v>
      </c>
      <c r="Z199" s="13" t="s">
        <v>205</v>
      </c>
      <c r="AA199" s="3"/>
    </row>
    <row r="200" spans="1:27" x14ac:dyDescent="0.3">
      <c r="A200" s="13" t="s">
        <v>196</v>
      </c>
      <c r="B200" s="13" t="s">
        <v>23</v>
      </c>
      <c r="C200" s="13" t="s">
        <v>93</v>
      </c>
      <c r="D200" s="13" t="s">
        <v>93</v>
      </c>
      <c r="E200" s="13" t="s">
        <v>952</v>
      </c>
      <c r="F200" s="13" t="s">
        <v>197</v>
      </c>
      <c r="G200" s="13" t="s">
        <v>198</v>
      </c>
      <c r="H200" s="13" t="str">
        <f>IF(R200="A","Yes","No")</f>
        <v>No</v>
      </c>
      <c r="I200" s="13" t="s">
        <v>28</v>
      </c>
      <c r="J200" s="13" t="s">
        <v>29</v>
      </c>
      <c r="K200" s="13" t="s">
        <v>29</v>
      </c>
      <c r="L200" s="13" t="s">
        <v>29</v>
      </c>
      <c r="M200" s="13">
        <v>2010</v>
      </c>
      <c r="N200" s="13"/>
      <c r="O200" s="13"/>
      <c r="P200" s="13"/>
      <c r="Q200" s="23" t="str">
        <f>HYPERLINK("http://microdata.worldbank.org/index.php/catalog/97","http://microdata.worldbank.org/index.php/catalog/97")</f>
        <v>http://microdata.worldbank.org/index.php/catalog/97</v>
      </c>
      <c r="R200" s="15" t="s">
        <v>199</v>
      </c>
      <c r="S200" s="15" t="s">
        <v>200</v>
      </c>
      <c r="T200" s="15" t="s">
        <v>200</v>
      </c>
      <c r="U200" s="13" t="s">
        <v>201</v>
      </c>
      <c r="V200" s="13" t="s">
        <v>202</v>
      </c>
      <c r="W200" s="13" t="s">
        <v>203</v>
      </c>
      <c r="X200" s="13" t="s">
        <v>204</v>
      </c>
      <c r="Y200" s="13" t="s">
        <v>100</v>
      </c>
      <c r="Z200" s="13" t="s">
        <v>205</v>
      </c>
      <c r="AA200" s="3"/>
    </row>
    <row r="201" spans="1:27" x14ac:dyDescent="0.3">
      <c r="A201" s="13" t="s">
        <v>196</v>
      </c>
      <c r="B201" s="13" t="s">
        <v>23</v>
      </c>
      <c r="C201" s="13" t="s">
        <v>93</v>
      </c>
      <c r="D201" s="13" t="s">
        <v>93</v>
      </c>
      <c r="E201" s="13" t="s">
        <v>953</v>
      </c>
      <c r="F201" s="13" t="s">
        <v>197</v>
      </c>
      <c r="G201" s="13" t="s">
        <v>198</v>
      </c>
      <c r="H201" s="13" t="str">
        <f>IF(R201="A","Yes","No")</f>
        <v>No</v>
      </c>
      <c r="I201" s="13" t="s">
        <v>28</v>
      </c>
      <c r="J201" s="13" t="s">
        <v>29</v>
      </c>
      <c r="K201" s="13" t="s">
        <v>29</v>
      </c>
      <c r="L201" s="13" t="s">
        <v>29</v>
      </c>
      <c r="M201" s="13">
        <v>2010</v>
      </c>
      <c r="N201" s="13"/>
      <c r="O201" s="13"/>
      <c r="P201" s="13"/>
      <c r="Q201" s="23" t="str">
        <f>HYPERLINK("http://microdata.worldbank.org/index.php/catalog/97","http://microdata.worldbank.org/index.php/catalog/97")</f>
        <v>http://microdata.worldbank.org/index.php/catalog/97</v>
      </c>
      <c r="R201" s="15" t="s">
        <v>199</v>
      </c>
      <c r="S201" s="15" t="s">
        <v>200</v>
      </c>
      <c r="T201" s="15" t="s">
        <v>200</v>
      </c>
      <c r="U201" s="13" t="s">
        <v>201</v>
      </c>
      <c r="V201" s="13" t="s">
        <v>202</v>
      </c>
      <c r="W201" s="13" t="s">
        <v>203</v>
      </c>
      <c r="X201" s="13" t="s">
        <v>204</v>
      </c>
      <c r="Y201" s="13" t="s">
        <v>100</v>
      </c>
      <c r="Z201" s="13" t="s">
        <v>205</v>
      </c>
      <c r="AA201" s="3"/>
    </row>
    <row r="202" spans="1:27" x14ac:dyDescent="0.3">
      <c r="A202" s="13" t="s">
        <v>196</v>
      </c>
      <c r="B202" s="13" t="s">
        <v>23</v>
      </c>
      <c r="C202" s="13" t="s">
        <v>93</v>
      </c>
      <c r="D202" s="13" t="s">
        <v>93</v>
      </c>
      <c r="E202" s="13" t="s">
        <v>954</v>
      </c>
      <c r="F202" s="13" t="s">
        <v>197</v>
      </c>
      <c r="G202" s="13" t="s">
        <v>198</v>
      </c>
      <c r="H202" s="13" t="str">
        <f>IF(R202="A","Yes","No")</f>
        <v>No</v>
      </c>
      <c r="I202" s="13" t="s">
        <v>28</v>
      </c>
      <c r="J202" s="13" t="s">
        <v>29</v>
      </c>
      <c r="K202" s="13" t="s">
        <v>29</v>
      </c>
      <c r="L202" s="13" t="s">
        <v>29</v>
      </c>
      <c r="M202" s="13">
        <v>2010</v>
      </c>
      <c r="N202" s="13"/>
      <c r="O202" s="13"/>
      <c r="P202" s="13"/>
      <c r="Q202" s="23" t="str">
        <f>HYPERLINK("http://microdata.worldbank.org/index.php/catalog/97","http://microdata.worldbank.org/index.php/catalog/97")</f>
        <v>http://microdata.worldbank.org/index.php/catalog/97</v>
      </c>
      <c r="R202" s="15" t="s">
        <v>199</v>
      </c>
      <c r="S202" s="15" t="s">
        <v>200</v>
      </c>
      <c r="T202" s="15" t="s">
        <v>200</v>
      </c>
      <c r="U202" s="13" t="s">
        <v>201</v>
      </c>
      <c r="V202" s="13" t="s">
        <v>202</v>
      </c>
      <c r="W202" s="13" t="s">
        <v>203</v>
      </c>
      <c r="X202" s="13" t="s">
        <v>204</v>
      </c>
      <c r="Y202" s="13" t="s">
        <v>100</v>
      </c>
      <c r="Z202" s="13" t="s">
        <v>205</v>
      </c>
      <c r="AA202" s="3"/>
    </row>
    <row r="203" spans="1:27" x14ac:dyDescent="0.3">
      <c r="A203" s="13" t="s">
        <v>196</v>
      </c>
      <c r="B203" s="13" t="s">
        <v>23</v>
      </c>
      <c r="C203" s="13" t="s">
        <v>93</v>
      </c>
      <c r="D203" s="13" t="s">
        <v>93</v>
      </c>
      <c r="E203" s="13" t="s">
        <v>955</v>
      </c>
      <c r="F203" s="13" t="s">
        <v>197</v>
      </c>
      <c r="G203" s="13" t="s">
        <v>198</v>
      </c>
      <c r="H203" s="13" t="str">
        <f>IF(R203="A","Yes","No")</f>
        <v>No</v>
      </c>
      <c r="I203" s="13" t="s">
        <v>28</v>
      </c>
      <c r="J203" s="13" t="s">
        <v>29</v>
      </c>
      <c r="K203" s="13" t="s">
        <v>29</v>
      </c>
      <c r="L203" s="13" t="s">
        <v>29</v>
      </c>
      <c r="M203" s="13">
        <v>2010</v>
      </c>
      <c r="N203" s="13"/>
      <c r="O203" s="13"/>
      <c r="P203" s="13"/>
      <c r="Q203" s="23" t="str">
        <f>HYPERLINK("http://microdata.worldbank.org/index.php/catalog/97","http://microdata.worldbank.org/index.php/catalog/97")</f>
        <v>http://microdata.worldbank.org/index.php/catalog/97</v>
      </c>
      <c r="R203" s="15" t="s">
        <v>199</v>
      </c>
      <c r="S203" s="15" t="s">
        <v>200</v>
      </c>
      <c r="T203" s="15" t="s">
        <v>200</v>
      </c>
      <c r="U203" s="13" t="s">
        <v>201</v>
      </c>
      <c r="V203" s="13" t="s">
        <v>202</v>
      </c>
      <c r="W203" s="13" t="s">
        <v>203</v>
      </c>
      <c r="X203" s="13" t="s">
        <v>204</v>
      </c>
      <c r="Y203" s="13" t="s">
        <v>100</v>
      </c>
      <c r="Z203" s="13" t="s">
        <v>205</v>
      </c>
      <c r="AA203" s="3"/>
    </row>
    <row r="204" spans="1:27" x14ac:dyDescent="0.3">
      <c r="A204" s="13" t="s">
        <v>196</v>
      </c>
      <c r="B204" s="13" t="s">
        <v>23</v>
      </c>
      <c r="C204" s="13" t="s">
        <v>93</v>
      </c>
      <c r="D204" s="13" t="s">
        <v>93</v>
      </c>
      <c r="E204" s="13" t="s">
        <v>956</v>
      </c>
      <c r="F204" s="13" t="s">
        <v>197</v>
      </c>
      <c r="G204" s="13" t="s">
        <v>198</v>
      </c>
      <c r="H204" s="13" t="str">
        <f>IF(R204="A","Yes","No")</f>
        <v>No</v>
      </c>
      <c r="I204" s="13" t="s">
        <v>28</v>
      </c>
      <c r="J204" s="13" t="s">
        <v>29</v>
      </c>
      <c r="K204" s="13" t="s">
        <v>29</v>
      </c>
      <c r="L204" s="13" t="s">
        <v>29</v>
      </c>
      <c r="M204" s="13">
        <v>2010</v>
      </c>
      <c r="N204" s="13"/>
      <c r="O204" s="13"/>
      <c r="P204" s="13"/>
      <c r="Q204" s="23" t="str">
        <f>HYPERLINK("http://microdata.worldbank.org/index.php/catalog/97","http://microdata.worldbank.org/index.php/catalog/97")</f>
        <v>http://microdata.worldbank.org/index.php/catalog/97</v>
      </c>
      <c r="R204" s="15" t="s">
        <v>199</v>
      </c>
      <c r="S204" s="15" t="s">
        <v>200</v>
      </c>
      <c r="T204" s="15" t="s">
        <v>200</v>
      </c>
      <c r="U204" s="13" t="s">
        <v>201</v>
      </c>
      <c r="V204" s="13" t="s">
        <v>202</v>
      </c>
      <c r="W204" s="13" t="s">
        <v>203</v>
      </c>
      <c r="X204" s="13" t="s">
        <v>204</v>
      </c>
      <c r="Y204" s="13" t="s">
        <v>100</v>
      </c>
      <c r="Z204" s="13" t="s">
        <v>205</v>
      </c>
      <c r="AA204" s="3"/>
    </row>
    <row r="205" spans="1:27" x14ac:dyDescent="0.3">
      <c r="A205" s="13" t="s">
        <v>196</v>
      </c>
      <c r="B205" s="13" t="s">
        <v>23</v>
      </c>
      <c r="C205" s="13" t="s">
        <v>93</v>
      </c>
      <c r="D205" s="13" t="s">
        <v>93</v>
      </c>
      <c r="E205" s="13" t="s">
        <v>957</v>
      </c>
      <c r="F205" s="13" t="s">
        <v>197</v>
      </c>
      <c r="G205" s="13" t="s">
        <v>198</v>
      </c>
      <c r="H205" s="13" t="str">
        <f>IF(R205="A","Yes","No")</f>
        <v>No</v>
      </c>
      <c r="I205" s="13" t="s">
        <v>28</v>
      </c>
      <c r="J205" s="13" t="s">
        <v>29</v>
      </c>
      <c r="K205" s="13" t="s">
        <v>29</v>
      </c>
      <c r="L205" s="13" t="s">
        <v>29</v>
      </c>
      <c r="M205" s="13">
        <v>2010</v>
      </c>
      <c r="N205" s="13"/>
      <c r="O205" s="13"/>
      <c r="P205" s="13"/>
      <c r="Q205" s="23" t="str">
        <f>HYPERLINK("http://microdata.worldbank.org/index.php/catalog/97","http://microdata.worldbank.org/index.php/catalog/97")</f>
        <v>http://microdata.worldbank.org/index.php/catalog/97</v>
      </c>
      <c r="R205" s="15" t="s">
        <v>199</v>
      </c>
      <c r="S205" s="15" t="s">
        <v>200</v>
      </c>
      <c r="T205" s="15" t="s">
        <v>200</v>
      </c>
      <c r="U205" s="13" t="s">
        <v>201</v>
      </c>
      <c r="V205" s="13" t="s">
        <v>202</v>
      </c>
      <c r="W205" s="13" t="s">
        <v>203</v>
      </c>
      <c r="X205" s="13" t="s">
        <v>204</v>
      </c>
      <c r="Y205" s="13" t="s">
        <v>100</v>
      </c>
      <c r="Z205" s="13" t="s">
        <v>205</v>
      </c>
      <c r="AA205" s="3"/>
    </row>
    <row r="206" spans="1:27" x14ac:dyDescent="0.3">
      <c r="A206" s="13" t="s">
        <v>196</v>
      </c>
      <c r="B206" s="13" t="s">
        <v>107</v>
      </c>
      <c r="C206" s="13" t="s">
        <v>93</v>
      </c>
      <c r="D206" s="13" t="s">
        <v>93</v>
      </c>
      <c r="E206" s="13" t="s">
        <v>958</v>
      </c>
      <c r="F206" s="13" t="s">
        <v>206</v>
      </c>
      <c r="G206" s="13" t="s">
        <v>206</v>
      </c>
      <c r="H206" s="13" t="str">
        <f>IF(R206="A","Yes","No")</f>
        <v>No</v>
      </c>
      <c r="I206" s="13" t="s">
        <v>55</v>
      </c>
      <c r="J206" s="13" t="s">
        <v>29</v>
      </c>
      <c r="K206" s="13" t="s">
        <v>29</v>
      </c>
      <c r="L206" s="13" t="s">
        <v>30</v>
      </c>
      <c r="M206" s="13">
        <v>2002</v>
      </c>
      <c r="N206" s="13"/>
      <c r="O206" s="13"/>
      <c r="P206" s="13"/>
      <c r="Q206" s="23" t="str">
        <f>HYPERLINK("https://data.terrapop.org/","https://data.terrapop.org/")</f>
        <v>https://data.terrapop.org/</v>
      </c>
      <c r="R206" s="15" t="s">
        <v>199</v>
      </c>
      <c r="S206" s="15" t="s">
        <v>200</v>
      </c>
      <c r="T206" s="15" t="s">
        <v>200</v>
      </c>
      <c r="U206" s="13" t="s">
        <v>206</v>
      </c>
      <c r="V206" s="13" t="s">
        <v>202</v>
      </c>
      <c r="W206" s="13" t="s">
        <v>207</v>
      </c>
      <c r="X206" s="13" t="s">
        <v>208</v>
      </c>
      <c r="Y206" s="13" t="s">
        <v>100</v>
      </c>
      <c r="Z206" s="13"/>
      <c r="AA206" s="3"/>
    </row>
    <row r="207" spans="1:27" x14ac:dyDescent="0.3">
      <c r="A207" s="13" t="s">
        <v>196</v>
      </c>
      <c r="B207" s="13" t="s">
        <v>23</v>
      </c>
      <c r="C207" s="13" t="s">
        <v>93</v>
      </c>
      <c r="D207" s="13" t="s">
        <v>93</v>
      </c>
      <c r="E207" s="13" t="s">
        <v>962</v>
      </c>
      <c r="F207" s="13" t="s">
        <v>210</v>
      </c>
      <c r="G207" s="13" t="s">
        <v>54</v>
      </c>
      <c r="H207" s="13" t="str">
        <f>IF(R207="A","Yes","No")</f>
        <v>Yes</v>
      </c>
      <c r="I207" s="13" t="s">
        <v>55</v>
      </c>
      <c r="J207" s="13" t="s">
        <v>29</v>
      </c>
      <c r="K207" s="13" t="s">
        <v>29</v>
      </c>
      <c r="L207" s="13" t="s">
        <v>30</v>
      </c>
      <c r="M207" s="13">
        <v>2014</v>
      </c>
      <c r="N207" s="13"/>
      <c r="O207" s="13">
        <v>2002</v>
      </c>
      <c r="P207" s="13"/>
      <c r="Q207" s="16" t="s">
        <v>211</v>
      </c>
      <c r="R207" s="15" t="s">
        <v>44</v>
      </c>
      <c r="S207" s="15" t="s">
        <v>45</v>
      </c>
      <c r="T207" s="15" t="s">
        <v>56</v>
      </c>
      <c r="U207" s="13" t="s">
        <v>57</v>
      </c>
      <c r="V207" s="13" t="s">
        <v>202</v>
      </c>
      <c r="W207" s="13" t="s">
        <v>203</v>
      </c>
      <c r="X207" s="13" t="s">
        <v>212</v>
      </c>
      <c r="Y207" s="13" t="s">
        <v>91</v>
      </c>
      <c r="Z207" s="13" t="s">
        <v>213</v>
      </c>
      <c r="AA207" s="3"/>
    </row>
    <row r="208" spans="1:27" x14ac:dyDescent="0.3">
      <c r="A208" s="13" t="s">
        <v>196</v>
      </c>
      <c r="B208" s="13" t="s">
        <v>23</v>
      </c>
      <c r="C208" s="13" t="s">
        <v>93</v>
      </c>
      <c r="D208" s="13" t="s">
        <v>93</v>
      </c>
      <c r="E208" s="13" t="s">
        <v>967</v>
      </c>
      <c r="F208" s="13" t="s">
        <v>210</v>
      </c>
      <c r="G208" s="13" t="s">
        <v>54</v>
      </c>
      <c r="H208" s="13" t="str">
        <f>IF(R208="A","Yes","No")</f>
        <v>Yes</v>
      </c>
      <c r="I208" s="13" t="s">
        <v>55</v>
      </c>
      <c r="J208" s="13" t="s">
        <v>29</v>
      </c>
      <c r="K208" s="13" t="s">
        <v>29</v>
      </c>
      <c r="L208" s="13" t="s">
        <v>30</v>
      </c>
      <c r="M208" s="13">
        <v>2014</v>
      </c>
      <c r="N208" s="13"/>
      <c r="O208" s="13">
        <v>2002</v>
      </c>
      <c r="P208" s="13"/>
      <c r="Q208" s="16" t="s">
        <v>211</v>
      </c>
      <c r="R208" s="15" t="s">
        <v>44</v>
      </c>
      <c r="S208" s="15" t="s">
        <v>45</v>
      </c>
      <c r="T208" s="15" t="s">
        <v>56</v>
      </c>
      <c r="U208" s="13" t="s">
        <v>57</v>
      </c>
      <c r="V208" s="13" t="s">
        <v>202</v>
      </c>
      <c r="W208" s="13" t="s">
        <v>203</v>
      </c>
      <c r="X208" s="13" t="s">
        <v>212</v>
      </c>
      <c r="Y208" s="13" t="s">
        <v>91</v>
      </c>
      <c r="Z208" s="13" t="s">
        <v>213</v>
      </c>
      <c r="AA208" s="3"/>
    </row>
    <row r="209" spans="1:27" x14ac:dyDescent="0.3">
      <c r="A209" s="13" t="s">
        <v>196</v>
      </c>
      <c r="B209" s="13" t="s">
        <v>23</v>
      </c>
      <c r="C209" s="13" t="s">
        <v>93</v>
      </c>
      <c r="D209" s="13" t="s">
        <v>93</v>
      </c>
      <c r="E209" s="13" t="s">
        <v>971</v>
      </c>
      <c r="F209" s="13" t="s">
        <v>210</v>
      </c>
      <c r="G209" s="13" t="s">
        <v>54</v>
      </c>
      <c r="H209" s="13" t="str">
        <f>IF(R209="A","Yes","No")</f>
        <v>Yes</v>
      </c>
      <c r="I209" s="13" t="s">
        <v>55</v>
      </c>
      <c r="J209" s="13" t="s">
        <v>29</v>
      </c>
      <c r="K209" s="13" t="s">
        <v>29</v>
      </c>
      <c r="L209" s="13" t="s">
        <v>30</v>
      </c>
      <c r="M209" s="13">
        <v>2014</v>
      </c>
      <c r="N209" s="13"/>
      <c r="O209" s="13">
        <v>2002</v>
      </c>
      <c r="P209" s="13"/>
      <c r="Q209" s="16" t="s">
        <v>211</v>
      </c>
      <c r="R209" s="15" t="s">
        <v>44</v>
      </c>
      <c r="S209" s="15" t="s">
        <v>45</v>
      </c>
      <c r="T209" s="15" t="s">
        <v>56</v>
      </c>
      <c r="U209" s="13" t="s">
        <v>57</v>
      </c>
      <c r="V209" s="13" t="s">
        <v>202</v>
      </c>
      <c r="W209" s="13" t="s">
        <v>203</v>
      </c>
      <c r="X209" s="13" t="s">
        <v>212</v>
      </c>
      <c r="Y209" s="13" t="s">
        <v>91</v>
      </c>
      <c r="Z209" s="13" t="s">
        <v>213</v>
      </c>
      <c r="AA209" s="3"/>
    </row>
    <row r="210" spans="1:27" x14ac:dyDescent="0.3">
      <c r="A210" s="13" t="s">
        <v>196</v>
      </c>
      <c r="B210" s="13" t="s">
        <v>23</v>
      </c>
      <c r="C210" s="13" t="s">
        <v>93</v>
      </c>
      <c r="D210" s="13" t="s">
        <v>93</v>
      </c>
      <c r="E210" s="13" t="s">
        <v>972</v>
      </c>
      <c r="F210" s="13" t="s">
        <v>210</v>
      </c>
      <c r="G210" s="13" t="s">
        <v>54</v>
      </c>
      <c r="H210" s="13" t="str">
        <f>IF(R210="A","Yes","No")</f>
        <v>Yes</v>
      </c>
      <c r="I210" s="13" t="s">
        <v>55</v>
      </c>
      <c r="J210" s="13" t="s">
        <v>29</v>
      </c>
      <c r="K210" s="13" t="s">
        <v>29</v>
      </c>
      <c r="L210" s="13" t="s">
        <v>30</v>
      </c>
      <c r="M210" s="13">
        <v>2014</v>
      </c>
      <c r="N210" s="13"/>
      <c r="O210" s="13">
        <v>2002</v>
      </c>
      <c r="P210" s="13"/>
      <c r="Q210" s="16" t="s">
        <v>211</v>
      </c>
      <c r="R210" s="15" t="s">
        <v>44</v>
      </c>
      <c r="S210" s="15" t="s">
        <v>45</v>
      </c>
      <c r="T210" s="15" t="s">
        <v>56</v>
      </c>
      <c r="U210" s="13" t="s">
        <v>57</v>
      </c>
      <c r="V210" s="13" t="s">
        <v>202</v>
      </c>
      <c r="W210" s="13" t="s">
        <v>203</v>
      </c>
      <c r="X210" s="13" t="s">
        <v>212</v>
      </c>
      <c r="Y210" s="13" t="s">
        <v>91</v>
      </c>
      <c r="Z210" s="13" t="s">
        <v>213</v>
      </c>
      <c r="AA210" s="3"/>
    </row>
    <row r="211" spans="1:27" x14ac:dyDescent="0.3">
      <c r="A211" s="13" t="s">
        <v>196</v>
      </c>
      <c r="B211" s="13" t="s">
        <v>107</v>
      </c>
      <c r="C211" s="13" t="s">
        <v>93</v>
      </c>
      <c r="D211" s="13" t="s">
        <v>93</v>
      </c>
      <c r="E211" s="13" t="s">
        <v>994</v>
      </c>
      <c r="F211" s="13" t="s">
        <v>221</v>
      </c>
      <c r="G211" s="13" t="s">
        <v>149</v>
      </c>
      <c r="H211" s="13" t="str">
        <f>IF(R211="A","Yes","No")</f>
        <v>No</v>
      </c>
      <c r="I211" s="13" t="s">
        <v>28</v>
      </c>
      <c r="J211" s="13" t="s">
        <v>29</v>
      </c>
      <c r="K211" s="13" t="s">
        <v>29</v>
      </c>
      <c r="L211" s="13" t="s">
        <v>30</v>
      </c>
      <c r="M211" s="13">
        <v>2013</v>
      </c>
      <c r="N211" s="13" t="s">
        <v>723</v>
      </c>
      <c r="O211" s="13"/>
      <c r="P211" s="13"/>
      <c r="Q211" s="14" t="s">
        <v>222</v>
      </c>
      <c r="R211" s="15" t="s">
        <v>95</v>
      </c>
      <c r="S211" s="15" t="s">
        <v>96</v>
      </c>
      <c r="T211" s="15" t="s">
        <v>97</v>
      </c>
      <c r="U211" s="13" t="s">
        <v>221</v>
      </c>
      <c r="V211" s="13" t="s">
        <v>223</v>
      </c>
      <c r="W211" s="13" t="s">
        <v>224</v>
      </c>
      <c r="X211" s="13" t="s">
        <v>225</v>
      </c>
      <c r="Y211" s="13" t="s">
        <v>151</v>
      </c>
      <c r="Z211" s="13"/>
      <c r="AA211" s="3"/>
    </row>
    <row r="212" spans="1:27" x14ac:dyDescent="0.3">
      <c r="A212" s="13" t="s">
        <v>196</v>
      </c>
      <c r="B212" s="13" t="s">
        <v>107</v>
      </c>
      <c r="C212" s="13" t="s">
        <v>93</v>
      </c>
      <c r="D212" s="13" t="s">
        <v>93</v>
      </c>
      <c r="E212" s="13" t="s">
        <v>996</v>
      </c>
      <c r="F212" s="13" t="s">
        <v>226</v>
      </c>
      <c r="G212" s="13" t="s">
        <v>227</v>
      </c>
      <c r="H212" s="13" t="str">
        <f>IF(R212="A","Yes","No")</f>
        <v>No</v>
      </c>
      <c r="I212" s="13" t="s">
        <v>71</v>
      </c>
      <c r="J212" s="13" t="s">
        <v>29</v>
      </c>
      <c r="K212" s="13" t="s">
        <v>29</v>
      </c>
      <c r="L212" s="13" t="s">
        <v>29</v>
      </c>
      <c r="M212" s="13">
        <v>2014</v>
      </c>
      <c r="N212" s="13" t="s">
        <v>723</v>
      </c>
      <c r="O212" s="13"/>
      <c r="P212" s="13"/>
      <c r="Q212" s="14" t="s">
        <v>995</v>
      </c>
      <c r="R212" s="15" t="s">
        <v>95</v>
      </c>
      <c r="S212" s="15" t="s">
        <v>96</v>
      </c>
      <c r="T212" s="15" t="s">
        <v>97</v>
      </c>
      <c r="U212" s="13" t="s">
        <v>226</v>
      </c>
      <c r="V212" s="13" t="s">
        <v>223</v>
      </c>
      <c r="W212" s="13" t="s">
        <v>224</v>
      </c>
      <c r="X212" s="13" t="s">
        <v>228</v>
      </c>
      <c r="Y212" s="13" t="s">
        <v>151</v>
      </c>
      <c r="Z212" s="13" t="s">
        <v>229</v>
      </c>
      <c r="AA212" s="3"/>
    </row>
    <row r="213" spans="1:27" x14ac:dyDescent="0.3">
      <c r="A213" s="13" t="s">
        <v>196</v>
      </c>
      <c r="B213" s="13" t="s">
        <v>107</v>
      </c>
      <c r="C213" s="13" t="s">
        <v>93</v>
      </c>
      <c r="D213" s="13" t="s">
        <v>93</v>
      </c>
      <c r="E213" s="13" t="s">
        <v>220</v>
      </c>
      <c r="F213" s="13" t="s">
        <v>226</v>
      </c>
      <c r="G213" s="13" t="s">
        <v>227</v>
      </c>
      <c r="H213" s="13" t="str">
        <f>IF(R213="A","Yes","No")</f>
        <v>No</v>
      </c>
      <c r="I213" s="13" t="s">
        <v>71</v>
      </c>
      <c r="J213" s="13" t="s">
        <v>29</v>
      </c>
      <c r="K213" s="13" t="s">
        <v>29</v>
      </c>
      <c r="L213" s="13" t="s">
        <v>29</v>
      </c>
      <c r="M213" s="13">
        <v>2014</v>
      </c>
      <c r="N213" s="13" t="s">
        <v>723</v>
      </c>
      <c r="O213" s="13"/>
      <c r="P213" s="13"/>
      <c r="Q213" s="14" t="s">
        <v>997</v>
      </c>
      <c r="R213" s="15" t="s">
        <v>95</v>
      </c>
      <c r="S213" s="15" t="s">
        <v>96</v>
      </c>
      <c r="T213" s="15" t="s">
        <v>97</v>
      </c>
      <c r="U213" s="13" t="s">
        <v>226</v>
      </c>
      <c r="V213" s="13" t="s">
        <v>223</v>
      </c>
      <c r="W213" s="13" t="s">
        <v>224</v>
      </c>
      <c r="X213" s="13" t="s">
        <v>228</v>
      </c>
      <c r="Y213" s="13" t="s">
        <v>151</v>
      </c>
      <c r="Z213" s="13" t="s">
        <v>229</v>
      </c>
      <c r="AA213" s="3"/>
    </row>
    <row r="214" spans="1:27" x14ac:dyDescent="0.3">
      <c r="A214" s="13" t="s">
        <v>196</v>
      </c>
      <c r="B214" s="13" t="s">
        <v>107</v>
      </c>
      <c r="C214" s="13" t="s">
        <v>93</v>
      </c>
      <c r="D214" s="13" t="s">
        <v>93</v>
      </c>
      <c r="E214" s="13" t="s">
        <v>999</v>
      </c>
      <c r="F214" s="13" t="s">
        <v>226</v>
      </c>
      <c r="G214" s="13" t="s">
        <v>227</v>
      </c>
      <c r="H214" s="13" t="str">
        <f>IF(R214="A","Yes","No")</f>
        <v>No</v>
      </c>
      <c r="I214" s="13" t="s">
        <v>71</v>
      </c>
      <c r="J214" s="13" t="s">
        <v>29</v>
      </c>
      <c r="K214" s="13" t="s">
        <v>29</v>
      </c>
      <c r="L214" s="13" t="s">
        <v>29</v>
      </c>
      <c r="M214" s="13">
        <v>2014</v>
      </c>
      <c r="N214" s="13" t="s">
        <v>723</v>
      </c>
      <c r="O214" s="13"/>
      <c r="P214" s="13"/>
      <c r="Q214" s="14" t="s">
        <v>998</v>
      </c>
      <c r="R214" s="15" t="s">
        <v>95</v>
      </c>
      <c r="S214" s="15" t="s">
        <v>96</v>
      </c>
      <c r="T214" s="15" t="s">
        <v>97</v>
      </c>
      <c r="U214" s="13" t="s">
        <v>226</v>
      </c>
      <c r="V214" s="13" t="s">
        <v>223</v>
      </c>
      <c r="W214" s="13" t="s">
        <v>224</v>
      </c>
      <c r="X214" s="13" t="s">
        <v>228</v>
      </c>
      <c r="Y214" s="13" t="s">
        <v>151</v>
      </c>
      <c r="Z214" s="13" t="s">
        <v>229</v>
      </c>
      <c r="AA214" s="3"/>
    </row>
    <row r="215" spans="1:27" x14ac:dyDescent="0.3">
      <c r="A215" s="13" t="s">
        <v>196</v>
      </c>
      <c r="B215" s="13" t="s">
        <v>107</v>
      </c>
      <c r="C215" s="13" t="s">
        <v>93</v>
      </c>
      <c r="D215" s="13" t="s">
        <v>93</v>
      </c>
      <c r="E215" s="13" t="s">
        <v>1001</v>
      </c>
      <c r="F215" s="13" t="s">
        <v>226</v>
      </c>
      <c r="G215" s="13" t="s">
        <v>227</v>
      </c>
      <c r="H215" s="13" t="str">
        <f>IF(R215="A","Yes","No")</f>
        <v>No</v>
      </c>
      <c r="I215" s="13" t="s">
        <v>71</v>
      </c>
      <c r="J215" s="13" t="s">
        <v>29</v>
      </c>
      <c r="K215" s="13" t="s">
        <v>29</v>
      </c>
      <c r="L215" s="13" t="s">
        <v>29</v>
      </c>
      <c r="M215" s="13">
        <v>2014</v>
      </c>
      <c r="N215" s="13" t="s">
        <v>209</v>
      </c>
      <c r="O215" s="13"/>
      <c r="P215" s="13"/>
      <c r="Q215" s="14" t="s">
        <v>1000</v>
      </c>
      <c r="R215" s="15" t="s">
        <v>95</v>
      </c>
      <c r="S215" s="15" t="s">
        <v>96</v>
      </c>
      <c r="T215" s="15" t="s">
        <v>97</v>
      </c>
      <c r="U215" s="13" t="s">
        <v>226</v>
      </c>
      <c r="V215" s="13" t="s">
        <v>223</v>
      </c>
      <c r="W215" s="13" t="s">
        <v>224</v>
      </c>
      <c r="X215" s="13" t="s">
        <v>228</v>
      </c>
      <c r="Y215" s="13" t="s">
        <v>151</v>
      </c>
      <c r="Z215" s="13" t="s">
        <v>229</v>
      </c>
      <c r="AA215" s="3"/>
    </row>
    <row r="216" spans="1:27" x14ac:dyDescent="0.3">
      <c r="A216" s="13" t="s">
        <v>196</v>
      </c>
      <c r="B216" s="13" t="s">
        <v>107</v>
      </c>
      <c r="C216" s="13" t="s">
        <v>93</v>
      </c>
      <c r="D216" s="13" t="s">
        <v>93</v>
      </c>
      <c r="E216" s="13" t="s">
        <v>1002</v>
      </c>
      <c r="F216" s="13" t="s">
        <v>226</v>
      </c>
      <c r="G216" s="13" t="s">
        <v>227</v>
      </c>
      <c r="H216" s="13" t="str">
        <f>IF(R216="A","Yes","No")</f>
        <v>No</v>
      </c>
      <c r="I216" s="13" t="s">
        <v>71</v>
      </c>
      <c r="J216" s="13" t="s">
        <v>29</v>
      </c>
      <c r="K216" s="13" t="s">
        <v>29</v>
      </c>
      <c r="L216" s="13" t="s">
        <v>29</v>
      </c>
      <c r="M216" s="13">
        <v>2014</v>
      </c>
      <c r="N216" s="13" t="s">
        <v>723</v>
      </c>
      <c r="O216" s="13"/>
      <c r="P216" s="13"/>
      <c r="Q216" s="14" t="s">
        <v>1003</v>
      </c>
      <c r="R216" s="15" t="s">
        <v>95</v>
      </c>
      <c r="S216" s="15" t="s">
        <v>96</v>
      </c>
      <c r="T216" s="15" t="s">
        <v>97</v>
      </c>
      <c r="U216" s="13" t="s">
        <v>226</v>
      </c>
      <c r="V216" s="13" t="s">
        <v>223</v>
      </c>
      <c r="W216" s="13" t="s">
        <v>224</v>
      </c>
      <c r="X216" s="13" t="s">
        <v>228</v>
      </c>
      <c r="Y216" s="13" t="s">
        <v>151</v>
      </c>
      <c r="Z216" s="13" t="s">
        <v>229</v>
      </c>
      <c r="AA216" s="3"/>
    </row>
    <row r="217" spans="1:27" x14ac:dyDescent="0.3">
      <c r="A217" s="13" t="s">
        <v>196</v>
      </c>
      <c r="B217" s="13" t="s">
        <v>107</v>
      </c>
      <c r="C217" s="13" t="s">
        <v>93</v>
      </c>
      <c r="D217" s="13" t="s">
        <v>93</v>
      </c>
      <c r="E217" s="13" t="s">
        <v>1004</v>
      </c>
      <c r="F217" s="13" t="s">
        <v>230</v>
      </c>
      <c r="G217" s="13" t="s">
        <v>231</v>
      </c>
      <c r="H217" s="13" t="str">
        <f>IF(R217="A","Yes","No")</f>
        <v>No</v>
      </c>
      <c r="I217" s="13" t="s">
        <v>28</v>
      </c>
      <c r="J217" s="13" t="s">
        <v>29</v>
      </c>
      <c r="K217" s="13" t="s">
        <v>29</v>
      </c>
      <c r="L217" s="13" t="s">
        <v>30</v>
      </c>
      <c r="M217" s="13">
        <v>2011</v>
      </c>
      <c r="N217" s="13"/>
      <c r="O217" s="13"/>
      <c r="P217" s="13"/>
      <c r="Q217" s="14" t="s">
        <v>232</v>
      </c>
      <c r="R217" s="15" t="s">
        <v>95</v>
      </c>
      <c r="S217" s="15" t="s">
        <v>96</v>
      </c>
      <c r="T217" s="15" t="s">
        <v>97</v>
      </c>
      <c r="U217" s="13" t="s">
        <v>230</v>
      </c>
      <c r="V217" s="13" t="s">
        <v>233</v>
      </c>
      <c r="W217" s="13" t="s">
        <v>234</v>
      </c>
      <c r="X217" s="13" t="s">
        <v>235</v>
      </c>
      <c r="Y217" s="13" t="s">
        <v>151</v>
      </c>
      <c r="Z217" s="13"/>
      <c r="AA217" s="3"/>
    </row>
    <row r="218" spans="1:27" x14ac:dyDescent="0.3">
      <c r="A218" s="13" t="s">
        <v>196</v>
      </c>
      <c r="B218" s="13" t="s">
        <v>107</v>
      </c>
      <c r="C218" s="13" t="s">
        <v>93</v>
      </c>
      <c r="D218" s="13" t="s">
        <v>93</v>
      </c>
      <c r="E218" s="13" t="s">
        <v>1005</v>
      </c>
      <c r="F218" s="13" t="s">
        <v>230</v>
      </c>
      <c r="G218" s="13" t="s">
        <v>231</v>
      </c>
      <c r="H218" s="13" t="str">
        <f>IF(R218="A","Yes","No")</f>
        <v>No</v>
      </c>
      <c r="I218" s="13" t="s">
        <v>28</v>
      </c>
      <c r="J218" s="13" t="s">
        <v>29</v>
      </c>
      <c r="K218" s="13" t="s">
        <v>29</v>
      </c>
      <c r="L218" s="13" t="s">
        <v>30</v>
      </c>
      <c r="M218" s="13">
        <v>2011</v>
      </c>
      <c r="N218" s="13"/>
      <c r="O218" s="13"/>
      <c r="P218" s="13"/>
      <c r="Q218" s="14" t="s">
        <v>232</v>
      </c>
      <c r="R218" s="15" t="s">
        <v>95</v>
      </c>
      <c r="S218" s="15" t="s">
        <v>96</v>
      </c>
      <c r="T218" s="15" t="s">
        <v>97</v>
      </c>
      <c r="U218" s="13" t="s">
        <v>230</v>
      </c>
      <c r="V218" s="13" t="s">
        <v>233</v>
      </c>
      <c r="W218" s="13" t="s">
        <v>234</v>
      </c>
      <c r="X218" s="13" t="s">
        <v>235</v>
      </c>
      <c r="Y218" s="13" t="s">
        <v>151</v>
      </c>
      <c r="Z218" s="13"/>
      <c r="AA218" s="3"/>
    </row>
    <row r="219" spans="1:27" x14ac:dyDescent="0.3">
      <c r="A219" s="13" t="s">
        <v>196</v>
      </c>
      <c r="B219" s="13" t="s">
        <v>107</v>
      </c>
      <c r="C219" s="13" t="s">
        <v>93</v>
      </c>
      <c r="D219" s="13" t="s">
        <v>93</v>
      </c>
      <c r="E219" s="13" t="s">
        <v>1006</v>
      </c>
      <c r="F219" s="13" t="s">
        <v>236</v>
      </c>
      <c r="G219" s="13" t="s">
        <v>231</v>
      </c>
      <c r="H219" s="13" t="str">
        <f>IF(R219="A","Yes","No")</f>
        <v>No</v>
      </c>
      <c r="I219" s="13" t="s">
        <v>28</v>
      </c>
      <c r="J219" s="13" t="s">
        <v>29</v>
      </c>
      <c r="K219" s="13" t="s">
        <v>29</v>
      </c>
      <c r="L219" s="13" t="s">
        <v>30</v>
      </c>
      <c r="M219" s="13">
        <v>2012</v>
      </c>
      <c r="N219" s="13"/>
      <c r="O219" s="13"/>
      <c r="P219" s="13"/>
      <c r="Q219" s="14" t="s">
        <v>237</v>
      </c>
      <c r="R219" s="15" t="s">
        <v>95</v>
      </c>
      <c r="S219" s="15" t="s">
        <v>96</v>
      </c>
      <c r="T219" s="15" t="s">
        <v>97</v>
      </c>
      <c r="U219" s="13" t="s">
        <v>236</v>
      </c>
      <c r="V219" s="13" t="s">
        <v>233</v>
      </c>
      <c r="W219" s="13" t="s">
        <v>234</v>
      </c>
      <c r="X219" s="13" t="s">
        <v>238</v>
      </c>
      <c r="Y219" s="13" t="s">
        <v>151</v>
      </c>
      <c r="Z219" s="13"/>
      <c r="AA219" s="3"/>
    </row>
    <row r="220" spans="1:27" x14ac:dyDescent="0.3">
      <c r="A220" s="13" t="s">
        <v>196</v>
      </c>
      <c r="B220" s="13" t="s">
        <v>107</v>
      </c>
      <c r="C220" s="13" t="s">
        <v>93</v>
      </c>
      <c r="D220" s="13" t="s">
        <v>93</v>
      </c>
      <c r="E220" s="13" t="s">
        <v>1007</v>
      </c>
      <c r="F220" s="13" t="s">
        <v>236</v>
      </c>
      <c r="G220" s="13" t="s">
        <v>231</v>
      </c>
      <c r="H220" s="13" t="str">
        <f>IF(R220="A","Yes","No")</f>
        <v>No</v>
      </c>
      <c r="I220" s="13" t="s">
        <v>28</v>
      </c>
      <c r="J220" s="13" t="s">
        <v>29</v>
      </c>
      <c r="K220" s="13" t="s">
        <v>29</v>
      </c>
      <c r="L220" s="13" t="s">
        <v>30</v>
      </c>
      <c r="M220" s="13">
        <v>2012</v>
      </c>
      <c r="N220" s="13"/>
      <c r="O220" s="13"/>
      <c r="P220" s="13"/>
      <c r="Q220" s="14" t="s">
        <v>237</v>
      </c>
      <c r="R220" s="15" t="s">
        <v>95</v>
      </c>
      <c r="S220" s="15" t="s">
        <v>96</v>
      </c>
      <c r="T220" s="15" t="s">
        <v>97</v>
      </c>
      <c r="U220" s="13" t="s">
        <v>236</v>
      </c>
      <c r="V220" s="13" t="s">
        <v>233</v>
      </c>
      <c r="W220" s="13" t="s">
        <v>234</v>
      </c>
      <c r="X220" s="13" t="s">
        <v>238</v>
      </c>
      <c r="Y220" s="13" t="s">
        <v>151</v>
      </c>
      <c r="Z220" s="13"/>
      <c r="AA220" s="3"/>
    </row>
    <row r="221" spans="1:27" x14ac:dyDescent="0.3">
      <c r="A221" s="13" t="s">
        <v>196</v>
      </c>
      <c r="B221" s="13" t="s">
        <v>107</v>
      </c>
      <c r="C221" s="13" t="s">
        <v>93</v>
      </c>
      <c r="D221" s="13" t="s">
        <v>93</v>
      </c>
      <c r="E221" s="13" t="s">
        <v>1008</v>
      </c>
      <c r="F221" s="13" t="s">
        <v>236</v>
      </c>
      <c r="G221" s="13" t="s">
        <v>231</v>
      </c>
      <c r="H221" s="13" t="str">
        <f>IF(R221="A","Yes","No")</f>
        <v>No</v>
      </c>
      <c r="I221" s="13" t="s">
        <v>28</v>
      </c>
      <c r="J221" s="13" t="s">
        <v>29</v>
      </c>
      <c r="K221" s="13" t="s">
        <v>29</v>
      </c>
      <c r="L221" s="13" t="s">
        <v>30</v>
      </c>
      <c r="M221" s="13">
        <v>2012</v>
      </c>
      <c r="N221" s="13"/>
      <c r="O221" s="13"/>
      <c r="P221" s="13"/>
      <c r="Q221" s="14" t="s">
        <v>237</v>
      </c>
      <c r="R221" s="15" t="s">
        <v>95</v>
      </c>
      <c r="S221" s="15" t="s">
        <v>96</v>
      </c>
      <c r="T221" s="15" t="s">
        <v>97</v>
      </c>
      <c r="U221" s="13" t="s">
        <v>236</v>
      </c>
      <c r="V221" s="13" t="s">
        <v>233</v>
      </c>
      <c r="W221" s="13" t="s">
        <v>234</v>
      </c>
      <c r="X221" s="13" t="s">
        <v>238</v>
      </c>
      <c r="Y221" s="13" t="s">
        <v>151</v>
      </c>
      <c r="Z221" s="13"/>
      <c r="AA221" s="3"/>
    </row>
    <row r="222" spans="1:27" x14ac:dyDescent="0.3">
      <c r="A222" s="13" t="s">
        <v>196</v>
      </c>
      <c r="B222" s="13" t="s">
        <v>107</v>
      </c>
      <c r="C222" s="13" t="s">
        <v>93</v>
      </c>
      <c r="D222" s="13" t="s">
        <v>93</v>
      </c>
      <c r="E222" s="13" t="s">
        <v>1010</v>
      </c>
      <c r="F222" s="13" t="s">
        <v>239</v>
      </c>
      <c r="G222" s="13" t="s">
        <v>231</v>
      </c>
      <c r="H222" s="13" t="str">
        <f>IF(R222="A","Yes","No")</f>
        <v>No</v>
      </c>
      <c r="I222" s="13" t="s">
        <v>28</v>
      </c>
      <c r="J222" s="13" t="s">
        <v>29</v>
      </c>
      <c r="K222" s="13" t="s">
        <v>29</v>
      </c>
      <c r="L222" s="13" t="s">
        <v>30</v>
      </c>
      <c r="M222" s="13">
        <v>2012</v>
      </c>
      <c r="N222" s="13"/>
      <c r="O222" s="13"/>
      <c r="P222" s="13"/>
      <c r="Q222" s="14" t="s">
        <v>1009</v>
      </c>
      <c r="R222" s="15" t="s">
        <v>95</v>
      </c>
      <c r="S222" s="15" t="s">
        <v>96</v>
      </c>
      <c r="T222" s="15" t="s">
        <v>97</v>
      </c>
      <c r="U222" s="13" t="s">
        <v>239</v>
      </c>
      <c r="V222" s="13" t="s">
        <v>123</v>
      </c>
      <c r="W222" s="13" t="s">
        <v>124</v>
      </c>
      <c r="X222" s="13" t="s">
        <v>240</v>
      </c>
      <c r="Y222" s="13" t="s">
        <v>151</v>
      </c>
      <c r="Z222" s="13"/>
      <c r="AA222" s="3"/>
    </row>
    <row r="223" spans="1:27" x14ac:dyDescent="0.3">
      <c r="A223" s="13" t="s">
        <v>196</v>
      </c>
      <c r="B223" s="13" t="s">
        <v>107</v>
      </c>
      <c r="C223" s="13" t="s">
        <v>93</v>
      </c>
      <c r="D223" s="13" t="s">
        <v>93</v>
      </c>
      <c r="E223" s="13" t="s">
        <v>1012</v>
      </c>
      <c r="F223" s="13" t="s">
        <v>241</v>
      </c>
      <c r="G223" s="13" t="s">
        <v>231</v>
      </c>
      <c r="H223" s="13" t="str">
        <f>IF(R223="A","Yes","No")</f>
        <v>No</v>
      </c>
      <c r="I223" s="13" t="s">
        <v>28</v>
      </c>
      <c r="J223" s="13" t="s">
        <v>29</v>
      </c>
      <c r="K223" s="13" t="s">
        <v>29</v>
      </c>
      <c r="L223" s="13" t="s">
        <v>30</v>
      </c>
      <c r="M223" s="13">
        <v>2015</v>
      </c>
      <c r="N223" s="13"/>
      <c r="O223" s="13"/>
      <c r="P223" s="13"/>
      <c r="Q223" s="14" t="s">
        <v>1011</v>
      </c>
      <c r="R223" s="15" t="s">
        <v>95</v>
      </c>
      <c r="S223" s="15" t="s">
        <v>96</v>
      </c>
      <c r="T223" s="15" t="s">
        <v>97</v>
      </c>
      <c r="U223" s="13" t="s">
        <v>241</v>
      </c>
      <c r="V223" s="13" t="s">
        <v>123</v>
      </c>
      <c r="W223" s="13" t="s">
        <v>124</v>
      </c>
      <c r="X223" s="13" t="s">
        <v>208</v>
      </c>
      <c r="Y223" s="13" t="s">
        <v>151</v>
      </c>
      <c r="Z223" s="13"/>
      <c r="AA223" s="3"/>
    </row>
    <row r="224" spans="1:27" x14ac:dyDescent="0.3">
      <c r="A224" s="13" t="s">
        <v>196</v>
      </c>
      <c r="B224" s="13" t="s">
        <v>107</v>
      </c>
      <c r="C224" s="13" t="s">
        <v>93</v>
      </c>
      <c r="D224" s="13" t="s">
        <v>93</v>
      </c>
      <c r="E224" s="29" t="s">
        <v>1679</v>
      </c>
      <c r="F224" s="13" t="s">
        <v>1757</v>
      </c>
      <c r="G224" s="13" t="s">
        <v>377</v>
      </c>
      <c r="H224" s="13" t="str">
        <f>IF(R224="A","Yes","No")</f>
        <v>No</v>
      </c>
      <c r="I224" s="13" t="s">
        <v>28</v>
      </c>
      <c r="J224" s="13" t="s">
        <v>29</v>
      </c>
      <c r="K224" s="13" t="s">
        <v>29</v>
      </c>
      <c r="L224" s="13" t="s">
        <v>29</v>
      </c>
      <c r="M224" s="13">
        <v>2000</v>
      </c>
      <c r="N224" s="13" t="s">
        <v>723</v>
      </c>
      <c r="O224" s="13"/>
      <c r="P224" s="13"/>
      <c r="Q224" s="27" t="s">
        <v>1734</v>
      </c>
      <c r="R224" s="15" t="s">
        <v>95</v>
      </c>
      <c r="S224" s="15" t="s">
        <v>96</v>
      </c>
      <c r="T224" s="15" t="s">
        <v>351</v>
      </c>
      <c r="U224" s="13" t="s">
        <v>567</v>
      </c>
      <c r="V224" s="13" t="s">
        <v>202</v>
      </c>
      <c r="W224" s="13" t="s">
        <v>207</v>
      </c>
      <c r="X224" s="13" t="s">
        <v>568</v>
      </c>
      <c r="Y224" s="13" t="s">
        <v>306</v>
      </c>
      <c r="Z224" s="13" t="s">
        <v>569</v>
      </c>
      <c r="AA224" s="3"/>
    </row>
    <row r="225" spans="1:27" x14ac:dyDescent="0.3">
      <c r="A225" s="13" t="s">
        <v>196</v>
      </c>
      <c r="B225" s="13" t="s">
        <v>107</v>
      </c>
      <c r="C225" s="13" t="s">
        <v>93</v>
      </c>
      <c r="D225" s="13" t="s">
        <v>93</v>
      </c>
      <c r="E225" s="29" t="s">
        <v>196</v>
      </c>
      <c r="F225" s="13" t="s">
        <v>583</v>
      </c>
      <c r="G225" s="13" t="s">
        <v>584</v>
      </c>
      <c r="H225" s="13" t="str">
        <f>IF(R225="A","Yes","No")</f>
        <v>No</v>
      </c>
      <c r="I225" s="13" t="s">
        <v>28</v>
      </c>
      <c r="J225" s="13" t="s">
        <v>29</v>
      </c>
      <c r="K225" s="13" t="s">
        <v>29</v>
      </c>
      <c r="L225" s="13" t="s">
        <v>29</v>
      </c>
      <c r="M225" s="13">
        <v>2002</v>
      </c>
      <c r="N225" s="13" t="s">
        <v>1807</v>
      </c>
      <c r="O225" s="13"/>
      <c r="P225" s="13"/>
      <c r="Q225" s="23" t="str">
        <f>HYPERLINK("https://international.ipums.org/international/about.shtml","https://international.ipums.org/international/about.shtml")</f>
        <v>https://international.ipums.org/international/about.shtml</v>
      </c>
      <c r="R225" s="15" t="s">
        <v>199</v>
      </c>
      <c r="S225" s="15" t="s">
        <v>200</v>
      </c>
      <c r="T225" s="15" t="s">
        <v>200</v>
      </c>
      <c r="U225" s="13" t="s">
        <v>583</v>
      </c>
      <c r="V225" s="13" t="s">
        <v>202</v>
      </c>
      <c r="W225" s="13" t="s">
        <v>207</v>
      </c>
      <c r="X225" s="13" t="s">
        <v>297</v>
      </c>
      <c r="Y225" s="13" t="s">
        <v>306</v>
      </c>
      <c r="Z225" s="13"/>
      <c r="AA225" s="3"/>
    </row>
    <row r="226" spans="1:27" x14ac:dyDescent="0.3">
      <c r="A226" s="13" t="s">
        <v>196</v>
      </c>
      <c r="B226" s="13" t="s">
        <v>107</v>
      </c>
      <c r="C226" s="13" t="s">
        <v>93</v>
      </c>
      <c r="D226" s="13" t="s">
        <v>93</v>
      </c>
      <c r="E226" s="29" t="s">
        <v>1819</v>
      </c>
      <c r="F226" s="13" t="s">
        <v>585</v>
      </c>
      <c r="G226" s="13" t="s">
        <v>586</v>
      </c>
      <c r="H226" s="13" t="str">
        <f>IF(R226="A","Yes","No")</f>
        <v>No</v>
      </c>
      <c r="I226" s="13" t="s">
        <v>28</v>
      </c>
      <c r="J226" s="13" t="s">
        <v>29</v>
      </c>
      <c r="K226" s="13" t="s">
        <v>29</v>
      </c>
      <c r="L226" s="13" t="s">
        <v>29</v>
      </c>
      <c r="M226" s="13">
        <v>2014</v>
      </c>
      <c r="N226" s="13" t="s">
        <v>723</v>
      </c>
      <c r="O226" s="13"/>
      <c r="P226" s="13"/>
      <c r="Q226" s="14" t="s">
        <v>587</v>
      </c>
      <c r="R226" s="15" t="s">
        <v>95</v>
      </c>
      <c r="S226" s="15" t="s">
        <v>96</v>
      </c>
      <c r="T226" s="15" t="s">
        <v>351</v>
      </c>
      <c r="U226" s="13" t="s">
        <v>585</v>
      </c>
      <c r="V226" s="13" t="s">
        <v>202</v>
      </c>
      <c r="W226" s="13" t="s">
        <v>207</v>
      </c>
      <c r="X226" s="13" t="s">
        <v>568</v>
      </c>
      <c r="Y226" s="13" t="s">
        <v>306</v>
      </c>
      <c r="Z226" s="16" t="str">
        <f>HYPERLINK("https://data.oecd.org/searchresults/?hf=20&amp;b=0&amp;r=%2Bf%2Ftype%2Findicators&amp;l=en&amp;s=score","https://data.oecd.org/searchresults/?hf=20&amp;b=0&amp;r=%2Bf%2Ftype%2Findicators&amp;l=en&amp;s=score")</f>
        <v>https://data.oecd.org/searchresults/?hf=20&amp;b=0&amp;r=%2Bf%2Ftype%2Findicators&amp;l=en&amp;s=score</v>
      </c>
      <c r="AA226" s="3"/>
    </row>
    <row r="227" spans="1:27" x14ac:dyDescent="0.3">
      <c r="A227" s="13" t="s">
        <v>196</v>
      </c>
      <c r="B227" s="13" t="s">
        <v>107</v>
      </c>
      <c r="C227" s="13" t="s">
        <v>93</v>
      </c>
      <c r="D227" s="13" t="s">
        <v>93</v>
      </c>
      <c r="E227" s="29" t="s">
        <v>220</v>
      </c>
      <c r="F227" s="13" t="s">
        <v>589</v>
      </c>
      <c r="G227" s="13" t="s">
        <v>589</v>
      </c>
      <c r="H227" s="13" t="str">
        <f>IF(R227="A","Yes","No")</f>
        <v>No</v>
      </c>
      <c r="I227" s="13" t="s">
        <v>71</v>
      </c>
      <c r="J227" s="13" t="s">
        <v>29</v>
      </c>
      <c r="K227" s="13" t="s">
        <v>29</v>
      </c>
      <c r="L227" s="13" t="s">
        <v>29</v>
      </c>
      <c r="M227" s="13">
        <v>2014</v>
      </c>
      <c r="N227" s="13" t="s">
        <v>723</v>
      </c>
      <c r="O227" s="13"/>
      <c r="P227" s="13"/>
      <c r="Q227" s="16" t="str">
        <f>HYPERLINK("http://knoema.com/","http://knoema.com/")</f>
        <v>http://knoema.com/</v>
      </c>
      <c r="R227" s="15" t="s">
        <v>155</v>
      </c>
      <c r="S227" s="15" t="s">
        <v>156</v>
      </c>
      <c r="T227" s="15" t="s">
        <v>588</v>
      </c>
      <c r="U227" s="13" t="s">
        <v>589</v>
      </c>
      <c r="V227" s="13" t="s">
        <v>202</v>
      </c>
      <c r="W227" s="13" t="s">
        <v>207</v>
      </c>
      <c r="X227" s="13" t="s">
        <v>306</v>
      </c>
      <c r="Y227" s="13" t="s">
        <v>306</v>
      </c>
      <c r="Z227" s="13"/>
      <c r="AA227" s="3"/>
    </row>
    <row r="228" spans="1:27" x14ac:dyDescent="0.3">
      <c r="A228" s="13" t="s">
        <v>196</v>
      </c>
      <c r="B228" s="13" t="s">
        <v>107</v>
      </c>
      <c r="C228" s="13" t="s">
        <v>93</v>
      </c>
      <c r="D228" s="13" t="s">
        <v>93</v>
      </c>
      <c r="E228" s="29" t="s">
        <v>802</v>
      </c>
      <c r="F228" s="13" t="s">
        <v>592</v>
      </c>
      <c r="G228" s="13" t="s">
        <v>593</v>
      </c>
      <c r="H228" s="13" t="str">
        <f>IF(R228="A","Yes","No")</f>
        <v>No</v>
      </c>
      <c r="I228" s="13" t="s">
        <v>71</v>
      </c>
      <c r="J228" s="13" t="s">
        <v>29</v>
      </c>
      <c r="K228" s="13" t="s">
        <v>29</v>
      </c>
      <c r="L228" s="13" t="s">
        <v>29</v>
      </c>
      <c r="M228" s="13">
        <v>2014</v>
      </c>
      <c r="N228" s="13" t="s">
        <v>723</v>
      </c>
      <c r="O228" s="13"/>
      <c r="P228" s="13"/>
      <c r="Q228" s="14" t="s">
        <v>1843</v>
      </c>
      <c r="R228" s="15" t="s">
        <v>33</v>
      </c>
      <c r="S228" s="15" t="s">
        <v>34</v>
      </c>
      <c r="T228" s="15" t="s">
        <v>82</v>
      </c>
      <c r="U228" s="13"/>
      <c r="V228" s="13" t="s">
        <v>202</v>
      </c>
      <c r="W228" s="13" t="s">
        <v>207</v>
      </c>
      <c r="X228" s="13" t="s">
        <v>595</v>
      </c>
      <c r="Y228" s="13" t="s">
        <v>306</v>
      </c>
      <c r="Z228" s="13"/>
      <c r="AA228" s="3"/>
    </row>
    <row r="229" spans="1:27" x14ac:dyDescent="0.3">
      <c r="A229" s="13" t="s">
        <v>196</v>
      </c>
      <c r="B229" s="13" t="s">
        <v>107</v>
      </c>
      <c r="C229" s="13" t="s">
        <v>93</v>
      </c>
      <c r="D229" s="13" t="s">
        <v>93</v>
      </c>
      <c r="E229" s="29" t="s">
        <v>1853</v>
      </c>
      <c r="F229" s="13" t="s">
        <v>590</v>
      </c>
      <c r="G229" s="13" t="s">
        <v>590</v>
      </c>
      <c r="H229" s="13" t="str">
        <f>IF(R229="A","Yes","No")</f>
        <v>No</v>
      </c>
      <c r="I229" s="13" t="s">
        <v>71</v>
      </c>
      <c r="J229" s="13" t="s">
        <v>29</v>
      </c>
      <c r="K229" s="13" t="s">
        <v>29</v>
      </c>
      <c r="L229" s="13" t="s">
        <v>29</v>
      </c>
      <c r="M229" s="13">
        <v>2012</v>
      </c>
      <c r="N229" s="13" t="s">
        <v>723</v>
      </c>
      <c r="O229" s="13"/>
      <c r="P229" s="13"/>
      <c r="Q229" s="14" t="s">
        <v>1847</v>
      </c>
      <c r="R229" s="15" t="s">
        <v>95</v>
      </c>
      <c r="S229" s="15" t="s">
        <v>96</v>
      </c>
      <c r="T229" s="15" t="s">
        <v>97</v>
      </c>
      <c r="U229" s="13" t="s">
        <v>590</v>
      </c>
      <c r="V229" s="13" t="s">
        <v>202</v>
      </c>
      <c r="W229" s="13" t="s">
        <v>207</v>
      </c>
      <c r="X229" s="13" t="s">
        <v>306</v>
      </c>
      <c r="Y229" s="13" t="s">
        <v>100</v>
      </c>
      <c r="Z229" s="13" t="s">
        <v>591</v>
      </c>
      <c r="AA229" s="3"/>
    </row>
    <row r="230" spans="1:27" x14ac:dyDescent="0.3">
      <c r="A230" s="13" t="s">
        <v>196</v>
      </c>
      <c r="B230" s="13" t="s">
        <v>107</v>
      </c>
      <c r="C230" s="13" t="s">
        <v>93</v>
      </c>
      <c r="D230" s="13" t="s">
        <v>93</v>
      </c>
      <c r="E230" s="29" t="s">
        <v>1857</v>
      </c>
      <c r="F230" s="13" t="s">
        <v>590</v>
      </c>
      <c r="G230" s="13" t="s">
        <v>590</v>
      </c>
      <c r="H230" s="13" t="str">
        <f>IF(R230="A","Yes","No")</f>
        <v>No</v>
      </c>
      <c r="I230" s="13" t="s">
        <v>71</v>
      </c>
      <c r="J230" s="13" t="s">
        <v>29</v>
      </c>
      <c r="K230" s="13" t="s">
        <v>29</v>
      </c>
      <c r="L230" s="13" t="s">
        <v>29</v>
      </c>
      <c r="M230" s="13">
        <v>2012</v>
      </c>
      <c r="N230" s="13" t="s">
        <v>723</v>
      </c>
      <c r="O230" s="13"/>
      <c r="P230" s="13"/>
      <c r="Q230" s="14" t="s">
        <v>1847</v>
      </c>
      <c r="R230" s="15" t="s">
        <v>95</v>
      </c>
      <c r="S230" s="15" t="s">
        <v>96</v>
      </c>
      <c r="T230" s="15" t="s">
        <v>97</v>
      </c>
      <c r="U230" s="13" t="s">
        <v>590</v>
      </c>
      <c r="V230" s="13" t="s">
        <v>202</v>
      </c>
      <c r="W230" s="13" t="s">
        <v>207</v>
      </c>
      <c r="X230" s="13" t="s">
        <v>306</v>
      </c>
      <c r="Y230" s="13" t="s">
        <v>100</v>
      </c>
      <c r="Z230" s="13" t="s">
        <v>591</v>
      </c>
      <c r="AA230" s="3"/>
    </row>
    <row r="231" spans="1:27" x14ac:dyDescent="0.3">
      <c r="A231" s="13" t="s">
        <v>196</v>
      </c>
      <c r="B231" s="13" t="s">
        <v>23</v>
      </c>
      <c r="C231" s="13" t="s">
        <v>93</v>
      </c>
      <c r="D231" s="13" t="s">
        <v>68</v>
      </c>
      <c r="E231" s="13" t="s">
        <v>973</v>
      </c>
      <c r="F231" s="13" t="s">
        <v>216</v>
      </c>
      <c r="G231" s="13" t="s">
        <v>54</v>
      </c>
      <c r="H231" s="13" t="str">
        <f>IF(R231="A","Yes","No")</f>
        <v>Yes</v>
      </c>
      <c r="I231" s="13" t="s">
        <v>28</v>
      </c>
      <c r="J231" s="13" t="s">
        <v>29</v>
      </c>
      <c r="K231" s="13" t="s">
        <v>29</v>
      </c>
      <c r="L231" s="13" t="s">
        <v>30</v>
      </c>
      <c r="M231" s="13">
        <v>2013</v>
      </c>
      <c r="N231" s="13"/>
      <c r="O231" s="13">
        <v>2010</v>
      </c>
      <c r="P231" s="13"/>
      <c r="Q231" s="16" t="s">
        <v>985</v>
      </c>
      <c r="R231" s="15" t="s">
        <v>44</v>
      </c>
      <c r="S231" s="15" t="s">
        <v>45</v>
      </c>
      <c r="T231" s="15" t="s">
        <v>56</v>
      </c>
      <c r="U231" s="13" t="s">
        <v>214</v>
      </c>
      <c r="V231" s="13" t="s">
        <v>202</v>
      </c>
      <c r="W231" s="13" t="s">
        <v>203</v>
      </c>
      <c r="X231" s="13" t="s">
        <v>215</v>
      </c>
      <c r="Y231" s="13" t="s">
        <v>91</v>
      </c>
      <c r="Z231" s="13" t="s">
        <v>984</v>
      </c>
      <c r="AA231" s="3"/>
    </row>
    <row r="232" spans="1:27" x14ac:dyDescent="0.3">
      <c r="A232" s="13" t="s">
        <v>196</v>
      </c>
      <c r="B232" s="13" t="s">
        <v>23</v>
      </c>
      <c r="C232" s="13" t="s">
        <v>93</v>
      </c>
      <c r="D232" s="13" t="s">
        <v>68</v>
      </c>
      <c r="E232" s="13" t="s">
        <v>983</v>
      </c>
      <c r="F232" s="13" t="s">
        <v>216</v>
      </c>
      <c r="G232" s="13" t="s">
        <v>54</v>
      </c>
      <c r="H232" s="13" t="str">
        <f>IF(R232="A","Yes","No")</f>
        <v>Yes</v>
      </c>
      <c r="I232" s="13" t="s">
        <v>28</v>
      </c>
      <c r="J232" s="13" t="s">
        <v>29</v>
      </c>
      <c r="K232" s="13" t="s">
        <v>29</v>
      </c>
      <c r="L232" s="13" t="s">
        <v>30</v>
      </c>
      <c r="M232" s="13">
        <v>2013</v>
      </c>
      <c r="N232" s="13"/>
      <c r="O232" s="13">
        <v>2010</v>
      </c>
      <c r="P232" s="13"/>
      <c r="Q232" s="16" t="s">
        <v>985</v>
      </c>
      <c r="R232" s="15" t="s">
        <v>44</v>
      </c>
      <c r="S232" s="15" t="s">
        <v>45</v>
      </c>
      <c r="T232" s="15" t="s">
        <v>56</v>
      </c>
      <c r="U232" s="13" t="s">
        <v>214</v>
      </c>
      <c r="V232" s="13" t="s">
        <v>202</v>
      </c>
      <c r="W232" s="13" t="s">
        <v>203</v>
      </c>
      <c r="X232" s="13" t="s">
        <v>215</v>
      </c>
      <c r="Y232" s="13" t="s">
        <v>91</v>
      </c>
      <c r="Z232" s="13" t="s">
        <v>984</v>
      </c>
      <c r="AA232" s="3"/>
    </row>
    <row r="233" spans="1:27" x14ac:dyDescent="0.3">
      <c r="A233" s="13" t="s">
        <v>196</v>
      </c>
      <c r="B233" s="13" t="s">
        <v>23</v>
      </c>
      <c r="C233" s="13" t="s">
        <v>93</v>
      </c>
      <c r="D233" s="13" t="s">
        <v>68</v>
      </c>
      <c r="E233" s="13" t="s">
        <v>974</v>
      </c>
      <c r="F233" s="13" t="s">
        <v>216</v>
      </c>
      <c r="G233" s="13" t="s">
        <v>54</v>
      </c>
      <c r="H233" s="13" t="str">
        <f>IF(R233="A","Yes","No")</f>
        <v>Yes</v>
      </c>
      <c r="I233" s="13" t="s">
        <v>28</v>
      </c>
      <c r="J233" s="13" t="s">
        <v>29</v>
      </c>
      <c r="K233" s="13" t="s">
        <v>29</v>
      </c>
      <c r="L233" s="13" t="s">
        <v>30</v>
      </c>
      <c r="M233" s="13">
        <v>2013</v>
      </c>
      <c r="N233" s="13"/>
      <c r="O233" s="13">
        <v>2010</v>
      </c>
      <c r="P233" s="13"/>
      <c r="Q233" s="16" t="s">
        <v>985</v>
      </c>
      <c r="R233" s="15" t="s">
        <v>44</v>
      </c>
      <c r="S233" s="15" t="s">
        <v>45</v>
      </c>
      <c r="T233" s="15" t="s">
        <v>56</v>
      </c>
      <c r="U233" s="13" t="s">
        <v>214</v>
      </c>
      <c r="V233" s="13" t="s">
        <v>202</v>
      </c>
      <c r="W233" s="13" t="s">
        <v>203</v>
      </c>
      <c r="X233" s="13" t="s">
        <v>215</v>
      </c>
      <c r="Y233" s="13" t="s">
        <v>91</v>
      </c>
      <c r="Z233" s="13" t="s">
        <v>984</v>
      </c>
      <c r="AA233" s="3"/>
    </row>
    <row r="234" spans="1:27" x14ac:dyDescent="0.3">
      <c r="A234" s="13" t="s">
        <v>196</v>
      </c>
      <c r="B234" s="13" t="s">
        <v>23</v>
      </c>
      <c r="C234" s="13" t="s">
        <v>93</v>
      </c>
      <c r="D234" s="13" t="s">
        <v>68</v>
      </c>
      <c r="E234" s="13" t="s">
        <v>975</v>
      </c>
      <c r="F234" s="13" t="s">
        <v>216</v>
      </c>
      <c r="G234" s="13" t="s">
        <v>54</v>
      </c>
      <c r="H234" s="13" t="str">
        <f>IF(R234="A","Yes","No")</f>
        <v>Yes</v>
      </c>
      <c r="I234" s="13" t="s">
        <v>28</v>
      </c>
      <c r="J234" s="13" t="s">
        <v>29</v>
      </c>
      <c r="K234" s="13" t="s">
        <v>29</v>
      </c>
      <c r="L234" s="13" t="s">
        <v>30</v>
      </c>
      <c r="M234" s="13">
        <v>2013</v>
      </c>
      <c r="N234" s="13"/>
      <c r="O234" s="13">
        <v>2010</v>
      </c>
      <c r="P234" s="13"/>
      <c r="Q234" s="16" t="s">
        <v>985</v>
      </c>
      <c r="R234" s="15" t="s">
        <v>44</v>
      </c>
      <c r="S234" s="15" t="s">
        <v>45</v>
      </c>
      <c r="T234" s="15" t="s">
        <v>56</v>
      </c>
      <c r="U234" s="13" t="s">
        <v>214</v>
      </c>
      <c r="V234" s="13" t="s">
        <v>202</v>
      </c>
      <c r="W234" s="13" t="s">
        <v>203</v>
      </c>
      <c r="X234" s="13" t="s">
        <v>215</v>
      </c>
      <c r="Y234" s="13" t="s">
        <v>91</v>
      </c>
      <c r="Z234" s="13" t="s">
        <v>984</v>
      </c>
      <c r="AA234" s="3"/>
    </row>
    <row r="235" spans="1:27" x14ac:dyDescent="0.3">
      <c r="A235" s="13" t="s">
        <v>196</v>
      </c>
      <c r="B235" s="13" t="s">
        <v>23</v>
      </c>
      <c r="C235" s="13" t="s">
        <v>93</v>
      </c>
      <c r="D235" s="13" t="s">
        <v>68</v>
      </c>
      <c r="E235" s="13" t="s">
        <v>976</v>
      </c>
      <c r="F235" s="13" t="s">
        <v>216</v>
      </c>
      <c r="G235" s="13" t="s">
        <v>54</v>
      </c>
      <c r="H235" s="13" t="str">
        <f>IF(R235="A","Yes","No")</f>
        <v>Yes</v>
      </c>
      <c r="I235" s="13" t="s">
        <v>28</v>
      </c>
      <c r="J235" s="13" t="s">
        <v>29</v>
      </c>
      <c r="K235" s="13" t="s">
        <v>29</v>
      </c>
      <c r="L235" s="13" t="s">
        <v>30</v>
      </c>
      <c r="M235" s="13">
        <v>2013</v>
      </c>
      <c r="N235" s="13"/>
      <c r="O235" s="13">
        <v>2010</v>
      </c>
      <c r="P235" s="13"/>
      <c r="Q235" s="16" t="s">
        <v>985</v>
      </c>
      <c r="R235" s="15" t="s">
        <v>44</v>
      </c>
      <c r="S235" s="15" t="s">
        <v>45</v>
      </c>
      <c r="T235" s="15" t="s">
        <v>56</v>
      </c>
      <c r="U235" s="13" t="s">
        <v>214</v>
      </c>
      <c r="V235" s="13" t="s">
        <v>202</v>
      </c>
      <c r="W235" s="13" t="s">
        <v>203</v>
      </c>
      <c r="X235" s="13" t="s">
        <v>215</v>
      </c>
      <c r="Y235" s="13" t="s">
        <v>91</v>
      </c>
      <c r="Z235" s="13" t="s">
        <v>984</v>
      </c>
      <c r="AA235" s="3"/>
    </row>
    <row r="236" spans="1:27" x14ac:dyDescent="0.3">
      <c r="A236" s="13" t="s">
        <v>196</v>
      </c>
      <c r="B236" s="13" t="s">
        <v>23</v>
      </c>
      <c r="C236" s="13" t="s">
        <v>93</v>
      </c>
      <c r="D236" s="13" t="s">
        <v>68</v>
      </c>
      <c r="E236" s="13" t="s">
        <v>977</v>
      </c>
      <c r="F236" s="13" t="s">
        <v>216</v>
      </c>
      <c r="G236" s="13" t="s">
        <v>54</v>
      </c>
      <c r="H236" s="13" t="str">
        <f>IF(R236="A","Yes","No")</f>
        <v>Yes</v>
      </c>
      <c r="I236" s="13" t="s">
        <v>28</v>
      </c>
      <c r="J236" s="13" t="s">
        <v>29</v>
      </c>
      <c r="K236" s="13" t="s">
        <v>29</v>
      </c>
      <c r="L236" s="13" t="s">
        <v>30</v>
      </c>
      <c r="M236" s="13">
        <v>2013</v>
      </c>
      <c r="N236" s="13"/>
      <c r="O236" s="13">
        <v>2010</v>
      </c>
      <c r="P236" s="13"/>
      <c r="Q236" s="16" t="s">
        <v>985</v>
      </c>
      <c r="R236" s="15" t="s">
        <v>44</v>
      </c>
      <c r="S236" s="15" t="s">
        <v>45</v>
      </c>
      <c r="T236" s="15" t="s">
        <v>56</v>
      </c>
      <c r="U236" s="13" t="s">
        <v>214</v>
      </c>
      <c r="V236" s="13" t="s">
        <v>202</v>
      </c>
      <c r="W236" s="13" t="s">
        <v>203</v>
      </c>
      <c r="X236" s="13" t="s">
        <v>215</v>
      </c>
      <c r="Y236" s="13" t="s">
        <v>91</v>
      </c>
      <c r="Z236" s="13" t="s">
        <v>984</v>
      </c>
      <c r="AA236" s="3"/>
    </row>
    <row r="237" spans="1:27" x14ac:dyDescent="0.3">
      <c r="A237" s="13" t="s">
        <v>196</v>
      </c>
      <c r="B237" s="13" t="s">
        <v>23</v>
      </c>
      <c r="C237" s="13" t="s">
        <v>93</v>
      </c>
      <c r="D237" s="13" t="s">
        <v>68</v>
      </c>
      <c r="E237" s="13" t="s">
        <v>978</v>
      </c>
      <c r="F237" s="13" t="s">
        <v>216</v>
      </c>
      <c r="G237" s="13" t="s">
        <v>54</v>
      </c>
      <c r="H237" s="13" t="str">
        <f>IF(R237="A","Yes","No")</f>
        <v>Yes</v>
      </c>
      <c r="I237" s="13" t="s">
        <v>28</v>
      </c>
      <c r="J237" s="13" t="s">
        <v>29</v>
      </c>
      <c r="K237" s="13" t="s">
        <v>29</v>
      </c>
      <c r="L237" s="13" t="s">
        <v>30</v>
      </c>
      <c r="M237" s="13">
        <v>2013</v>
      </c>
      <c r="N237" s="13"/>
      <c r="O237" s="13">
        <v>2010</v>
      </c>
      <c r="P237" s="13"/>
      <c r="Q237" s="16" t="s">
        <v>985</v>
      </c>
      <c r="R237" s="15" t="s">
        <v>44</v>
      </c>
      <c r="S237" s="15" t="s">
        <v>45</v>
      </c>
      <c r="T237" s="15" t="s">
        <v>56</v>
      </c>
      <c r="U237" s="13" t="s">
        <v>214</v>
      </c>
      <c r="V237" s="13" t="s">
        <v>202</v>
      </c>
      <c r="W237" s="13" t="s">
        <v>203</v>
      </c>
      <c r="X237" s="13" t="s">
        <v>215</v>
      </c>
      <c r="Y237" s="13" t="s">
        <v>91</v>
      </c>
      <c r="Z237" s="13" t="s">
        <v>984</v>
      </c>
      <c r="AA237" s="3"/>
    </row>
    <row r="238" spans="1:27" x14ac:dyDescent="0.3">
      <c r="A238" s="13" t="s">
        <v>196</v>
      </c>
      <c r="B238" s="13" t="s">
        <v>23</v>
      </c>
      <c r="C238" s="13" t="s">
        <v>93</v>
      </c>
      <c r="D238" s="13" t="s">
        <v>68</v>
      </c>
      <c r="E238" s="13" t="s">
        <v>979</v>
      </c>
      <c r="F238" s="13" t="s">
        <v>216</v>
      </c>
      <c r="G238" s="13" t="s">
        <v>54</v>
      </c>
      <c r="H238" s="13" t="str">
        <f>IF(R238="A","Yes","No")</f>
        <v>Yes</v>
      </c>
      <c r="I238" s="13" t="s">
        <v>28</v>
      </c>
      <c r="J238" s="13" t="s">
        <v>29</v>
      </c>
      <c r="K238" s="13" t="s">
        <v>29</v>
      </c>
      <c r="L238" s="13" t="s">
        <v>30</v>
      </c>
      <c r="M238" s="13">
        <v>2013</v>
      </c>
      <c r="N238" s="13"/>
      <c r="O238" s="13">
        <v>2010</v>
      </c>
      <c r="P238" s="13"/>
      <c r="Q238" s="16" t="s">
        <v>985</v>
      </c>
      <c r="R238" s="15" t="s">
        <v>44</v>
      </c>
      <c r="S238" s="15" t="s">
        <v>45</v>
      </c>
      <c r="T238" s="15" t="s">
        <v>56</v>
      </c>
      <c r="U238" s="13" t="s">
        <v>214</v>
      </c>
      <c r="V238" s="13" t="s">
        <v>202</v>
      </c>
      <c r="W238" s="13" t="s">
        <v>203</v>
      </c>
      <c r="X238" s="13" t="s">
        <v>215</v>
      </c>
      <c r="Y238" s="13" t="s">
        <v>91</v>
      </c>
      <c r="Z238" s="13" t="s">
        <v>984</v>
      </c>
      <c r="AA238" s="3"/>
    </row>
    <row r="239" spans="1:27" x14ac:dyDescent="0.3">
      <c r="A239" s="13" t="s">
        <v>196</v>
      </c>
      <c r="B239" s="13" t="s">
        <v>23</v>
      </c>
      <c r="C239" s="13" t="s">
        <v>93</v>
      </c>
      <c r="D239" s="13" t="s">
        <v>68</v>
      </c>
      <c r="E239" s="13" t="s">
        <v>980</v>
      </c>
      <c r="F239" s="13" t="s">
        <v>216</v>
      </c>
      <c r="G239" s="13" t="s">
        <v>54</v>
      </c>
      <c r="H239" s="13" t="str">
        <f>IF(R239="A","Yes","No")</f>
        <v>Yes</v>
      </c>
      <c r="I239" s="13" t="s">
        <v>28</v>
      </c>
      <c r="J239" s="13" t="s">
        <v>29</v>
      </c>
      <c r="K239" s="13" t="s">
        <v>29</v>
      </c>
      <c r="L239" s="13" t="s">
        <v>30</v>
      </c>
      <c r="M239" s="13">
        <v>2013</v>
      </c>
      <c r="N239" s="13"/>
      <c r="O239" s="13">
        <v>2010</v>
      </c>
      <c r="P239" s="13"/>
      <c r="Q239" s="16" t="s">
        <v>985</v>
      </c>
      <c r="R239" s="15" t="s">
        <v>44</v>
      </c>
      <c r="S239" s="15" t="s">
        <v>45</v>
      </c>
      <c r="T239" s="15" t="s">
        <v>56</v>
      </c>
      <c r="U239" s="13" t="s">
        <v>214</v>
      </c>
      <c r="V239" s="13" t="s">
        <v>202</v>
      </c>
      <c r="W239" s="13" t="s">
        <v>203</v>
      </c>
      <c r="X239" s="13" t="s">
        <v>215</v>
      </c>
      <c r="Y239" s="13" t="s">
        <v>91</v>
      </c>
      <c r="Z239" s="13" t="s">
        <v>984</v>
      </c>
      <c r="AA239" s="3"/>
    </row>
    <row r="240" spans="1:27" x14ac:dyDescent="0.3">
      <c r="A240" s="13" t="s">
        <v>196</v>
      </c>
      <c r="B240" s="13" t="s">
        <v>23</v>
      </c>
      <c r="C240" s="13" t="s">
        <v>93</v>
      </c>
      <c r="D240" s="13" t="s">
        <v>68</v>
      </c>
      <c r="E240" s="13" t="s">
        <v>981</v>
      </c>
      <c r="F240" s="13" t="s">
        <v>216</v>
      </c>
      <c r="G240" s="13" t="s">
        <v>54</v>
      </c>
      <c r="H240" s="13" t="str">
        <f>IF(R240="A","Yes","No")</f>
        <v>Yes</v>
      </c>
      <c r="I240" s="13" t="s">
        <v>28</v>
      </c>
      <c r="J240" s="13" t="s">
        <v>29</v>
      </c>
      <c r="K240" s="13" t="s">
        <v>29</v>
      </c>
      <c r="L240" s="13" t="s">
        <v>30</v>
      </c>
      <c r="M240" s="13">
        <v>2013</v>
      </c>
      <c r="N240" s="13"/>
      <c r="O240" s="13">
        <v>2010</v>
      </c>
      <c r="P240" s="13"/>
      <c r="Q240" s="16" t="s">
        <v>985</v>
      </c>
      <c r="R240" s="15" t="s">
        <v>44</v>
      </c>
      <c r="S240" s="15" t="s">
        <v>45</v>
      </c>
      <c r="T240" s="15" t="s">
        <v>56</v>
      </c>
      <c r="U240" s="13" t="s">
        <v>214</v>
      </c>
      <c r="V240" s="13" t="s">
        <v>202</v>
      </c>
      <c r="W240" s="13" t="s">
        <v>203</v>
      </c>
      <c r="X240" s="13" t="s">
        <v>215</v>
      </c>
      <c r="Y240" s="13" t="s">
        <v>91</v>
      </c>
      <c r="Z240" s="13" t="s">
        <v>984</v>
      </c>
      <c r="AA240" s="3"/>
    </row>
    <row r="241" spans="1:27" x14ac:dyDescent="0.3">
      <c r="A241" s="13" t="s">
        <v>196</v>
      </c>
      <c r="B241" s="13" t="s">
        <v>23</v>
      </c>
      <c r="C241" s="13" t="s">
        <v>93</v>
      </c>
      <c r="D241" s="13" t="s">
        <v>68</v>
      </c>
      <c r="E241" s="13" t="s">
        <v>982</v>
      </c>
      <c r="F241" s="13" t="s">
        <v>216</v>
      </c>
      <c r="G241" s="13" t="s">
        <v>54</v>
      </c>
      <c r="H241" s="13" t="str">
        <f>IF(R241="A","Yes","No")</f>
        <v>Yes</v>
      </c>
      <c r="I241" s="13" t="s">
        <v>28</v>
      </c>
      <c r="J241" s="13" t="s">
        <v>29</v>
      </c>
      <c r="K241" s="13" t="s">
        <v>29</v>
      </c>
      <c r="L241" s="13" t="s">
        <v>30</v>
      </c>
      <c r="M241" s="13">
        <v>2013</v>
      </c>
      <c r="N241" s="13"/>
      <c r="O241" s="13">
        <v>2010</v>
      </c>
      <c r="P241" s="13"/>
      <c r="Q241" s="16" t="s">
        <v>985</v>
      </c>
      <c r="R241" s="15" t="s">
        <v>44</v>
      </c>
      <c r="S241" s="15" t="s">
        <v>45</v>
      </c>
      <c r="T241" s="15" t="s">
        <v>56</v>
      </c>
      <c r="U241" s="13" t="s">
        <v>214</v>
      </c>
      <c r="V241" s="13" t="s">
        <v>202</v>
      </c>
      <c r="W241" s="13" t="s">
        <v>203</v>
      </c>
      <c r="X241" s="13" t="s">
        <v>215</v>
      </c>
      <c r="Y241" s="13" t="s">
        <v>91</v>
      </c>
      <c r="Z241" s="13" t="s">
        <v>984</v>
      </c>
      <c r="AA241" s="3"/>
    </row>
    <row r="242" spans="1:27" x14ac:dyDescent="0.3">
      <c r="A242" s="13" t="s">
        <v>196</v>
      </c>
      <c r="B242" s="25" t="s">
        <v>23</v>
      </c>
      <c r="C242" s="13" t="s">
        <v>93</v>
      </c>
      <c r="D242" s="13" t="s">
        <v>68</v>
      </c>
      <c r="E242" s="13" t="s">
        <v>987</v>
      </c>
      <c r="F242" s="13" t="s">
        <v>217</v>
      </c>
      <c r="G242" s="13" t="s">
        <v>54</v>
      </c>
      <c r="H242" s="13" t="str">
        <f>IF(R242="A","Yes","No")</f>
        <v>Yes</v>
      </c>
      <c r="I242" s="13" t="s">
        <v>28</v>
      </c>
      <c r="J242" s="13" t="s">
        <v>29</v>
      </c>
      <c r="K242" s="13" t="s">
        <v>29</v>
      </c>
      <c r="L242" s="13" t="s">
        <v>29</v>
      </c>
      <c r="M242" s="13">
        <v>2012</v>
      </c>
      <c r="N242" s="13"/>
      <c r="O242" s="13">
        <v>2011</v>
      </c>
      <c r="P242" s="13"/>
      <c r="Q242" s="16" t="s">
        <v>986</v>
      </c>
      <c r="R242" s="15" t="s">
        <v>44</v>
      </c>
      <c r="S242" s="15" t="s">
        <v>45</v>
      </c>
      <c r="T242" s="15" t="s">
        <v>56</v>
      </c>
      <c r="U242" s="13" t="s">
        <v>214</v>
      </c>
      <c r="V242" s="13" t="s">
        <v>202</v>
      </c>
      <c r="W242" s="13" t="s">
        <v>203</v>
      </c>
      <c r="X242" s="13" t="s">
        <v>215</v>
      </c>
      <c r="Y242" s="13" t="s">
        <v>91</v>
      </c>
      <c r="Z242" s="13" t="s">
        <v>218</v>
      </c>
      <c r="AA242" s="3"/>
    </row>
    <row r="243" spans="1:27" x14ac:dyDescent="0.3">
      <c r="A243" s="13" t="s">
        <v>196</v>
      </c>
      <c r="B243" s="25" t="s">
        <v>23</v>
      </c>
      <c r="C243" s="13" t="s">
        <v>93</v>
      </c>
      <c r="D243" s="13" t="s">
        <v>68</v>
      </c>
      <c r="E243" s="13" t="s">
        <v>988</v>
      </c>
      <c r="F243" s="13" t="s">
        <v>217</v>
      </c>
      <c r="G243" s="13" t="s">
        <v>54</v>
      </c>
      <c r="H243" s="13" t="str">
        <f>IF(R243="A","Yes","No")</f>
        <v>Yes</v>
      </c>
      <c r="I243" s="13" t="s">
        <v>28</v>
      </c>
      <c r="J243" s="13" t="s">
        <v>29</v>
      </c>
      <c r="K243" s="13" t="s">
        <v>29</v>
      </c>
      <c r="L243" s="13" t="s">
        <v>29</v>
      </c>
      <c r="M243" s="13">
        <v>2012</v>
      </c>
      <c r="N243" s="13"/>
      <c r="O243" s="13">
        <v>2011</v>
      </c>
      <c r="P243" s="13"/>
      <c r="Q243" s="16" t="s">
        <v>986</v>
      </c>
      <c r="R243" s="15" t="s">
        <v>44</v>
      </c>
      <c r="S243" s="15" t="s">
        <v>45</v>
      </c>
      <c r="T243" s="15" t="s">
        <v>56</v>
      </c>
      <c r="U243" s="13" t="s">
        <v>214</v>
      </c>
      <c r="V243" s="13" t="s">
        <v>202</v>
      </c>
      <c r="W243" s="13" t="s">
        <v>203</v>
      </c>
      <c r="X243" s="13" t="s">
        <v>215</v>
      </c>
      <c r="Y243" s="13" t="s">
        <v>91</v>
      </c>
      <c r="Z243" s="13" t="s">
        <v>218</v>
      </c>
      <c r="AA243" s="3"/>
    </row>
    <row r="244" spans="1:27" x14ac:dyDescent="0.3">
      <c r="A244" s="13" t="s">
        <v>196</v>
      </c>
      <c r="B244" s="25" t="s">
        <v>23</v>
      </c>
      <c r="C244" s="13" t="s">
        <v>93</v>
      </c>
      <c r="D244" s="13" t="s">
        <v>68</v>
      </c>
      <c r="E244" s="13" t="s">
        <v>989</v>
      </c>
      <c r="F244" s="13" t="s">
        <v>217</v>
      </c>
      <c r="G244" s="13" t="s">
        <v>54</v>
      </c>
      <c r="H244" s="13" t="str">
        <f>IF(R244="A","Yes","No")</f>
        <v>Yes</v>
      </c>
      <c r="I244" s="13" t="s">
        <v>28</v>
      </c>
      <c r="J244" s="13" t="s">
        <v>29</v>
      </c>
      <c r="K244" s="13" t="s">
        <v>29</v>
      </c>
      <c r="L244" s="13" t="s">
        <v>29</v>
      </c>
      <c r="M244" s="13">
        <v>2012</v>
      </c>
      <c r="N244" s="13"/>
      <c r="O244" s="13">
        <v>2011</v>
      </c>
      <c r="P244" s="13"/>
      <c r="Q244" s="16" t="s">
        <v>986</v>
      </c>
      <c r="R244" s="15" t="s">
        <v>44</v>
      </c>
      <c r="S244" s="15" t="s">
        <v>45</v>
      </c>
      <c r="T244" s="15" t="s">
        <v>56</v>
      </c>
      <c r="U244" s="13" t="s">
        <v>214</v>
      </c>
      <c r="V244" s="13" t="s">
        <v>202</v>
      </c>
      <c r="W244" s="13" t="s">
        <v>203</v>
      </c>
      <c r="X244" s="13" t="s">
        <v>215</v>
      </c>
      <c r="Y244" s="13" t="s">
        <v>91</v>
      </c>
      <c r="Z244" s="13" t="s">
        <v>218</v>
      </c>
      <c r="AA244" s="3"/>
    </row>
    <row r="245" spans="1:27" x14ac:dyDescent="0.3">
      <c r="A245" s="13" t="s">
        <v>196</v>
      </c>
      <c r="B245" s="25" t="s">
        <v>23</v>
      </c>
      <c r="C245" s="13" t="s">
        <v>93</v>
      </c>
      <c r="D245" s="13" t="s">
        <v>68</v>
      </c>
      <c r="E245" s="13" t="s">
        <v>990</v>
      </c>
      <c r="F245" s="13" t="s">
        <v>217</v>
      </c>
      <c r="G245" s="13" t="s">
        <v>54</v>
      </c>
      <c r="H245" s="13" t="str">
        <f>IF(R245="A","Yes","No")</f>
        <v>Yes</v>
      </c>
      <c r="I245" s="13" t="s">
        <v>28</v>
      </c>
      <c r="J245" s="13" t="s">
        <v>29</v>
      </c>
      <c r="K245" s="13" t="s">
        <v>29</v>
      </c>
      <c r="L245" s="13" t="s">
        <v>29</v>
      </c>
      <c r="M245" s="13">
        <v>2012</v>
      </c>
      <c r="N245" s="13"/>
      <c r="O245" s="13">
        <v>2011</v>
      </c>
      <c r="P245" s="13"/>
      <c r="Q245" s="16" t="s">
        <v>986</v>
      </c>
      <c r="R245" s="15" t="s">
        <v>44</v>
      </c>
      <c r="S245" s="15" t="s">
        <v>45</v>
      </c>
      <c r="T245" s="15" t="s">
        <v>56</v>
      </c>
      <c r="U245" s="13" t="s">
        <v>214</v>
      </c>
      <c r="V245" s="13" t="s">
        <v>202</v>
      </c>
      <c r="W245" s="13" t="s">
        <v>203</v>
      </c>
      <c r="X245" s="13" t="s">
        <v>215</v>
      </c>
      <c r="Y245" s="13" t="s">
        <v>91</v>
      </c>
      <c r="Z245" s="13" t="s">
        <v>218</v>
      </c>
      <c r="AA245" s="3"/>
    </row>
    <row r="246" spans="1:27" x14ac:dyDescent="0.3">
      <c r="A246" s="13" t="s">
        <v>196</v>
      </c>
      <c r="B246" s="25" t="s">
        <v>23</v>
      </c>
      <c r="C246" s="13" t="s">
        <v>93</v>
      </c>
      <c r="D246" s="13" t="s">
        <v>68</v>
      </c>
      <c r="E246" s="13" t="s">
        <v>991</v>
      </c>
      <c r="F246" s="13" t="s">
        <v>217</v>
      </c>
      <c r="G246" s="13" t="s">
        <v>54</v>
      </c>
      <c r="H246" s="13" t="str">
        <f>IF(R246="A","Yes","No")</f>
        <v>Yes</v>
      </c>
      <c r="I246" s="13" t="s">
        <v>28</v>
      </c>
      <c r="J246" s="13" t="s">
        <v>29</v>
      </c>
      <c r="K246" s="13" t="s">
        <v>29</v>
      </c>
      <c r="L246" s="13" t="s">
        <v>29</v>
      </c>
      <c r="M246" s="13">
        <v>2012</v>
      </c>
      <c r="N246" s="13"/>
      <c r="O246" s="13">
        <v>2011</v>
      </c>
      <c r="P246" s="13"/>
      <c r="Q246" s="16" t="s">
        <v>986</v>
      </c>
      <c r="R246" s="15" t="s">
        <v>44</v>
      </c>
      <c r="S246" s="15" t="s">
        <v>45</v>
      </c>
      <c r="T246" s="15" t="s">
        <v>56</v>
      </c>
      <c r="U246" s="13" t="s">
        <v>214</v>
      </c>
      <c r="V246" s="13" t="s">
        <v>202</v>
      </c>
      <c r="W246" s="13" t="s">
        <v>203</v>
      </c>
      <c r="X246" s="13" t="s">
        <v>215</v>
      </c>
      <c r="Y246" s="13" t="s">
        <v>91</v>
      </c>
      <c r="Z246" s="13" t="s">
        <v>218</v>
      </c>
      <c r="AA246" s="3"/>
    </row>
    <row r="247" spans="1:27" x14ac:dyDescent="0.3">
      <c r="A247" s="13" t="s">
        <v>196</v>
      </c>
      <c r="B247" s="25" t="s">
        <v>23</v>
      </c>
      <c r="C247" s="13" t="s">
        <v>93</v>
      </c>
      <c r="D247" s="13" t="s">
        <v>68</v>
      </c>
      <c r="E247" s="13" t="s">
        <v>992</v>
      </c>
      <c r="F247" s="13" t="s">
        <v>217</v>
      </c>
      <c r="G247" s="13" t="s">
        <v>54</v>
      </c>
      <c r="H247" s="13" t="str">
        <f>IF(R247="A","Yes","No")</f>
        <v>Yes</v>
      </c>
      <c r="I247" s="13" t="s">
        <v>28</v>
      </c>
      <c r="J247" s="13" t="s">
        <v>29</v>
      </c>
      <c r="K247" s="13" t="s">
        <v>29</v>
      </c>
      <c r="L247" s="13" t="s">
        <v>29</v>
      </c>
      <c r="M247" s="13">
        <v>2012</v>
      </c>
      <c r="N247" s="13"/>
      <c r="O247" s="13">
        <v>2011</v>
      </c>
      <c r="P247" s="13"/>
      <c r="Q247" s="16" t="s">
        <v>986</v>
      </c>
      <c r="R247" s="15" t="s">
        <v>44</v>
      </c>
      <c r="S247" s="15" t="s">
        <v>45</v>
      </c>
      <c r="T247" s="15" t="s">
        <v>56</v>
      </c>
      <c r="U247" s="13" t="s">
        <v>214</v>
      </c>
      <c r="V247" s="13" t="s">
        <v>202</v>
      </c>
      <c r="W247" s="13" t="s">
        <v>203</v>
      </c>
      <c r="X247" s="13" t="s">
        <v>215</v>
      </c>
      <c r="Y247" s="13" t="s">
        <v>91</v>
      </c>
      <c r="Z247" s="13" t="s">
        <v>218</v>
      </c>
      <c r="AA247" s="3"/>
    </row>
    <row r="248" spans="1:27" x14ac:dyDescent="0.3">
      <c r="A248" s="13" t="s">
        <v>196</v>
      </c>
      <c r="B248" s="25" t="s">
        <v>23</v>
      </c>
      <c r="C248" s="13" t="s">
        <v>93</v>
      </c>
      <c r="D248" s="13" t="s">
        <v>68</v>
      </c>
      <c r="E248" s="13" t="s">
        <v>993</v>
      </c>
      <c r="F248" s="13" t="s">
        <v>217</v>
      </c>
      <c r="G248" s="13" t="s">
        <v>54</v>
      </c>
      <c r="H248" s="13" t="str">
        <f>IF(R248="A","Yes","No")</f>
        <v>Yes</v>
      </c>
      <c r="I248" s="13" t="s">
        <v>28</v>
      </c>
      <c r="J248" s="13" t="s">
        <v>29</v>
      </c>
      <c r="K248" s="13" t="s">
        <v>29</v>
      </c>
      <c r="L248" s="13" t="s">
        <v>29</v>
      </c>
      <c r="M248" s="13">
        <v>2012</v>
      </c>
      <c r="N248" s="13"/>
      <c r="O248" s="13">
        <v>2011</v>
      </c>
      <c r="P248" s="13"/>
      <c r="Q248" s="16" t="s">
        <v>986</v>
      </c>
      <c r="R248" s="15" t="s">
        <v>44</v>
      </c>
      <c r="S248" s="15" t="s">
        <v>45</v>
      </c>
      <c r="T248" s="15" t="s">
        <v>56</v>
      </c>
      <c r="U248" s="13" t="s">
        <v>214</v>
      </c>
      <c r="V248" s="13" t="s">
        <v>202</v>
      </c>
      <c r="W248" s="13" t="s">
        <v>203</v>
      </c>
      <c r="X248" s="13" t="s">
        <v>215</v>
      </c>
      <c r="Y248" s="13" t="s">
        <v>91</v>
      </c>
      <c r="Z248" s="13" t="s">
        <v>218</v>
      </c>
      <c r="AA248" s="3"/>
    </row>
    <row r="249" spans="1:27" x14ac:dyDescent="0.3">
      <c r="A249" s="13" t="s">
        <v>196</v>
      </c>
      <c r="B249" s="13" t="s">
        <v>23</v>
      </c>
      <c r="C249" s="13" t="s">
        <v>93</v>
      </c>
      <c r="D249" s="13" t="s">
        <v>68</v>
      </c>
      <c r="E249" s="29" t="s">
        <v>802</v>
      </c>
      <c r="F249" s="13" t="s">
        <v>1775</v>
      </c>
      <c r="G249" s="13" t="s">
        <v>54</v>
      </c>
      <c r="H249" s="13" t="str">
        <f>IF(R249="A","Yes","No")</f>
        <v>Yes</v>
      </c>
      <c r="I249" s="13" t="s">
        <v>71</v>
      </c>
      <c r="J249" s="13" t="s">
        <v>29</v>
      </c>
      <c r="K249" s="13" t="s">
        <v>29</v>
      </c>
      <c r="L249" s="13" t="s">
        <v>30</v>
      </c>
      <c r="M249" s="13">
        <v>2014</v>
      </c>
      <c r="N249" s="13" t="s">
        <v>1807</v>
      </c>
      <c r="O249" s="13"/>
      <c r="P249" s="13"/>
      <c r="Q249" s="14" t="s">
        <v>574</v>
      </c>
      <c r="R249" s="15" t="s">
        <v>44</v>
      </c>
      <c r="S249" s="15" t="s">
        <v>45</v>
      </c>
      <c r="T249" s="15" t="s">
        <v>56</v>
      </c>
      <c r="U249" s="13"/>
      <c r="V249" s="13" t="s">
        <v>202</v>
      </c>
      <c r="W249" s="13" t="s">
        <v>203</v>
      </c>
      <c r="X249" s="13" t="s">
        <v>306</v>
      </c>
      <c r="Y249" s="13" t="s">
        <v>112</v>
      </c>
      <c r="Z249" s="13"/>
      <c r="AA249" s="3"/>
    </row>
    <row r="250" spans="1:27" x14ac:dyDescent="0.3">
      <c r="A250" s="13" t="s">
        <v>196</v>
      </c>
      <c r="B250" s="13" t="s">
        <v>23</v>
      </c>
      <c r="C250" s="13" t="s">
        <v>93</v>
      </c>
      <c r="D250" s="13" t="s">
        <v>24</v>
      </c>
      <c r="E250" s="13" t="s">
        <v>959</v>
      </c>
      <c r="F250" s="13" t="s">
        <v>210</v>
      </c>
      <c r="G250" s="13" t="s">
        <v>54</v>
      </c>
      <c r="H250" s="13" t="str">
        <f>IF(R250="A","Yes","No")</f>
        <v>Yes</v>
      </c>
      <c r="I250" s="13" t="s">
        <v>55</v>
      </c>
      <c r="J250" s="13" t="s">
        <v>29</v>
      </c>
      <c r="K250" s="13" t="s">
        <v>29</v>
      </c>
      <c r="L250" s="13" t="s">
        <v>30</v>
      </c>
      <c r="M250" s="13">
        <v>2014</v>
      </c>
      <c r="N250" s="13"/>
      <c r="O250" s="13">
        <v>2002</v>
      </c>
      <c r="P250" s="13"/>
      <c r="Q250" s="16" t="s">
        <v>211</v>
      </c>
      <c r="R250" s="15" t="s">
        <v>44</v>
      </c>
      <c r="S250" s="15" t="s">
        <v>45</v>
      </c>
      <c r="T250" s="15" t="s">
        <v>56</v>
      </c>
      <c r="U250" s="13" t="s">
        <v>57</v>
      </c>
      <c r="V250" s="13" t="s">
        <v>202</v>
      </c>
      <c r="W250" s="13" t="s">
        <v>203</v>
      </c>
      <c r="X250" s="13" t="s">
        <v>212</v>
      </c>
      <c r="Y250" s="13" t="s">
        <v>91</v>
      </c>
      <c r="Z250" s="13" t="s">
        <v>213</v>
      </c>
      <c r="AA250" s="3"/>
    </row>
    <row r="251" spans="1:27" x14ac:dyDescent="0.3">
      <c r="A251" s="13" t="s">
        <v>196</v>
      </c>
      <c r="B251" s="13" t="s">
        <v>23</v>
      </c>
      <c r="C251" s="13" t="s">
        <v>93</v>
      </c>
      <c r="D251" s="13" t="s">
        <v>24</v>
      </c>
      <c r="E251" s="13" t="s">
        <v>960</v>
      </c>
      <c r="F251" s="13" t="s">
        <v>210</v>
      </c>
      <c r="G251" s="13" t="s">
        <v>54</v>
      </c>
      <c r="H251" s="13" t="str">
        <f>IF(R251="A","Yes","No")</f>
        <v>Yes</v>
      </c>
      <c r="I251" s="13" t="s">
        <v>55</v>
      </c>
      <c r="J251" s="13" t="s">
        <v>29</v>
      </c>
      <c r="K251" s="13" t="s">
        <v>29</v>
      </c>
      <c r="L251" s="13" t="s">
        <v>30</v>
      </c>
      <c r="M251" s="13">
        <v>2014</v>
      </c>
      <c r="N251" s="13"/>
      <c r="O251" s="13">
        <v>2002</v>
      </c>
      <c r="P251" s="13"/>
      <c r="Q251" s="16" t="s">
        <v>211</v>
      </c>
      <c r="R251" s="15" t="s">
        <v>44</v>
      </c>
      <c r="S251" s="15" t="s">
        <v>45</v>
      </c>
      <c r="T251" s="15" t="s">
        <v>56</v>
      </c>
      <c r="U251" s="13" t="s">
        <v>57</v>
      </c>
      <c r="V251" s="13" t="s">
        <v>202</v>
      </c>
      <c r="W251" s="13" t="s">
        <v>203</v>
      </c>
      <c r="X251" s="13" t="s">
        <v>212</v>
      </c>
      <c r="Y251" s="13" t="s">
        <v>91</v>
      </c>
      <c r="Z251" s="13" t="s">
        <v>213</v>
      </c>
      <c r="AA251" s="3"/>
    </row>
    <row r="252" spans="1:27" x14ac:dyDescent="0.3">
      <c r="A252" s="13" t="s">
        <v>196</v>
      </c>
      <c r="B252" s="13" t="s">
        <v>23</v>
      </c>
      <c r="C252" s="13" t="s">
        <v>93</v>
      </c>
      <c r="D252" s="13" t="s">
        <v>24</v>
      </c>
      <c r="E252" s="13" t="s">
        <v>961</v>
      </c>
      <c r="F252" s="13" t="s">
        <v>210</v>
      </c>
      <c r="G252" s="13" t="s">
        <v>54</v>
      </c>
      <c r="H252" s="13" t="str">
        <f>IF(R252="A","Yes","No")</f>
        <v>Yes</v>
      </c>
      <c r="I252" s="13" t="s">
        <v>55</v>
      </c>
      <c r="J252" s="13" t="s">
        <v>29</v>
      </c>
      <c r="K252" s="13" t="s">
        <v>29</v>
      </c>
      <c r="L252" s="13" t="s">
        <v>30</v>
      </c>
      <c r="M252" s="13">
        <v>2014</v>
      </c>
      <c r="N252" s="13"/>
      <c r="O252" s="13">
        <v>2002</v>
      </c>
      <c r="P252" s="13"/>
      <c r="Q252" s="16" t="s">
        <v>211</v>
      </c>
      <c r="R252" s="15" t="s">
        <v>44</v>
      </c>
      <c r="S252" s="15" t="s">
        <v>45</v>
      </c>
      <c r="T252" s="15" t="s">
        <v>56</v>
      </c>
      <c r="U252" s="13" t="s">
        <v>57</v>
      </c>
      <c r="V252" s="13" t="s">
        <v>202</v>
      </c>
      <c r="W252" s="13" t="s">
        <v>203</v>
      </c>
      <c r="X252" s="13" t="s">
        <v>212</v>
      </c>
      <c r="Y252" s="13" t="s">
        <v>91</v>
      </c>
      <c r="Z252" s="13" t="s">
        <v>213</v>
      </c>
      <c r="AA252" s="3"/>
    </row>
    <row r="253" spans="1:27" x14ac:dyDescent="0.3">
      <c r="A253" s="13" t="s">
        <v>196</v>
      </c>
      <c r="B253" s="13" t="s">
        <v>23</v>
      </c>
      <c r="C253" s="13" t="s">
        <v>93</v>
      </c>
      <c r="D253" s="13" t="s">
        <v>24</v>
      </c>
      <c r="E253" s="13" t="s">
        <v>964</v>
      </c>
      <c r="F253" s="13" t="s">
        <v>210</v>
      </c>
      <c r="G253" s="13" t="s">
        <v>54</v>
      </c>
      <c r="H253" s="13" t="str">
        <f>IF(R253="A","Yes","No")</f>
        <v>Yes</v>
      </c>
      <c r="I253" s="13" t="s">
        <v>55</v>
      </c>
      <c r="J253" s="13" t="s">
        <v>29</v>
      </c>
      <c r="K253" s="13" t="s">
        <v>29</v>
      </c>
      <c r="L253" s="13" t="s">
        <v>30</v>
      </c>
      <c r="M253" s="13">
        <v>2014</v>
      </c>
      <c r="N253" s="13"/>
      <c r="O253" s="13">
        <v>2002</v>
      </c>
      <c r="P253" s="13"/>
      <c r="Q253" s="16" t="s">
        <v>211</v>
      </c>
      <c r="R253" s="15" t="s">
        <v>44</v>
      </c>
      <c r="S253" s="15" t="s">
        <v>45</v>
      </c>
      <c r="T253" s="15" t="s">
        <v>56</v>
      </c>
      <c r="U253" s="13" t="s">
        <v>57</v>
      </c>
      <c r="V253" s="13" t="s">
        <v>202</v>
      </c>
      <c r="W253" s="13" t="s">
        <v>203</v>
      </c>
      <c r="X253" s="13" t="s">
        <v>212</v>
      </c>
      <c r="Y253" s="13" t="s">
        <v>91</v>
      </c>
      <c r="Z253" s="13" t="s">
        <v>213</v>
      </c>
      <c r="AA253" s="3"/>
    </row>
    <row r="254" spans="1:27" x14ac:dyDescent="0.3">
      <c r="A254" s="13" t="s">
        <v>196</v>
      </c>
      <c r="B254" s="13" t="s">
        <v>23</v>
      </c>
      <c r="C254" s="13" t="s">
        <v>93</v>
      </c>
      <c r="D254" s="13" t="s">
        <v>24</v>
      </c>
      <c r="E254" s="13" t="s">
        <v>965</v>
      </c>
      <c r="F254" s="13" t="s">
        <v>210</v>
      </c>
      <c r="G254" s="13" t="s">
        <v>54</v>
      </c>
      <c r="H254" s="13" t="str">
        <f>IF(R254="A","Yes","No")</f>
        <v>Yes</v>
      </c>
      <c r="I254" s="13" t="s">
        <v>55</v>
      </c>
      <c r="J254" s="13" t="s">
        <v>29</v>
      </c>
      <c r="K254" s="13" t="s">
        <v>29</v>
      </c>
      <c r="L254" s="13" t="s">
        <v>30</v>
      </c>
      <c r="M254" s="13">
        <v>2014</v>
      </c>
      <c r="N254" s="13"/>
      <c r="O254" s="13">
        <v>2002</v>
      </c>
      <c r="P254" s="13"/>
      <c r="Q254" s="16" t="s">
        <v>211</v>
      </c>
      <c r="R254" s="15" t="s">
        <v>44</v>
      </c>
      <c r="S254" s="15" t="s">
        <v>45</v>
      </c>
      <c r="T254" s="15" t="s">
        <v>56</v>
      </c>
      <c r="U254" s="13" t="s">
        <v>57</v>
      </c>
      <c r="V254" s="13" t="s">
        <v>202</v>
      </c>
      <c r="W254" s="13" t="s">
        <v>203</v>
      </c>
      <c r="X254" s="13" t="s">
        <v>212</v>
      </c>
      <c r="Y254" s="13" t="s">
        <v>91</v>
      </c>
      <c r="Z254" s="13" t="s">
        <v>213</v>
      </c>
      <c r="AA254" s="3"/>
    </row>
    <row r="255" spans="1:27" x14ac:dyDescent="0.3">
      <c r="A255" s="13" t="s">
        <v>196</v>
      </c>
      <c r="B255" s="13" t="s">
        <v>23</v>
      </c>
      <c r="C255" s="13" t="s">
        <v>93</v>
      </c>
      <c r="D255" s="13" t="s">
        <v>24</v>
      </c>
      <c r="E255" s="13" t="s">
        <v>966</v>
      </c>
      <c r="F255" s="13" t="s">
        <v>210</v>
      </c>
      <c r="G255" s="13" t="s">
        <v>54</v>
      </c>
      <c r="H255" s="13" t="str">
        <f>IF(R255="A","Yes","No")</f>
        <v>Yes</v>
      </c>
      <c r="I255" s="13" t="s">
        <v>55</v>
      </c>
      <c r="J255" s="13" t="s">
        <v>29</v>
      </c>
      <c r="K255" s="13" t="s">
        <v>29</v>
      </c>
      <c r="L255" s="13" t="s">
        <v>30</v>
      </c>
      <c r="M255" s="13">
        <v>2014</v>
      </c>
      <c r="N255" s="13"/>
      <c r="O255" s="13">
        <v>2002</v>
      </c>
      <c r="P255" s="13"/>
      <c r="Q255" s="16" t="s">
        <v>211</v>
      </c>
      <c r="R255" s="15" t="s">
        <v>44</v>
      </c>
      <c r="S255" s="15" t="s">
        <v>45</v>
      </c>
      <c r="T255" s="15" t="s">
        <v>56</v>
      </c>
      <c r="U255" s="13" t="s">
        <v>57</v>
      </c>
      <c r="V255" s="13" t="s">
        <v>202</v>
      </c>
      <c r="W255" s="13" t="s">
        <v>203</v>
      </c>
      <c r="X255" s="13" t="s">
        <v>212</v>
      </c>
      <c r="Y255" s="13" t="s">
        <v>91</v>
      </c>
      <c r="Z255" s="13" t="s">
        <v>213</v>
      </c>
      <c r="AA255" s="3"/>
    </row>
    <row r="256" spans="1:27" x14ac:dyDescent="0.3">
      <c r="A256" s="13" t="s">
        <v>196</v>
      </c>
      <c r="B256" s="13" t="s">
        <v>23</v>
      </c>
      <c r="C256" s="13" t="s">
        <v>93</v>
      </c>
      <c r="D256" s="13" t="s">
        <v>24</v>
      </c>
      <c r="E256" s="13" t="s">
        <v>968</v>
      </c>
      <c r="F256" s="13" t="s">
        <v>210</v>
      </c>
      <c r="G256" s="13" t="s">
        <v>54</v>
      </c>
      <c r="H256" s="13" t="str">
        <f>IF(R256="A","Yes","No")</f>
        <v>Yes</v>
      </c>
      <c r="I256" s="13" t="s">
        <v>55</v>
      </c>
      <c r="J256" s="13" t="s">
        <v>29</v>
      </c>
      <c r="K256" s="13" t="s">
        <v>29</v>
      </c>
      <c r="L256" s="13" t="s">
        <v>30</v>
      </c>
      <c r="M256" s="13">
        <v>2014</v>
      </c>
      <c r="N256" s="13"/>
      <c r="O256" s="13">
        <v>2002</v>
      </c>
      <c r="P256" s="13"/>
      <c r="Q256" s="16" t="s">
        <v>211</v>
      </c>
      <c r="R256" s="15" t="s">
        <v>44</v>
      </c>
      <c r="S256" s="15" t="s">
        <v>45</v>
      </c>
      <c r="T256" s="15" t="s">
        <v>56</v>
      </c>
      <c r="U256" s="13" t="s">
        <v>57</v>
      </c>
      <c r="V256" s="13" t="s">
        <v>202</v>
      </c>
      <c r="W256" s="13" t="s">
        <v>203</v>
      </c>
      <c r="X256" s="13" t="s">
        <v>212</v>
      </c>
      <c r="Y256" s="13" t="s">
        <v>91</v>
      </c>
      <c r="Z256" s="13" t="s">
        <v>213</v>
      </c>
      <c r="AA256" s="3"/>
    </row>
    <row r="257" spans="1:27" x14ac:dyDescent="0.3">
      <c r="A257" s="13" t="s">
        <v>196</v>
      </c>
      <c r="B257" s="13" t="s">
        <v>23</v>
      </c>
      <c r="C257" s="13" t="s">
        <v>93</v>
      </c>
      <c r="D257" s="13" t="s">
        <v>24</v>
      </c>
      <c r="E257" s="13" t="s">
        <v>969</v>
      </c>
      <c r="F257" s="13" t="s">
        <v>210</v>
      </c>
      <c r="G257" s="13" t="s">
        <v>54</v>
      </c>
      <c r="H257" s="13" t="str">
        <f>IF(R257="A","Yes","No")</f>
        <v>Yes</v>
      </c>
      <c r="I257" s="13" t="s">
        <v>55</v>
      </c>
      <c r="J257" s="13" t="s">
        <v>29</v>
      </c>
      <c r="K257" s="13" t="s">
        <v>29</v>
      </c>
      <c r="L257" s="13" t="s">
        <v>30</v>
      </c>
      <c r="M257" s="13">
        <v>2014</v>
      </c>
      <c r="N257" s="13"/>
      <c r="O257" s="13">
        <v>2002</v>
      </c>
      <c r="P257" s="13"/>
      <c r="Q257" s="16" t="s">
        <v>211</v>
      </c>
      <c r="R257" s="15" t="s">
        <v>44</v>
      </c>
      <c r="S257" s="15" t="s">
        <v>45</v>
      </c>
      <c r="T257" s="15" t="s">
        <v>56</v>
      </c>
      <c r="U257" s="13" t="s">
        <v>57</v>
      </c>
      <c r="V257" s="13" t="s">
        <v>202</v>
      </c>
      <c r="W257" s="13" t="s">
        <v>203</v>
      </c>
      <c r="X257" s="13" t="s">
        <v>212</v>
      </c>
      <c r="Y257" s="13" t="s">
        <v>91</v>
      </c>
      <c r="Z257" s="13" t="s">
        <v>213</v>
      </c>
      <c r="AA257" s="3"/>
    </row>
    <row r="258" spans="1:27" x14ac:dyDescent="0.3">
      <c r="A258" s="13" t="s">
        <v>196</v>
      </c>
      <c r="B258" s="13" t="s">
        <v>23</v>
      </c>
      <c r="C258" s="13" t="s">
        <v>93</v>
      </c>
      <c r="D258" s="13" t="s">
        <v>24</v>
      </c>
      <c r="E258" s="13" t="s">
        <v>970</v>
      </c>
      <c r="F258" s="13" t="s">
        <v>210</v>
      </c>
      <c r="G258" s="13" t="s">
        <v>54</v>
      </c>
      <c r="H258" s="13" t="str">
        <f>IF(R258="A","Yes","No")</f>
        <v>Yes</v>
      </c>
      <c r="I258" s="13" t="s">
        <v>55</v>
      </c>
      <c r="J258" s="13" t="s">
        <v>29</v>
      </c>
      <c r="K258" s="13" t="s">
        <v>29</v>
      </c>
      <c r="L258" s="13" t="s">
        <v>30</v>
      </c>
      <c r="M258" s="13">
        <v>2014</v>
      </c>
      <c r="N258" s="13"/>
      <c r="O258" s="13">
        <v>2002</v>
      </c>
      <c r="P258" s="13"/>
      <c r="Q258" s="16" t="s">
        <v>211</v>
      </c>
      <c r="R258" s="15" t="s">
        <v>44</v>
      </c>
      <c r="S258" s="15" t="s">
        <v>45</v>
      </c>
      <c r="T258" s="15" t="s">
        <v>56</v>
      </c>
      <c r="U258" s="13" t="s">
        <v>57</v>
      </c>
      <c r="V258" s="13" t="s">
        <v>202</v>
      </c>
      <c r="W258" s="13" t="s">
        <v>203</v>
      </c>
      <c r="X258" s="13" t="s">
        <v>212</v>
      </c>
      <c r="Y258" s="13" t="s">
        <v>91</v>
      </c>
      <c r="Z258" s="13" t="s">
        <v>213</v>
      </c>
      <c r="AA258" s="3"/>
    </row>
    <row r="259" spans="1:27" x14ac:dyDescent="0.3">
      <c r="A259" s="13" t="s">
        <v>196</v>
      </c>
      <c r="B259" s="13" t="s">
        <v>107</v>
      </c>
      <c r="C259" s="13" t="s">
        <v>93</v>
      </c>
      <c r="D259" s="13" t="s">
        <v>24</v>
      </c>
      <c r="E259" s="13" t="s">
        <v>1544</v>
      </c>
      <c r="F259" s="13" t="s">
        <v>216</v>
      </c>
      <c r="G259" s="13" t="s">
        <v>545</v>
      </c>
      <c r="H259" s="13" t="str">
        <f>IF(R259="A","Yes","No")</f>
        <v>No</v>
      </c>
      <c r="I259" s="13" t="s">
        <v>28</v>
      </c>
      <c r="J259" s="13" t="s">
        <v>29</v>
      </c>
      <c r="K259" s="13" t="s">
        <v>29</v>
      </c>
      <c r="L259" s="13" t="s">
        <v>29</v>
      </c>
      <c r="M259" s="13">
        <v>2013</v>
      </c>
      <c r="N259" s="13"/>
      <c r="O259" s="13"/>
      <c r="P259" s="13"/>
      <c r="Q259" s="14" t="s">
        <v>1553</v>
      </c>
      <c r="R259" s="15" t="s">
        <v>33</v>
      </c>
      <c r="S259" s="15" t="s">
        <v>34</v>
      </c>
      <c r="T259" s="15" t="s">
        <v>35</v>
      </c>
      <c r="U259" s="13" t="s">
        <v>546</v>
      </c>
      <c r="V259" s="13" t="s">
        <v>202</v>
      </c>
      <c r="W259" s="13" t="s">
        <v>207</v>
      </c>
      <c r="X259" s="13" t="s">
        <v>297</v>
      </c>
      <c r="Y259" s="13" t="s">
        <v>306</v>
      </c>
      <c r="Z259" s="13"/>
      <c r="AA259" s="3"/>
    </row>
    <row r="260" spans="1:27" x14ac:dyDescent="0.3">
      <c r="A260" s="13" t="s">
        <v>196</v>
      </c>
      <c r="B260" s="13" t="s">
        <v>107</v>
      </c>
      <c r="C260" s="13" t="s">
        <v>93</v>
      </c>
      <c r="D260" s="13" t="s">
        <v>24</v>
      </c>
      <c r="E260" s="29" t="s">
        <v>1655</v>
      </c>
      <c r="F260" s="13" t="s">
        <v>564</v>
      </c>
      <c r="G260" s="13" t="s">
        <v>54</v>
      </c>
      <c r="H260" s="13" t="str">
        <f>IF(R260="A","Yes","No")</f>
        <v>Yes</v>
      </c>
      <c r="I260" s="13" t="s">
        <v>71</v>
      </c>
      <c r="J260" s="13" t="s">
        <v>29</v>
      </c>
      <c r="K260" s="13" t="s">
        <v>29</v>
      </c>
      <c r="L260" s="13" t="s">
        <v>30</v>
      </c>
      <c r="M260" s="13">
        <v>2014</v>
      </c>
      <c r="N260" s="13"/>
      <c r="O260" s="13"/>
      <c r="P260" s="13"/>
      <c r="Q260" s="14" t="s">
        <v>1657</v>
      </c>
      <c r="R260" s="15" t="s">
        <v>44</v>
      </c>
      <c r="S260" s="15" t="s">
        <v>45</v>
      </c>
      <c r="T260" s="15" t="s">
        <v>56</v>
      </c>
      <c r="U260" s="13"/>
      <c r="V260" s="13" t="s">
        <v>202</v>
      </c>
      <c r="W260" s="13" t="s">
        <v>203</v>
      </c>
      <c r="X260" s="13" t="s">
        <v>566</v>
      </c>
      <c r="Y260" s="13" t="s">
        <v>91</v>
      </c>
      <c r="Z260" s="13"/>
      <c r="AA260" s="3"/>
    </row>
    <row r="261" spans="1:27" x14ac:dyDescent="0.3">
      <c r="A261" s="13" t="s">
        <v>196</v>
      </c>
      <c r="B261" s="13" t="s">
        <v>107</v>
      </c>
      <c r="C261" s="13" t="s">
        <v>24</v>
      </c>
      <c r="D261" s="13" t="s">
        <v>24</v>
      </c>
      <c r="E261" s="29" t="s">
        <v>1658</v>
      </c>
      <c r="F261" s="13" t="s">
        <v>1661</v>
      </c>
      <c r="G261" s="13" t="s">
        <v>54</v>
      </c>
      <c r="H261" s="13" t="str">
        <f>IF(R261="A","Yes","No")</f>
        <v>Yes</v>
      </c>
      <c r="I261" s="13" t="s">
        <v>71</v>
      </c>
      <c r="J261" s="13" t="s">
        <v>29</v>
      </c>
      <c r="K261" s="13" t="s">
        <v>29</v>
      </c>
      <c r="L261" s="13" t="s">
        <v>30</v>
      </c>
      <c r="M261" s="13">
        <v>2013</v>
      </c>
      <c r="N261" s="13" t="s">
        <v>723</v>
      </c>
      <c r="O261" s="13">
        <v>2012</v>
      </c>
      <c r="P261" s="13">
        <v>2014</v>
      </c>
      <c r="Q261" s="14" t="s">
        <v>565</v>
      </c>
      <c r="R261" s="15" t="s">
        <v>44</v>
      </c>
      <c r="S261" s="15" t="s">
        <v>45</v>
      </c>
      <c r="T261" s="15" t="s">
        <v>56</v>
      </c>
      <c r="U261" s="13"/>
      <c r="V261" s="13" t="s">
        <v>202</v>
      </c>
      <c r="W261" s="13" t="s">
        <v>203</v>
      </c>
      <c r="X261" s="13" t="s">
        <v>566</v>
      </c>
      <c r="Y261" s="13" t="s">
        <v>91</v>
      </c>
      <c r="Z261" s="13"/>
      <c r="AA261" s="3"/>
    </row>
    <row r="262" spans="1:27" x14ac:dyDescent="0.3">
      <c r="A262" s="13" t="s">
        <v>196</v>
      </c>
      <c r="B262" s="13" t="s">
        <v>107</v>
      </c>
      <c r="C262" s="13" t="s">
        <v>93</v>
      </c>
      <c r="D262" s="13" t="s">
        <v>24</v>
      </c>
      <c r="E262" s="29" t="s">
        <v>802</v>
      </c>
      <c r="F262" s="13" t="s">
        <v>1845</v>
      </c>
      <c r="G262" s="13" t="s">
        <v>593</v>
      </c>
      <c r="H262" s="13" t="str">
        <f>IF(R262="A","Yes","No")</f>
        <v>No</v>
      </c>
      <c r="I262" s="13" t="s">
        <v>71</v>
      </c>
      <c r="J262" s="13" t="s">
        <v>29</v>
      </c>
      <c r="K262" s="13" t="s">
        <v>29</v>
      </c>
      <c r="L262" s="13" t="s">
        <v>29</v>
      </c>
      <c r="M262" s="13">
        <v>2014</v>
      </c>
      <c r="N262" s="13" t="s">
        <v>723</v>
      </c>
      <c r="O262" s="13"/>
      <c r="P262" s="13"/>
      <c r="Q262" s="14" t="s">
        <v>1846</v>
      </c>
      <c r="R262" s="15" t="s">
        <v>33</v>
      </c>
      <c r="S262" s="15" t="s">
        <v>34</v>
      </c>
      <c r="T262" s="15" t="s">
        <v>82</v>
      </c>
      <c r="U262" s="13"/>
      <c r="V262" s="13" t="s">
        <v>202</v>
      </c>
      <c r="W262" s="13" t="s">
        <v>207</v>
      </c>
      <c r="X262" s="13" t="s">
        <v>595</v>
      </c>
      <c r="Y262" s="13" t="s">
        <v>306</v>
      </c>
      <c r="Z262" s="13"/>
      <c r="AA262" s="3"/>
    </row>
    <row r="263" spans="1:27" x14ac:dyDescent="0.3">
      <c r="A263" s="13" t="s">
        <v>196</v>
      </c>
      <c r="B263" s="13" t="s">
        <v>23</v>
      </c>
      <c r="C263" s="13" t="s">
        <v>93</v>
      </c>
      <c r="D263" s="13" t="s">
        <v>24</v>
      </c>
      <c r="E263" s="29" t="s">
        <v>1888</v>
      </c>
      <c r="F263" s="13" t="s">
        <v>627</v>
      </c>
      <c r="G263" s="13" t="s">
        <v>628</v>
      </c>
      <c r="H263" s="13" t="str">
        <f>IF(R263="A","Yes","No")</f>
        <v>No</v>
      </c>
      <c r="I263" s="13" t="s">
        <v>28</v>
      </c>
      <c r="J263" s="13" t="s">
        <v>29</v>
      </c>
      <c r="K263" s="13" t="s">
        <v>29</v>
      </c>
      <c r="L263" s="13" t="s">
        <v>30</v>
      </c>
      <c r="M263" s="26">
        <v>2015</v>
      </c>
      <c r="N263" s="13"/>
      <c r="O263" s="13"/>
      <c r="P263" s="13"/>
      <c r="Q263" s="14" t="s">
        <v>629</v>
      </c>
      <c r="R263" s="15" t="s">
        <v>33</v>
      </c>
      <c r="S263" s="15" t="s">
        <v>34</v>
      </c>
      <c r="T263" s="15" t="s">
        <v>82</v>
      </c>
      <c r="U263" s="13"/>
      <c r="V263" s="13" t="s">
        <v>202</v>
      </c>
      <c r="W263" s="13" t="s">
        <v>207</v>
      </c>
      <c r="X263" s="13" t="s">
        <v>630</v>
      </c>
      <c r="Y263" s="13" t="s">
        <v>129</v>
      </c>
      <c r="Z263" s="13" t="s">
        <v>130</v>
      </c>
      <c r="AA263" s="3"/>
    </row>
    <row r="264" spans="1:27" x14ac:dyDescent="0.3">
      <c r="A264" s="13" t="s">
        <v>196</v>
      </c>
      <c r="B264" s="13" t="s">
        <v>23</v>
      </c>
      <c r="C264" s="13" t="s">
        <v>93</v>
      </c>
      <c r="D264" s="13" t="s">
        <v>67</v>
      </c>
      <c r="E264" s="13" t="s">
        <v>963</v>
      </c>
      <c r="F264" s="13" t="s">
        <v>210</v>
      </c>
      <c r="G264" s="13" t="s">
        <v>54</v>
      </c>
      <c r="H264" s="13" t="str">
        <f>IF(R264="A","Yes","No")</f>
        <v>Yes</v>
      </c>
      <c r="I264" s="13" t="s">
        <v>55</v>
      </c>
      <c r="J264" s="13" t="s">
        <v>29</v>
      </c>
      <c r="K264" s="13" t="s">
        <v>29</v>
      </c>
      <c r="L264" s="13" t="s">
        <v>30</v>
      </c>
      <c r="M264" s="13">
        <v>2014</v>
      </c>
      <c r="N264" s="13"/>
      <c r="O264" s="13">
        <v>2002</v>
      </c>
      <c r="P264" s="13"/>
      <c r="Q264" s="16" t="s">
        <v>211</v>
      </c>
      <c r="R264" s="15" t="s">
        <v>44</v>
      </c>
      <c r="S264" s="15" t="s">
        <v>45</v>
      </c>
      <c r="T264" s="15" t="s">
        <v>56</v>
      </c>
      <c r="U264" s="13" t="s">
        <v>57</v>
      </c>
      <c r="V264" s="13" t="s">
        <v>202</v>
      </c>
      <c r="W264" s="13" t="s">
        <v>203</v>
      </c>
      <c r="X264" s="13" t="s">
        <v>212</v>
      </c>
      <c r="Y264" s="13" t="s">
        <v>91</v>
      </c>
      <c r="Z264" s="13" t="s">
        <v>213</v>
      </c>
      <c r="AA264" s="3"/>
    </row>
    <row r="265" spans="1:27" x14ac:dyDescent="0.3">
      <c r="A265" s="17" t="s">
        <v>196</v>
      </c>
      <c r="B265" s="17" t="s">
        <v>23</v>
      </c>
      <c r="C265" s="13" t="s">
        <v>93</v>
      </c>
      <c r="D265" s="17" t="s">
        <v>67</v>
      </c>
      <c r="E265" s="29" t="s">
        <v>1766</v>
      </c>
      <c r="F265" s="17" t="s">
        <v>570</v>
      </c>
      <c r="G265" s="17" t="s">
        <v>54</v>
      </c>
      <c r="H265" s="13" t="str">
        <f>IF(R265="A","Yes","No")</f>
        <v>Yes</v>
      </c>
      <c r="I265" s="17" t="s">
        <v>28</v>
      </c>
      <c r="J265" s="17" t="s">
        <v>29</v>
      </c>
      <c r="K265" s="17" t="s">
        <v>29</v>
      </c>
      <c r="L265" s="17" t="s">
        <v>29</v>
      </c>
      <c r="M265" s="17">
        <v>2014</v>
      </c>
      <c r="N265" s="17"/>
      <c r="O265" s="17">
        <v>2002</v>
      </c>
      <c r="P265" s="17"/>
      <c r="Q265" s="28" t="s">
        <v>1763</v>
      </c>
      <c r="R265" s="19" t="s">
        <v>44</v>
      </c>
      <c r="S265" s="19" t="s">
        <v>45</v>
      </c>
      <c r="T265" s="19" t="s">
        <v>56</v>
      </c>
      <c r="U265" s="17" t="s">
        <v>571</v>
      </c>
      <c r="V265" s="17" t="s">
        <v>202</v>
      </c>
      <c r="W265" s="17" t="s">
        <v>203</v>
      </c>
      <c r="X265" s="17" t="s">
        <v>572</v>
      </c>
      <c r="Y265" s="17" t="s">
        <v>112</v>
      </c>
      <c r="Z265" s="17"/>
      <c r="AA265" s="2"/>
    </row>
    <row r="266" spans="1:27" x14ac:dyDescent="0.3">
      <c r="A266" s="17" t="s">
        <v>196</v>
      </c>
      <c r="B266" s="17" t="s">
        <v>23</v>
      </c>
      <c r="C266" s="13" t="s">
        <v>93</v>
      </c>
      <c r="D266" s="17" t="s">
        <v>67</v>
      </c>
      <c r="E266" s="29" t="s">
        <v>1758</v>
      </c>
      <c r="F266" s="17" t="s">
        <v>570</v>
      </c>
      <c r="G266" s="17" t="s">
        <v>54</v>
      </c>
      <c r="H266" s="13" t="str">
        <f>IF(R266="A","Yes","No")</f>
        <v>Yes</v>
      </c>
      <c r="I266" s="17" t="s">
        <v>28</v>
      </c>
      <c r="J266" s="17" t="s">
        <v>29</v>
      </c>
      <c r="K266" s="17" t="s">
        <v>29</v>
      </c>
      <c r="L266" s="17" t="s">
        <v>29</v>
      </c>
      <c r="M266" s="17">
        <v>2010</v>
      </c>
      <c r="N266" s="17"/>
      <c r="O266" s="17"/>
      <c r="P266" s="17"/>
      <c r="Q266" s="18" t="s">
        <v>1767</v>
      </c>
      <c r="R266" s="19" t="s">
        <v>44</v>
      </c>
      <c r="S266" s="19" t="s">
        <v>45</v>
      </c>
      <c r="T266" s="19" t="s">
        <v>56</v>
      </c>
      <c r="U266" s="17" t="s">
        <v>571</v>
      </c>
      <c r="V266" s="17" t="s">
        <v>202</v>
      </c>
      <c r="W266" s="17" t="s">
        <v>203</v>
      </c>
      <c r="X266" s="17" t="s">
        <v>572</v>
      </c>
      <c r="Y266" s="17" t="s">
        <v>112</v>
      </c>
      <c r="Z266" s="17"/>
      <c r="AA266" s="2"/>
    </row>
    <row r="267" spans="1:27" x14ac:dyDescent="0.3">
      <c r="A267" s="17" t="s">
        <v>196</v>
      </c>
      <c r="B267" s="17" t="s">
        <v>23</v>
      </c>
      <c r="C267" s="13" t="s">
        <v>93</v>
      </c>
      <c r="D267" s="17" t="s">
        <v>67</v>
      </c>
      <c r="E267" s="29" t="s">
        <v>1759</v>
      </c>
      <c r="F267" s="17" t="s">
        <v>570</v>
      </c>
      <c r="G267" s="17" t="s">
        <v>54</v>
      </c>
      <c r="H267" s="13" t="str">
        <f>IF(R267="A","Yes","No")</f>
        <v>Yes</v>
      </c>
      <c r="I267" s="17" t="s">
        <v>28</v>
      </c>
      <c r="J267" s="17" t="s">
        <v>29</v>
      </c>
      <c r="K267" s="17" t="s">
        <v>29</v>
      </c>
      <c r="L267" s="17" t="s">
        <v>29</v>
      </c>
      <c r="M267" s="17">
        <v>2012</v>
      </c>
      <c r="N267" s="17"/>
      <c r="O267" s="17"/>
      <c r="P267" s="17"/>
      <c r="Q267" s="18" t="s">
        <v>1768</v>
      </c>
      <c r="R267" s="19" t="s">
        <v>44</v>
      </c>
      <c r="S267" s="19" t="s">
        <v>45</v>
      </c>
      <c r="T267" s="19" t="s">
        <v>56</v>
      </c>
      <c r="U267" s="17" t="s">
        <v>571</v>
      </c>
      <c r="V267" s="17" t="s">
        <v>202</v>
      </c>
      <c r="W267" s="17" t="s">
        <v>203</v>
      </c>
      <c r="X267" s="17" t="s">
        <v>572</v>
      </c>
      <c r="Y267" s="17" t="s">
        <v>112</v>
      </c>
      <c r="Z267" s="17"/>
      <c r="AA267" s="2"/>
    </row>
    <row r="268" spans="1:27" x14ac:dyDescent="0.3">
      <c r="A268" s="13" t="s">
        <v>242</v>
      </c>
      <c r="B268" s="13" t="s">
        <v>23</v>
      </c>
      <c r="C268" s="13" t="s">
        <v>93</v>
      </c>
      <c r="D268" s="13" t="s">
        <v>93</v>
      </c>
      <c r="E268" s="13" t="s">
        <v>1018</v>
      </c>
      <c r="F268" s="13" t="s">
        <v>243</v>
      </c>
      <c r="G268" s="13" t="s">
        <v>244</v>
      </c>
      <c r="H268" s="13" t="str">
        <f>IF(R268="A","Yes","No")</f>
        <v>Yes</v>
      </c>
      <c r="I268" s="13" t="s">
        <v>28</v>
      </c>
      <c r="J268" s="13" t="s">
        <v>29</v>
      </c>
      <c r="K268" s="13" t="s">
        <v>29</v>
      </c>
      <c r="L268" s="13" t="s">
        <v>30</v>
      </c>
      <c r="M268" s="13">
        <v>2014</v>
      </c>
      <c r="N268" s="13" t="s">
        <v>723</v>
      </c>
      <c r="O268" s="13">
        <v>2013</v>
      </c>
      <c r="P268" s="13">
        <v>2015</v>
      </c>
      <c r="Q268" s="16" t="str">
        <f>HYPERLINK("https://www.bou.or.ug/bou/publications_research/icbt.html","https://www.bou.or.ug/bou/publications_research/icbt.html")</f>
        <v>https://www.bou.or.ug/bou/publications_research/icbt.html</v>
      </c>
      <c r="R268" s="15" t="s">
        <v>44</v>
      </c>
      <c r="S268" s="15" t="s">
        <v>45</v>
      </c>
      <c r="T268" s="15" t="s">
        <v>245</v>
      </c>
      <c r="U268" s="13" t="s">
        <v>246</v>
      </c>
      <c r="V268" s="13" t="s">
        <v>247</v>
      </c>
      <c r="W268" s="13" t="s">
        <v>248</v>
      </c>
      <c r="X268" s="13" t="s">
        <v>249</v>
      </c>
      <c r="Y268" s="13" t="s">
        <v>250</v>
      </c>
      <c r="Z268" s="13" t="s">
        <v>251</v>
      </c>
      <c r="AA268" s="3"/>
    </row>
    <row r="269" spans="1:27" x14ac:dyDescent="0.3">
      <c r="A269" s="13" t="s">
        <v>242</v>
      </c>
      <c r="B269" s="13" t="s">
        <v>23</v>
      </c>
      <c r="C269" s="13" t="s">
        <v>93</v>
      </c>
      <c r="D269" s="13" t="s">
        <v>93</v>
      </c>
      <c r="E269" s="13" t="s">
        <v>1017</v>
      </c>
      <c r="F269" s="13" t="s">
        <v>243</v>
      </c>
      <c r="G269" s="13" t="s">
        <v>244</v>
      </c>
      <c r="H269" s="13" t="str">
        <f>IF(R269="A","Yes","No")</f>
        <v>Yes</v>
      </c>
      <c r="I269" s="13" t="s">
        <v>28</v>
      </c>
      <c r="J269" s="13" t="s">
        <v>29</v>
      </c>
      <c r="K269" s="13" t="s">
        <v>29</v>
      </c>
      <c r="L269" s="13" t="s">
        <v>30</v>
      </c>
      <c r="M269" s="13">
        <v>2014</v>
      </c>
      <c r="N269" s="13" t="s">
        <v>723</v>
      </c>
      <c r="O269" s="13">
        <v>2013</v>
      </c>
      <c r="P269" s="13">
        <v>2015</v>
      </c>
      <c r="Q269" s="16" t="str">
        <f>HYPERLINK("https://www.bou.or.ug/bou/publications_research/icbt.html","https://www.bou.or.ug/bou/publications_research/icbt.html")</f>
        <v>https://www.bou.or.ug/bou/publications_research/icbt.html</v>
      </c>
      <c r="R269" s="15" t="s">
        <v>44</v>
      </c>
      <c r="S269" s="15" t="s">
        <v>45</v>
      </c>
      <c r="T269" s="15" t="s">
        <v>245</v>
      </c>
      <c r="U269" s="13" t="s">
        <v>246</v>
      </c>
      <c r="V269" s="13" t="s">
        <v>247</v>
      </c>
      <c r="W269" s="13" t="s">
        <v>248</v>
      </c>
      <c r="X269" s="13" t="s">
        <v>249</v>
      </c>
      <c r="Y269" s="13" t="s">
        <v>250</v>
      </c>
      <c r="Z269" s="13" t="s">
        <v>251</v>
      </c>
      <c r="AA269" s="3"/>
    </row>
    <row r="270" spans="1:27" x14ac:dyDescent="0.3">
      <c r="A270" s="13" t="s">
        <v>242</v>
      </c>
      <c r="B270" s="13" t="s">
        <v>23</v>
      </c>
      <c r="C270" s="13" t="s">
        <v>93</v>
      </c>
      <c r="D270" s="13" t="s">
        <v>93</v>
      </c>
      <c r="E270" s="13" t="s">
        <v>1019</v>
      </c>
      <c r="F270" s="13" t="s">
        <v>243</v>
      </c>
      <c r="G270" s="13" t="s">
        <v>244</v>
      </c>
      <c r="H270" s="13" t="str">
        <f>IF(R270="A","Yes","No")</f>
        <v>Yes</v>
      </c>
      <c r="I270" s="13" t="s">
        <v>28</v>
      </c>
      <c r="J270" s="13" t="s">
        <v>29</v>
      </c>
      <c r="K270" s="13" t="s">
        <v>29</v>
      </c>
      <c r="L270" s="13" t="s">
        <v>30</v>
      </c>
      <c r="M270" s="13">
        <v>2014</v>
      </c>
      <c r="N270" s="13" t="s">
        <v>723</v>
      </c>
      <c r="O270" s="13">
        <v>2013</v>
      </c>
      <c r="P270" s="13">
        <v>2015</v>
      </c>
      <c r="Q270" s="16" t="str">
        <f>HYPERLINK("https://www.bou.or.ug/bou/publications_research/icbt.html","https://www.bou.or.ug/bou/publications_research/icbt.html")</f>
        <v>https://www.bou.or.ug/bou/publications_research/icbt.html</v>
      </c>
      <c r="R270" s="15" t="s">
        <v>44</v>
      </c>
      <c r="S270" s="15" t="s">
        <v>45</v>
      </c>
      <c r="T270" s="15" t="s">
        <v>245</v>
      </c>
      <c r="U270" s="13" t="s">
        <v>246</v>
      </c>
      <c r="V270" s="13" t="s">
        <v>247</v>
      </c>
      <c r="W270" s="13" t="s">
        <v>248</v>
      </c>
      <c r="X270" s="13" t="s">
        <v>249</v>
      </c>
      <c r="Y270" s="13" t="s">
        <v>250</v>
      </c>
      <c r="Z270" s="13" t="s">
        <v>251</v>
      </c>
      <c r="AA270" s="3"/>
    </row>
    <row r="271" spans="1:27" x14ac:dyDescent="0.3">
      <c r="A271" s="13" t="s">
        <v>242</v>
      </c>
      <c r="B271" s="13" t="s">
        <v>23</v>
      </c>
      <c r="C271" s="13" t="s">
        <v>93</v>
      </c>
      <c r="D271" s="13" t="s">
        <v>93</v>
      </c>
      <c r="E271" s="13" t="s">
        <v>1020</v>
      </c>
      <c r="F271" s="13" t="s">
        <v>243</v>
      </c>
      <c r="G271" s="13" t="s">
        <v>244</v>
      </c>
      <c r="H271" s="13" t="str">
        <f>IF(R271="A","Yes","No")</f>
        <v>Yes</v>
      </c>
      <c r="I271" s="13" t="s">
        <v>28</v>
      </c>
      <c r="J271" s="13" t="s">
        <v>29</v>
      </c>
      <c r="K271" s="13" t="s">
        <v>29</v>
      </c>
      <c r="L271" s="13" t="s">
        <v>30</v>
      </c>
      <c r="M271" s="13">
        <v>2014</v>
      </c>
      <c r="N271" s="13" t="s">
        <v>723</v>
      </c>
      <c r="O271" s="13">
        <v>2013</v>
      </c>
      <c r="P271" s="13">
        <v>2015</v>
      </c>
      <c r="Q271" s="16" t="str">
        <f>HYPERLINK("https://www.bou.or.ug/bou/publications_research/icbt.html","https://www.bou.or.ug/bou/publications_research/icbt.html")</f>
        <v>https://www.bou.or.ug/bou/publications_research/icbt.html</v>
      </c>
      <c r="R271" s="15" t="s">
        <v>44</v>
      </c>
      <c r="S271" s="15" t="s">
        <v>45</v>
      </c>
      <c r="T271" s="15" t="s">
        <v>245</v>
      </c>
      <c r="U271" s="13" t="s">
        <v>246</v>
      </c>
      <c r="V271" s="13" t="s">
        <v>247</v>
      </c>
      <c r="W271" s="13" t="s">
        <v>248</v>
      </c>
      <c r="X271" s="13" t="s">
        <v>249</v>
      </c>
      <c r="Y271" s="13" t="s">
        <v>250</v>
      </c>
      <c r="Z271" s="13" t="s">
        <v>251</v>
      </c>
      <c r="AA271" s="3"/>
    </row>
    <row r="272" spans="1:27" x14ac:dyDescent="0.3">
      <c r="A272" s="13" t="s">
        <v>242</v>
      </c>
      <c r="B272" s="13" t="s">
        <v>23</v>
      </c>
      <c r="C272" s="13" t="s">
        <v>93</v>
      </c>
      <c r="D272" s="13" t="s">
        <v>93</v>
      </c>
      <c r="E272" s="13" t="s">
        <v>1016</v>
      </c>
      <c r="F272" s="13" t="s">
        <v>243</v>
      </c>
      <c r="G272" s="13" t="s">
        <v>244</v>
      </c>
      <c r="H272" s="13" t="str">
        <f>IF(R272="A","Yes","No")</f>
        <v>Yes</v>
      </c>
      <c r="I272" s="13" t="s">
        <v>28</v>
      </c>
      <c r="J272" s="13" t="s">
        <v>29</v>
      </c>
      <c r="K272" s="13" t="s">
        <v>29</v>
      </c>
      <c r="L272" s="13" t="s">
        <v>30</v>
      </c>
      <c r="M272" s="13">
        <v>2014</v>
      </c>
      <c r="N272" s="13" t="s">
        <v>723</v>
      </c>
      <c r="O272" s="13">
        <v>2013</v>
      </c>
      <c r="P272" s="13">
        <v>2015</v>
      </c>
      <c r="Q272" s="16" t="str">
        <f>HYPERLINK("https://www.bou.or.ug/bou/publications_research/icbt.html","https://www.bou.or.ug/bou/publications_research/icbt.html")</f>
        <v>https://www.bou.or.ug/bou/publications_research/icbt.html</v>
      </c>
      <c r="R272" s="15" t="s">
        <v>44</v>
      </c>
      <c r="S272" s="15" t="s">
        <v>45</v>
      </c>
      <c r="T272" s="15" t="s">
        <v>245</v>
      </c>
      <c r="U272" s="13" t="s">
        <v>246</v>
      </c>
      <c r="V272" s="13" t="s">
        <v>247</v>
      </c>
      <c r="W272" s="13" t="s">
        <v>248</v>
      </c>
      <c r="X272" s="13" t="s">
        <v>249</v>
      </c>
      <c r="Y272" s="13" t="s">
        <v>250</v>
      </c>
      <c r="Z272" s="13" t="s">
        <v>251</v>
      </c>
      <c r="AA272" s="3"/>
    </row>
    <row r="273" spans="1:27" x14ac:dyDescent="0.3">
      <c r="A273" s="13" t="s">
        <v>242</v>
      </c>
      <c r="B273" s="13" t="s">
        <v>23</v>
      </c>
      <c r="C273" s="13" t="s">
        <v>93</v>
      </c>
      <c r="D273" s="13" t="s">
        <v>93</v>
      </c>
      <c r="E273" s="13" t="s">
        <v>1014</v>
      </c>
      <c r="F273" s="13" t="s">
        <v>243</v>
      </c>
      <c r="G273" s="13" t="s">
        <v>244</v>
      </c>
      <c r="H273" s="13" t="str">
        <f>IF(R273="A","Yes","No")</f>
        <v>Yes</v>
      </c>
      <c r="I273" s="13" t="s">
        <v>28</v>
      </c>
      <c r="J273" s="13" t="s">
        <v>29</v>
      </c>
      <c r="K273" s="13" t="s">
        <v>29</v>
      </c>
      <c r="L273" s="13" t="s">
        <v>30</v>
      </c>
      <c r="M273" s="13">
        <v>2014</v>
      </c>
      <c r="N273" s="13" t="s">
        <v>723</v>
      </c>
      <c r="O273" s="13">
        <v>2013</v>
      </c>
      <c r="P273" s="13">
        <v>2015</v>
      </c>
      <c r="Q273" s="16" t="str">
        <f>HYPERLINK("https://www.bou.or.ug/bou/publications_research/icbt.html","https://www.bou.or.ug/bou/publications_research/icbt.html")</f>
        <v>https://www.bou.or.ug/bou/publications_research/icbt.html</v>
      </c>
      <c r="R273" s="15" t="s">
        <v>44</v>
      </c>
      <c r="S273" s="15" t="s">
        <v>45</v>
      </c>
      <c r="T273" s="15" t="s">
        <v>245</v>
      </c>
      <c r="U273" s="13" t="s">
        <v>246</v>
      </c>
      <c r="V273" s="13" t="s">
        <v>247</v>
      </c>
      <c r="W273" s="13" t="s">
        <v>248</v>
      </c>
      <c r="X273" s="13" t="s">
        <v>249</v>
      </c>
      <c r="Y273" s="13" t="s">
        <v>250</v>
      </c>
      <c r="Z273" s="13" t="s">
        <v>251</v>
      </c>
      <c r="AA273" s="3"/>
    </row>
    <row r="274" spans="1:27" x14ac:dyDescent="0.3">
      <c r="A274" s="13" t="s">
        <v>242</v>
      </c>
      <c r="B274" s="13" t="s">
        <v>23</v>
      </c>
      <c r="C274" s="13" t="s">
        <v>93</v>
      </c>
      <c r="D274" s="13" t="s">
        <v>93</v>
      </c>
      <c r="E274" s="13" t="s">
        <v>1021</v>
      </c>
      <c r="F274" s="13" t="s">
        <v>243</v>
      </c>
      <c r="G274" s="13" t="s">
        <v>244</v>
      </c>
      <c r="H274" s="13" t="str">
        <f>IF(R274="A","Yes","No")</f>
        <v>Yes</v>
      </c>
      <c r="I274" s="13" t="s">
        <v>28</v>
      </c>
      <c r="J274" s="13" t="s">
        <v>29</v>
      </c>
      <c r="K274" s="13" t="s">
        <v>29</v>
      </c>
      <c r="L274" s="13" t="s">
        <v>30</v>
      </c>
      <c r="M274" s="13">
        <v>2014</v>
      </c>
      <c r="N274" s="13" t="s">
        <v>723</v>
      </c>
      <c r="O274" s="13">
        <v>2013</v>
      </c>
      <c r="P274" s="13">
        <v>2015</v>
      </c>
      <c r="Q274" s="16" t="str">
        <f>HYPERLINK("https://www.bou.or.ug/bou/publications_research/icbt.html","https://www.bou.or.ug/bou/publications_research/icbt.html")</f>
        <v>https://www.bou.or.ug/bou/publications_research/icbt.html</v>
      </c>
      <c r="R274" s="15" t="s">
        <v>44</v>
      </c>
      <c r="S274" s="15" t="s">
        <v>45</v>
      </c>
      <c r="T274" s="15" t="s">
        <v>245</v>
      </c>
      <c r="U274" s="13" t="s">
        <v>246</v>
      </c>
      <c r="V274" s="13" t="s">
        <v>247</v>
      </c>
      <c r="W274" s="13" t="s">
        <v>248</v>
      </c>
      <c r="X274" s="13" t="s">
        <v>249</v>
      </c>
      <c r="Y274" s="13" t="s">
        <v>250</v>
      </c>
      <c r="Z274" s="13" t="s">
        <v>251</v>
      </c>
      <c r="AA274" s="3"/>
    </row>
    <row r="275" spans="1:27" x14ac:dyDescent="0.3">
      <c r="A275" s="13" t="s">
        <v>242</v>
      </c>
      <c r="B275" s="13" t="s">
        <v>23</v>
      </c>
      <c r="C275" s="13" t="s">
        <v>93</v>
      </c>
      <c r="D275" s="13" t="s">
        <v>93</v>
      </c>
      <c r="E275" s="13" t="s">
        <v>1022</v>
      </c>
      <c r="F275" s="13" t="s">
        <v>243</v>
      </c>
      <c r="G275" s="13" t="s">
        <v>244</v>
      </c>
      <c r="H275" s="13" t="str">
        <f>IF(R275="A","Yes","No")</f>
        <v>Yes</v>
      </c>
      <c r="I275" s="13" t="s">
        <v>28</v>
      </c>
      <c r="J275" s="13" t="s">
        <v>29</v>
      </c>
      <c r="K275" s="13" t="s">
        <v>29</v>
      </c>
      <c r="L275" s="13" t="s">
        <v>30</v>
      </c>
      <c r="M275" s="13">
        <v>2014</v>
      </c>
      <c r="N275" s="13" t="s">
        <v>723</v>
      </c>
      <c r="O275" s="13">
        <v>2013</v>
      </c>
      <c r="P275" s="13">
        <v>2015</v>
      </c>
      <c r="Q275" s="16" t="str">
        <f>HYPERLINK("https://www.bou.or.ug/bou/publications_research/icbt.html","https://www.bou.or.ug/bou/publications_research/icbt.html")</f>
        <v>https://www.bou.or.ug/bou/publications_research/icbt.html</v>
      </c>
      <c r="R275" s="15" t="s">
        <v>44</v>
      </c>
      <c r="S275" s="15" t="s">
        <v>45</v>
      </c>
      <c r="T275" s="15" t="s">
        <v>245</v>
      </c>
      <c r="U275" s="13" t="s">
        <v>246</v>
      </c>
      <c r="V275" s="13" t="s">
        <v>247</v>
      </c>
      <c r="W275" s="13" t="s">
        <v>248</v>
      </c>
      <c r="X275" s="13" t="s">
        <v>249</v>
      </c>
      <c r="Y275" s="13" t="s">
        <v>250</v>
      </c>
      <c r="Z275" s="13" t="s">
        <v>251</v>
      </c>
      <c r="AA275" s="3"/>
    </row>
    <row r="276" spans="1:27" x14ac:dyDescent="0.3">
      <c r="A276" s="13" t="s">
        <v>242</v>
      </c>
      <c r="B276" s="13" t="s">
        <v>23</v>
      </c>
      <c r="C276" s="13" t="s">
        <v>93</v>
      </c>
      <c r="D276" s="13" t="s">
        <v>93</v>
      </c>
      <c r="E276" s="13" t="s">
        <v>1027</v>
      </c>
      <c r="F276" s="13" t="s">
        <v>252</v>
      </c>
      <c r="G276" s="13" t="s">
        <v>2019</v>
      </c>
      <c r="H276" s="13" t="str">
        <f>IF(R276="A","Yes","No")</f>
        <v>Yes</v>
      </c>
      <c r="I276" s="13" t="s">
        <v>71</v>
      </c>
      <c r="J276" s="13" t="s">
        <v>29</v>
      </c>
      <c r="K276" s="13" t="s">
        <v>29</v>
      </c>
      <c r="L276" s="13" t="s">
        <v>30</v>
      </c>
      <c r="M276" s="13">
        <v>2015</v>
      </c>
      <c r="N276" s="13" t="s">
        <v>723</v>
      </c>
      <c r="O276" s="13">
        <v>2014</v>
      </c>
      <c r="P276" s="13">
        <v>2016</v>
      </c>
      <c r="Q276" s="16" t="str">
        <f>HYPERLINK("http://www.budget.go.ug/budget/national-budget-performance-reports","http://www.budget.go.ug/budget/national-budget-performance-reports")</f>
        <v>http://www.budget.go.ug/budget/national-budget-performance-reports</v>
      </c>
      <c r="R276" s="15" t="s">
        <v>44</v>
      </c>
      <c r="S276" s="15" t="s">
        <v>45</v>
      </c>
      <c r="T276" s="15" t="s">
        <v>46</v>
      </c>
      <c r="U276" s="13" t="s">
        <v>1028</v>
      </c>
      <c r="V276" s="13" t="s">
        <v>143</v>
      </c>
      <c r="W276" s="13" t="s">
        <v>144</v>
      </c>
      <c r="X276" s="13" t="s">
        <v>253</v>
      </c>
      <c r="Y276" s="13" t="s">
        <v>254</v>
      </c>
      <c r="Z276" s="13" t="s">
        <v>255</v>
      </c>
      <c r="AA276" s="3"/>
    </row>
    <row r="277" spans="1:27" x14ac:dyDescent="0.3">
      <c r="A277" s="13" t="s">
        <v>242</v>
      </c>
      <c r="B277" s="13" t="s">
        <v>23</v>
      </c>
      <c r="C277" s="13" t="s">
        <v>93</v>
      </c>
      <c r="D277" s="13" t="s">
        <v>93</v>
      </c>
      <c r="E277" s="26" t="s">
        <v>1024</v>
      </c>
      <c r="F277" s="13" t="s">
        <v>252</v>
      </c>
      <c r="G277" s="13" t="s">
        <v>2019</v>
      </c>
      <c r="H277" s="13" t="str">
        <f>IF(R277="A","Yes","No")</f>
        <v>Yes</v>
      </c>
      <c r="I277" s="13" t="s">
        <v>71</v>
      </c>
      <c r="J277" s="13" t="s">
        <v>29</v>
      </c>
      <c r="K277" s="13" t="s">
        <v>29</v>
      </c>
      <c r="L277" s="13" t="s">
        <v>30</v>
      </c>
      <c r="M277" s="13">
        <v>2015</v>
      </c>
      <c r="N277" s="13" t="s">
        <v>723</v>
      </c>
      <c r="O277" s="13">
        <v>2014</v>
      </c>
      <c r="P277" s="13">
        <v>2016</v>
      </c>
      <c r="Q277" s="16" t="str">
        <f>HYPERLINK("http://www.budget.go.ug/budget/national-budget-performance-reports","http://www.budget.go.ug/budget/national-budget-performance-reports")</f>
        <v>http://www.budget.go.ug/budget/national-budget-performance-reports</v>
      </c>
      <c r="R277" s="15" t="s">
        <v>44</v>
      </c>
      <c r="S277" s="15" t="s">
        <v>45</v>
      </c>
      <c r="T277" s="15" t="s">
        <v>46</v>
      </c>
      <c r="U277" s="13" t="s">
        <v>1028</v>
      </c>
      <c r="V277" s="13" t="s">
        <v>143</v>
      </c>
      <c r="W277" s="13" t="s">
        <v>144</v>
      </c>
      <c r="X277" s="13" t="s">
        <v>253</v>
      </c>
      <c r="Y277" s="13" t="s">
        <v>254</v>
      </c>
      <c r="Z277" s="13" t="s">
        <v>255</v>
      </c>
      <c r="AA277" s="3"/>
    </row>
    <row r="278" spans="1:27" x14ac:dyDescent="0.3">
      <c r="A278" s="13" t="s">
        <v>242</v>
      </c>
      <c r="B278" s="13" t="s">
        <v>23</v>
      </c>
      <c r="C278" s="13" t="s">
        <v>93</v>
      </c>
      <c r="D278" s="13" t="s">
        <v>93</v>
      </c>
      <c r="E278" s="26" t="s">
        <v>1025</v>
      </c>
      <c r="F278" s="13" t="s">
        <v>252</v>
      </c>
      <c r="G278" s="13" t="s">
        <v>2019</v>
      </c>
      <c r="H278" s="13" t="str">
        <f>IF(R278="A","Yes","No")</f>
        <v>Yes</v>
      </c>
      <c r="I278" s="13" t="s">
        <v>71</v>
      </c>
      <c r="J278" s="13" t="s">
        <v>29</v>
      </c>
      <c r="K278" s="13" t="s">
        <v>29</v>
      </c>
      <c r="L278" s="13" t="s">
        <v>30</v>
      </c>
      <c r="M278" s="13">
        <v>2015</v>
      </c>
      <c r="N278" s="13" t="s">
        <v>723</v>
      </c>
      <c r="O278" s="13">
        <v>2014</v>
      </c>
      <c r="P278" s="13">
        <v>2016</v>
      </c>
      <c r="Q278" s="16" t="str">
        <f>HYPERLINK("http://www.budget.go.ug/budget/national-budget-performance-reports","http://www.budget.go.ug/budget/national-budget-performance-reports")</f>
        <v>http://www.budget.go.ug/budget/national-budget-performance-reports</v>
      </c>
      <c r="R278" s="15" t="s">
        <v>44</v>
      </c>
      <c r="S278" s="15" t="s">
        <v>45</v>
      </c>
      <c r="T278" s="15" t="s">
        <v>46</v>
      </c>
      <c r="U278" s="13" t="s">
        <v>1028</v>
      </c>
      <c r="V278" s="13" t="s">
        <v>143</v>
      </c>
      <c r="W278" s="13" t="s">
        <v>144</v>
      </c>
      <c r="X278" s="13" t="s">
        <v>253</v>
      </c>
      <c r="Y278" s="13" t="s">
        <v>254</v>
      </c>
      <c r="Z278" s="13" t="s">
        <v>255</v>
      </c>
      <c r="AA278" s="3"/>
    </row>
    <row r="279" spans="1:27" x14ac:dyDescent="0.3">
      <c r="A279" s="13" t="s">
        <v>242</v>
      </c>
      <c r="B279" s="13" t="s">
        <v>23</v>
      </c>
      <c r="C279" s="13" t="s">
        <v>93</v>
      </c>
      <c r="D279" s="13" t="s">
        <v>93</v>
      </c>
      <c r="E279" s="13" t="s">
        <v>1031</v>
      </c>
      <c r="F279" s="13" t="s">
        <v>258</v>
      </c>
      <c r="G279" s="13" t="s">
        <v>2019</v>
      </c>
      <c r="H279" s="13" t="str">
        <f>IF(R279="A","Yes","No")</f>
        <v>Yes</v>
      </c>
      <c r="I279" s="13" t="s">
        <v>71</v>
      </c>
      <c r="J279" s="13" t="s">
        <v>29</v>
      </c>
      <c r="K279" s="13" t="s">
        <v>29</v>
      </c>
      <c r="L279" s="13" t="s">
        <v>30</v>
      </c>
      <c r="M279" s="13">
        <v>2016</v>
      </c>
      <c r="N279" s="13" t="s">
        <v>723</v>
      </c>
      <c r="O279" s="13">
        <v>2015</v>
      </c>
      <c r="P279" s="13">
        <v>2017</v>
      </c>
      <c r="Q279" s="16" t="str">
        <f>HYPERLINK("http://www.budget.go.ug/","http://www.budget.go.ug")</f>
        <v>http://www.budget.go.ug</v>
      </c>
      <c r="R279" s="15" t="s">
        <v>44</v>
      </c>
      <c r="S279" s="15" t="s">
        <v>45</v>
      </c>
      <c r="T279" s="15" t="s">
        <v>46</v>
      </c>
      <c r="U279" s="13" t="s">
        <v>1028</v>
      </c>
      <c r="V279" s="13" t="s">
        <v>143</v>
      </c>
      <c r="W279" s="13" t="s">
        <v>144</v>
      </c>
      <c r="X279" s="13" t="s">
        <v>253</v>
      </c>
      <c r="Y279" s="13" t="s">
        <v>254</v>
      </c>
      <c r="Z279" s="13"/>
      <c r="AA279" s="3"/>
    </row>
    <row r="280" spans="1:27" x14ac:dyDescent="0.3">
      <c r="A280" s="13" t="s">
        <v>242</v>
      </c>
      <c r="B280" s="13" t="s">
        <v>23</v>
      </c>
      <c r="C280" s="13" t="s">
        <v>93</v>
      </c>
      <c r="D280" s="13" t="s">
        <v>93</v>
      </c>
      <c r="E280" s="13" t="s">
        <v>1034</v>
      </c>
      <c r="F280" s="25" t="s">
        <v>259</v>
      </c>
      <c r="G280" s="13" t="s">
        <v>244</v>
      </c>
      <c r="H280" s="13" t="str">
        <f>IF(R280="A","Yes","No")</f>
        <v>Yes</v>
      </c>
      <c r="I280" s="13" t="s">
        <v>28</v>
      </c>
      <c r="J280" s="13" t="s">
        <v>29</v>
      </c>
      <c r="K280" s="13" t="s">
        <v>29</v>
      </c>
      <c r="L280" s="13" t="s">
        <v>30</v>
      </c>
      <c r="M280" s="13">
        <v>2015</v>
      </c>
      <c r="N280" s="13" t="s">
        <v>1033</v>
      </c>
      <c r="O280" s="13">
        <v>2014</v>
      </c>
      <c r="P280" s="13">
        <v>2016</v>
      </c>
      <c r="Q280" s="16" t="str">
        <f>HYPERLINK("https://www.bou.or.ug/bou/publications_research/Bank_Lending_Survey.html","https://www.bou.or.ug/bou/publications_research/Bank_Lending_Survey.html")</f>
        <v>https://www.bou.or.ug/bou/publications_research/Bank_Lending_Survey.html</v>
      </c>
      <c r="R280" s="15" t="s">
        <v>44</v>
      </c>
      <c r="S280" s="15" t="s">
        <v>45</v>
      </c>
      <c r="T280" s="15" t="s">
        <v>245</v>
      </c>
      <c r="U280" s="13"/>
      <c r="V280" s="13" t="s">
        <v>127</v>
      </c>
      <c r="W280" s="13" t="s">
        <v>248</v>
      </c>
      <c r="X280" s="13" t="s">
        <v>260</v>
      </c>
      <c r="Y280" s="13" t="s">
        <v>254</v>
      </c>
      <c r="Z280" s="13"/>
      <c r="AA280" s="3"/>
    </row>
    <row r="281" spans="1:27" x14ac:dyDescent="0.3">
      <c r="A281" s="13" t="s">
        <v>242</v>
      </c>
      <c r="B281" s="13" t="s">
        <v>23</v>
      </c>
      <c r="C281" s="13" t="s">
        <v>93</v>
      </c>
      <c r="D281" s="13" t="s">
        <v>93</v>
      </c>
      <c r="E281" s="13" t="s">
        <v>1035</v>
      </c>
      <c r="F281" s="25" t="s">
        <v>259</v>
      </c>
      <c r="G281" s="13" t="s">
        <v>244</v>
      </c>
      <c r="H281" s="13" t="str">
        <f>IF(R281="A","Yes","No")</f>
        <v>Yes</v>
      </c>
      <c r="I281" s="13" t="s">
        <v>28</v>
      </c>
      <c r="J281" s="13" t="s">
        <v>29</v>
      </c>
      <c r="K281" s="13" t="s">
        <v>29</v>
      </c>
      <c r="L281" s="13" t="s">
        <v>30</v>
      </c>
      <c r="M281" s="13">
        <v>2015</v>
      </c>
      <c r="N281" s="13" t="s">
        <v>1033</v>
      </c>
      <c r="O281" s="13">
        <v>2014</v>
      </c>
      <c r="P281" s="13">
        <v>2016</v>
      </c>
      <c r="Q281" s="16" t="str">
        <f>HYPERLINK("https://www.bou.or.ug/bou/publications_research/Bank_Lending_Survey.html","https://www.bou.or.ug/bou/publications_research/Bank_Lending_Survey.html")</f>
        <v>https://www.bou.or.ug/bou/publications_research/Bank_Lending_Survey.html</v>
      </c>
      <c r="R281" s="15" t="s">
        <v>44</v>
      </c>
      <c r="S281" s="15" t="s">
        <v>45</v>
      </c>
      <c r="T281" s="15" t="s">
        <v>245</v>
      </c>
      <c r="U281" s="13"/>
      <c r="V281" s="13" t="s">
        <v>127</v>
      </c>
      <c r="W281" s="13" t="s">
        <v>248</v>
      </c>
      <c r="X281" s="13" t="s">
        <v>260</v>
      </c>
      <c r="Y281" s="13" t="s">
        <v>254</v>
      </c>
      <c r="Z281" s="13"/>
      <c r="AA281" s="3"/>
    </row>
    <row r="282" spans="1:27" x14ac:dyDescent="0.3">
      <c r="A282" s="13" t="s">
        <v>242</v>
      </c>
      <c r="B282" s="13" t="s">
        <v>23</v>
      </c>
      <c r="C282" s="13" t="s">
        <v>93</v>
      </c>
      <c r="D282" s="13" t="s">
        <v>93</v>
      </c>
      <c r="E282" s="13" t="s">
        <v>1036</v>
      </c>
      <c r="F282" s="25" t="s">
        <v>259</v>
      </c>
      <c r="G282" s="13" t="s">
        <v>244</v>
      </c>
      <c r="H282" s="13" t="str">
        <f>IF(R282="A","Yes","No")</f>
        <v>Yes</v>
      </c>
      <c r="I282" s="13" t="s">
        <v>28</v>
      </c>
      <c r="J282" s="13" t="s">
        <v>29</v>
      </c>
      <c r="K282" s="13" t="s">
        <v>29</v>
      </c>
      <c r="L282" s="13" t="s">
        <v>30</v>
      </c>
      <c r="M282" s="13">
        <v>2015</v>
      </c>
      <c r="N282" s="13" t="s">
        <v>1033</v>
      </c>
      <c r="O282" s="13">
        <v>2014</v>
      </c>
      <c r="P282" s="13">
        <v>2016</v>
      </c>
      <c r="Q282" s="16" t="str">
        <f>HYPERLINK("https://www.bou.or.ug/bou/publications_research/Bank_Lending_Survey.html","https://www.bou.or.ug/bou/publications_research/Bank_Lending_Survey.html")</f>
        <v>https://www.bou.or.ug/bou/publications_research/Bank_Lending_Survey.html</v>
      </c>
      <c r="R282" s="15" t="s">
        <v>44</v>
      </c>
      <c r="S282" s="15" t="s">
        <v>45</v>
      </c>
      <c r="T282" s="15" t="s">
        <v>245</v>
      </c>
      <c r="U282" s="13"/>
      <c r="V282" s="13" t="s">
        <v>127</v>
      </c>
      <c r="W282" s="13" t="s">
        <v>248</v>
      </c>
      <c r="X282" s="13" t="s">
        <v>260</v>
      </c>
      <c r="Y282" s="13" t="s">
        <v>254</v>
      </c>
      <c r="Z282" s="13"/>
      <c r="AA282" s="3"/>
    </row>
    <row r="283" spans="1:27" x14ac:dyDescent="0.3">
      <c r="A283" s="13" t="s">
        <v>242</v>
      </c>
      <c r="B283" s="13" t="s">
        <v>23</v>
      </c>
      <c r="C283" s="13" t="s">
        <v>93</v>
      </c>
      <c r="D283" s="13" t="s">
        <v>93</v>
      </c>
      <c r="E283" s="13" t="s">
        <v>1037</v>
      </c>
      <c r="F283" s="25" t="s">
        <v>259</v>
      </c>
      <c r="G283" s="13" t="s">
        <v>244</v>
      </c>
      <c r="H283" s="13" t="str">
        <f>IF(R283="A","Yes","No")</f>
        <v>Yes</v>
      </c>
      <c r="I283" s="13" t="s">
        <v>28</v>
      </c>
      <c r="J283" s="13" t="s">
        <v>29</v>
      </c>
      <c r="K283" s="13" t="s">
        <v>29</v>
      </c>
      <c r="L283" s="13" t="s">
        <v>30</v>
      </c>
      <c r="M283" s="13">
        <v>2015</v>
      </c>
      <c r="N283" s="13" t="s">
        <v>1033</v>
      </c>
      <c r="O283" s="13">
        <v>2014</v>
      </c>
      <c r="P283" s="13">
        <v>2016</v>
      </c>
      <c r="Q283" s="16" t="str">
        <f>HYPERLINK("https://www.bou.or.ug/bou/publications_research/Bank_Lending_Survey.html","https://www.bou.or.ug/bou/publications_research/Bank_Lending_Survey.html")</f>
        <v>https://www.bou.or.ug/bou/publications_research/Bank_Lending_Survey.html</v>
      </c>
      <c r="R283" s="15" t="s">
        <v>44</v>
      </c>
      <c r="S283" s="15" t="s">
        <v>45</v>
      </c>
      <c r="T283" s="15" t="s">
        <v>245</v>
      </c>
      <c r="U283" s="13"/>
      <c r="V283" s="13" t="s">
        <v>127</v>
      </c>
      <c r="W283" s="13" t="s">
        <v>248</v>
      </c>
      <c r="X283" s="13" t="s">
        <v>260</v>
      </c>
      <c r="Y283" s="13" t="s">
        <v>254</v>
      </c>
      <c r="Z283" s="13"/>
      <c r="AA283" s="3"/>
    </row>
    <row r="284" spans="1:27" x14ac:dyDescent="0.3">
      <c r="A284" s="13" t="s">
        <v>242</v>
      </c>
      <c r="B284" s="13" t="s">
        <v>23</v>
      </c>
      <c r="C284" s="13" t="s">
        <v>93</v>
      </c>
      <c r="D284" s="13" t="s">
        <v>93</v>
      </c>
      <c r="E284" s="13" t="s">
        <v>1038</v>
      </c>
      <c r="F284" s="25" t="s">
        <v>259</v>
      </c>
      <c r="G284" s="13" t="s">
        <v>244</v>
      </c>
      <c r="H284" s="13" t="str">
        <f>IF(R284="A","Yes","No")</f>
        <v>Yes</v>
      </c>
      <c r="I284" s="13" t="s">
        <v>28</v>
      </c>
      <c r="J284" s="13" t="s">
        <v>29</v>
      </c>
      <c r="K284" s="13" t="s">
        <v>29</v>
      </c>
      <c r="L284" s="13" t="s">
        <v>30</v>
      </c>
      <c r="M284" s="13">
        <v>2015</v>
      </c>
      <c r="N284" s="13" t="s">
        <v>1033</v>
      </c>
      <c r="O284" s="13">
        <v>2014</v>
      </c>
      <c r="P284" s="13">
        <v>2016</v>
      </c>
      <c r="Q284" s="16" t="str">
        <f>HYPERLINK("https://www.bou.or.ug/bou/publications_research/Bank_Lending_Survey.html","https://www.bou.or.ug/bou/publications_research/Bank_Lending_Survey.html")</f>
        <v>https://www.bou.or.ug/bou/publications_research/Bank_Lending_Survey.html</v>
      </c>
      <c r="R284" s="15" t="s">
        <v>44</v>
      </c>
      <c r="S284" s="15" t="s">
        <v>45</v>
      </c>
      <c r="T284" s="15" t="s">
        <v>245</v>
      </c>
      <c r="U284" s="13"/>
      <c r="V284" s="13" t="s">
        <v>127</v>
      </c>
      <c r="W284" s="13" t="s">
        <v>248</v>
      </c>
      <c r="X284" s="13" t="s">
        <v>260</v>
      </c>
      <c r="Y284" s="13" t="s">
        <v>254</v>
      </c>
      <c r="Z284" s="13"/>
      <c r="AA284" s="3"/>
    </row>
    <row r="285" spans="1:27" x14ac:dyDescent="0.3">
      <c r="A285" s="13" t="s">
        <v>242</v>
      </c>
      <c r="B285" s="13" t="s">
        <v>23</v>
      </c>
      <c r="C285" s="13" t="s">
        <v>93</v>
      </c>
      <c r="D285" s="13" t="s">
        <v>93</v>
      </c>
      <c r="E285" s="13" t="s">
        <v>1032</v>
      </c>
      <c r="F285" s="25" t="s">
        <v>259</v>
      </c>
      <c r="G285" s="13" t="s">
        <v>244</v>
      </c>
      <c r="H285" s="13" t="str">
        <f>IF(R285="A","Yes","No")</f>
        <v>Yes</v>
      </c>
      <c r="I285" s="13" t="s">
        <v>28</v>
      </c>
      <c r="J285" s="13" t="s">
        <v>29</v>
      </c>
      <c r="K285" s="13" t="s">
        <v>29</v>
      </c>
      <c r="L285" s="13" t="s">
        <v>30</v>
      </c>
      <c r="M285" s="13">
        <v>2015</v>
      </c>
      <c r="N285" s="13" t="s">
        <v>1033</v>
      </c>
      <c r="O285" s="13">
        <v>2014</v>
      </c>
      <c r="P285" s="13">
        <v>2016</v>
      </c>
      <c r="Q285" s="16" t="str">
        <f>HYPERLINK("https://www.bou.or.ug/bou/publications_research/Bank_Lending_Survey.html","https://www.bou.or.ug/bou/publications_research/Bank_Lending_Survey.html")</f>
        <v>https://www.bou.or.ug/bou/publications_research/Bank_Lending_Survey.html</v>
      </c>
      <c r="R285" s="15" t="s">
        <v>44</v>
      </c>
      <c r="S285" s="15" t="s">
        <v>45</v>
      </c>
      <c r="T285" s="15" t="s">
        <v>245</v>
      </c>
      <c r="U285" s="13"/>
      <c r="V285" s="13" t="s">
        <v>127</v>
      </c>
      <c r="W285" s="13" t="s">
        <v>248</v>
      </c>
      <c r="X285" s="13" t="s">
        <v>260</v>
      </c>
      <c r="Y285" s="13" t="s">
        <v>254</v>
      </c>
      <c r="Z285" s="13"/>
      <c r="AA285" s="3"/>
    </row>
    <row r="286" spans="1:27" x14ac:dyDescent="0.3">
      <c r="A286" s="13" t="s">
        <v>242</v>
      </c>
      <c r="B286" s="13" t="s">
        <v>23</v>
      </c>
      <c r="C286" s="13" t="s">
        <v>93</v>
      </c>
      <c r="D286" s="13" t="s">
        <v>93</v>
      </c>
      <c r="E286" s="26" t="s">
        <v>1068</v>
      </c>
      <c r="F286" s="13" t="s">
        <v>1074</v>
      </c>
      <c r="G286" s="13" t="s">
        <v>244</v>
      </c>
      <c r="H286" s="13" t="str">
        <f>IF(R286="A","Yes","No")</f>
        <v>Yes</v>
      </c>
      <c r="I286" s="13" t="s">
        <v>28</v>
      </c>
      <c r="J286" s="13" t="s">
        <v>29</v>
      </c>
      <c r="K286" s="13" t="s">
        <v>29</v>
      </c>
      <c r="L286" s="13" t="s">
        <v>30</v>
      </c>
      <c r="M286" s="13">
        <v>2013</v>
      </c>
      <c r="N286" s="13" t="s">
        <v>2010</v>
      </c>
      <c r="O286" s="13">
        <v>2009</v>
      </c>
      <c r="P286" s="13">
        <v>2018</v>
      </c>
      <c r="Q286" s="14" t="s">
        <v>1075</v>
      </c>
      <c r="R286" s="15" t="s">
        <v>44</v>
      </c>
      <c r="S286" s="15" t="s">
        <v>45</v>
      </c>
      <c r="T286" s="15" t="s">
        <v>245</v>
      </c>
      <c r="U286" s="13"/>
      <c r="V286" s="13" t="s">
        <v>247</v>
      </c>
      <c r="W286" s="13" t="s">
        <v>248</v>
      </c>
      <c r="X286" s="13" t="s">
        <v>262</v>
      </c>
      <c r="Y286" s="13" t="s">
        <v>254</v>
      </c>
      <c r="Z286" s="13" t="s">
        <v>263</v>
      </c>
      <c r="AA286" s="3"/>
    </row>
    <row r="287" spans="1:27" x14ac:dyDescent="0.3">
      <c r="A287" s="13" t="s">
        <v>242</v>
      </c>
      <c r="B287" s="13" t="s">
        <v>23</v>
      </c>
      <c r="C287" s="13" t="s">
        <v>93</v>
      </c>
      <c r="D287" s="13" t="s">
        <v>93</v>
      </c>
      <c r="E287" s="26" t="s">
        <v>1069</v>
      </c>
      <c r="F287" s="13" t="s">
        <v>1074</v>
      </c>
      <c r="G287" s="13" t="s">
        <v>244</v>
      </c>
      <c r="H287" s="13" t="str">
        <f>IF(R287="A","Yes","No")</f>
        <v>Yes</v>
      </c>
      <c r="I287" s="13" t="s">
        <v>28</v>
      </c>
      <c r="J287" s="13" t="s">
        <v>29</v>
      </c>
      <c r="K287" s="13" t="s">
        <v>29</v>
      </c>
      <c r="L287" s="13" t="s">
        <v>30</v>
      </c>
      <c r="M287" s="13">
        <v>2013</v>
      </c>
      <c r="N287" s="13" t="s">
        <v>2010</v>
      </c>
      <c r="O287" s="13">
        <v>2009</v>
      </c>
      <c r="P287" s="13">
        <v>2018</v>
      </c>
      <c r="Q287" s="14" t="s">
        <v>1075</v>
      </c>
      <c r="R287" s="15" t="s">
        <v>44</v>
      </c>
      <c r="S287" s="15" t="s">
        <v>45</v>
      </c>
      <c r="T287" s="15" t="s">
        <v>245</v>
      </c>
      <c r="U287" s="13"/>
      <c r="V287" s="13" t="s">
        <v>247</v>
      </c>
      <c r="W287" s="13" t="s">
        <v>248</v>
      </c>
      <c r="X287" s="13" t="s">
        <v>262</v>
      </c>
      <c r="Y287" s="13" t="s">
        <v>254</v>
      </c>
      <c r="Z287" s="13" t="s">
        <v>263</v>
      </c>
      <c r="AA287" s="3"/>
    </row>
    <row r="288" spans="1:27" x14ac:dyDescent="0.3">
      <c r="A288" s="13" t="s">
        <v>242</v>
      </c>
      <c r="B288" s="13" t="s">
        <v>23</v>
      </c>
      <c r="C288" s="13" t="s">
        <v>93</v>
      </c>
      <c r="D288" s="13" t="s">
        <v>93</v>
      </c>
      <c r="E288" s="26" t="s">
        <v>1070</v>
      </c>
      <c r="F288" s="13" t="s">
        <v>1074</v>
      </c>
      <c r="G288" s="13" t="s">
        <v>244</v>
      </c>
      <c r="H288" s="13" t="str">
        <f>IF(R288="A","Yes","No")</f>
        <v>Yes</v>
      </c>
      <c r="I288" s="13" t="s">
        <v>28</v>
      </c>
      <c r="J288" s="13" t="s">
        <v>29</v>
      </c>
      <c r="K288" s="13" t="s">
        <v>29</v>
      </c>
      <c r="L288" s="13" t="s">
        <v>30</v>
      </c>
      <c r="M288" s="13">
        <v>2013</v>
      </c>
      <c r="N288" s="13" t="s">
        <v>2010</v>
      </c>
      <c r="O288" s="13">
        <v>2009</v>
      </c>
      <c r="P288" s="13">
        <v>2018</v>
      </c>
      <c r="Q288" s="14" t="s">
        <v>1075</v>
      </c>
      <c r="R288" s="15" t="s">
        <v>44</v>
      </c>
      <c r="S288" s="15" t="s">
        <v>45</v>
      </c>
      <c r="T288" s="15" t="s">
        <v>245</v>
      </c>
      <c r="U288" s="13"/>
      <c r="V288" s="13" t="s">
        <v>247</v>
      </c>
      <c r="W288" s="13" t="s">
        <v>248</v>
      </c>
      <c r="X288" s="13" t="s">
        <v>262</v>
      </c>
      <c r="Y288" s="13" t="s">
        <v>254</v>
      </c>
      <c r="Z288" s="13" t="s">
        <v>263</v>
      </c>
      <c r="AA288" s="3"/>
    </row>
    <row r="289" spans="1:27" x14ac:dyDescent="0.3">
      <c r="A289" s="13" t="s">
        <v>242</v>
      </c>
      <c r="B289" s="13" t="s">
        <v>23</v>
      </c>
      <c r="C289" s="13" t="s">
        <v>93</v>
      </c>
      <c r="D289" s="13" t="s">
        <v>93</v>
      </c>
      <c r="E289" s="26" t="s">
        <v>1073</v>
      </c>
      <c r="F289" s="13" t="s">
        <v>1074</v>
      </c>
      <c r="G289" s="13" t="s">
        <v>244</v>
      </c>
      <c r="H289" s="13" t="str">
        <f>IF(R289="A","Yes","No")</f>
        <v>Yes</v>
      </c>
      <c r="I289" s="13" t="s">
        <v>28</v>
      </c>
      <c r="J289" s="13" t="s">
        <v>29</v>
      </c>
      <c r="K289" s="13" t="s">
        <v>29</v>
      </c>
      <c r="L289" s="13" t="s">
        <v>30</v>
      </c>
      <c r="M289" s="13">
        <v>2013</v>
      </c>
      <c r="N289" s="13" t="s">
        <v>2010</v>
      </c>
      <c r="O289" s="13">
        <v>2009</v>
      </c>
      <c r="P289" s="13">
        <v>2018</v>
      </c>
      <c r="Q289" s="14" t="s">
        <v>1075</v>
      </c>
      <c r="R289" s="15" t="s">
        <v>44</v>
      </c>
      <c r="S289" s="15" t="s">
        <v>45</v>
      </c>
      <c r="T289" s="15" t="s">
        <v>245</v>
      </c>
      <c r="U289" s="13"/>
      <c r="V289" s="13" t="s">
        <v>247</v>
      </c>
      <c r="W289" s="13" t="s">
        <v>248</v>
      </c>
      <c r="X289" s="13" t="s">
        <v>262</v>
      </c>
      <c r="Y289" s="13" t="s">
        <v>254</v>
      </c>
      <c r="Z289" s="13" t="s">
        <v>263</v>
      </c>
      <c r="AA289" s="3"/>
    </row>
    <row r="290" spans="1:27" x14ac:dyDescent="0.3">
      <c r="A290" s="13" t="s">
        <v>242</v>
      </c>
      <c r="B290" s="13" t="s">
        <v>23</v>
      </c>
      <c r="C290" s="13" t="s">
        <v>93</v>
      </c>
      <c r="D290" s="13" t="s">
        <v>93</v>
      </c>
      <c r="E290" s="26" t="s">
        <v>1039</v>
      </c>
      <c r="F290" s="13" t="s">
        <v>1074</v>
      </c>
      <c r="G290" s="13" t="s">
        <v>244</v>
      </c>
      <c r="H290" s="13" t="str">
        <f>IF(R290="A","Yes","No")</f>
        <v>Yes</v>
      </c>
      <c r="I290" s="13" t="s">
        <v>28</v>
      </c>
      <c r="J290" s="13" t="s">
        <v>29</v>
      </c>
      <c r="K290" s="13" t="s">
        <v>29</v>
      </c>
      <c r="L290" s="13" t="s">
        <v>30</v>
      </c>
      <c r="M290" s="13">
        <v>2013</v>
      </c>
      <c r="N290" s="13" t="s">
        <v>2010</v>
      </c>
      <c r="O290" s="13">
        <v>2009</v>
      </c>
      <c r="P290" s="13">
        <v>2018</v>
      </c>
      <c r="Q290" s="14" t="s">
        <v>1075</v>
      </c>
      <c r="R290" s="15" t="s">
        <v>44</v>
      </c>
      <c r="S290" s="15" t="s">
        <v>45</v>
      </c>
      <c r="T290" s="15" t="s">
        <v>245</v>
      </c>
      <c r="U290" s="13"/>
      <c r="V290" s="13" t="s">
        <v>247</v>
      </c>
      <c r="W290" s="13" t="s">
        <v>248</v>
      </c>
      <c r="X290" s="13" t="s">
        <v>262</v>
      </c>
      <c r="Y290" s="13" t="s">
        <v>254</v>
      </c>
      <c r="Z290" s="13" t="s">
        <v>263</v>
      </c>
      <c r="AA290" s="3"/>
    </row>
    <row r="291" spans="1:27" x14ac:dyDescent="0.3">
      <c r="A291" s="13" t="s">
        <v>242</v>
      </c>
      <c r="B291" s="13" t="s">
        <v>23</v>
      </c>
      <c r="C291" s="13" t="s">
        <v>93</v>
      </c>
      <c r="D291" s="13" t="s">
        <v>93</v>
      </c>
      <c r="E291" s="26" t="s">
        <v>1040</v>
      </c>
      <c r="F291" s="13" t="s">
        <v>1074</v>
      </c>
      <c r="G291" s="13" t="s">
        <v>244</v>
      </c>
      <c r="H291" s="13" t="str">
        <f>IF(R291="A","Yes","No")</f>
        <v>Yes</v>
      </c>
      <c r="I291" s="13" t="s">
        <v>28</v>
      </c>
      <c r="J291" s="13" t="s">
        <v>29</v>
      </c>
      <c r="K291" s="13" t="s">
        <v>29</v>
      </c>
      <c r="L291" s="13" t="s">
        <v>30</v>
      </c>
      <c r="M291" s="13">
        <v>2013</v>
      </c>
      <c r="N291" s="13" t="s">
        <v>2010</v>
      </c>
      <c r="O291" s="13">
        <v>2009</v>
      </c>
      <c r="P291" s="13">
        <v>2018</v>
      </c>
      <c r="Q291" s="14" t="s">
        <v>1075</v>
      </c>
      <c r="R291" s="15" t="s">
        <v>44</v>
      </c>
      <c r="S291" s="15" t="s">
        <v>45</v>
      </c>
      <c r="T291" s="15" t="s">
        <v>245</v>
      </c>
      <c r="U291" s="13"/>
      <c r="V291" s="13" t="s">
        <v>247</v>
      </c>
      <c r="W291" s="13" t="s">
        <v>248</v>
      </c>
      <c r="X291" s="13" t="s">
        <v>262</v>
      </c>
      <c r="Y291" s="13" t="s">
        <v>254</v>
      </c>
      <c r="Z291" s="13" t="s">
        <v>263</v>
      </c>
      <c r="AA291" s="3"/>
    </row>
    <row r="292" spans="1:27" x14ac:dyDescent="0.3">
      <c r="A292" s="13" t="s">
        <v>242</v>
      </c>
      <c r="B292" s="13" t="s">
        <v>23</v>
      </c>
      <c r="C292" s="13" t="s">
        <v>93</v>
      </c>
      <c r="D292" s="13" t="s">
        <v>93</v>
      </c>
      <c r="E292" s="26" t="s">
        <v>1041</v>
      </c>
      <c r="F292" s="13" t="s">
        <v>1074</v>
      </c>
      <c r="G292" s="13" t="s">
        <v>244</v>
      </c>
      <c r="H292" s="13" t="str">
        <f>IF(R292="A","Yes","No")</f>
        <v>Yes</v>
      </c>
      <c r="I292" s="13" t="s">
        <v>28</v>
      </c>
      <c r="J292" s="13" t="s">
        <v>29</v>
      </c>
      <c r="K292" s="13" t="s">
        <v>29</v>
      </c>
      <c r="L292" s="13" t="s">
        <v>30</v>
      </c>
      <c r="M292" s="13">
        <v>2013</v>
      </c>
      <c r="N292" s="13" t="s">
        <v>2010</v>
      </c>
      <c r="O292" s="13">
        <v>2009</v>
      </c>
      <c r="P292" s="13">
        <v>2018</v>
      </c>
      <c r="Q292" s="14" t="s">
        <v>1075</v>
      </c>
      <c r="R292" s="15" t="s">
        <v>44</v>
      </c>
      <c r="S292" s="15" t="s">
        <v>45</v>
      </c>
      <c r="T292" s="15" t="s">
        <v>245</v>
      </c>
      <c r="U292" s="13"/>
      <c r="V292" s="13" t="s">
        <v>247</v>
      </c>
      <c r="W292" s="13" t="s">
        <v>248</v>
      </c>
      <c r="X292" s="13" t="s">
        <v>262</v>
      </c>
      <c r="Y292" s="13" t="s">
        <v>254</v>
      </c>
      <c r="Z292" s="13" t="s">
        <v>263</v>
      </c>
      <c r="AA292" s="3"/>
    </row>
    <row r="293" spans="1:27" x14ac:dyDescent="0.3">
      <c r="A293" s="13" t="s">
        <v>242</v>
      </c>
      <c r="B293" s="13" t="s">
        <v>23</v>
      </c>
      <c r="C293" s="13" t="s">
        <v>93</v>
      </c>
      <c r="D293" s="13" t="s">
        <v>93</v>
      </c>
      <c r="E293" s="26" t="s">
        <v>1042</v>
      </c>
      <c r="F293" s="13" t="s">
        <v>1074</v>
      </c>
      <c r="G293" s="13" t="s">
        <v>244</v>
      </c>
      <c r="H293" s="13" t="str">
        <f>IF(R293="A","Yes","No")</f>
        <v>Yes</v>
      </c>
      <c r="I293" s="13" t="s">
        <v>28</v>
      </c>
      <c r="J293" s="13" t="s">
        <v>29</v>
      </c>
      <c r="K293" s="13" t="s">
        <v>29</v>
      </c>
      <c r="L293" s="13" t="s">
        <v>30</v>
      </c>
      <c r="M293" s="13">
        <v>2013</v>
      </c>
      <c r="N293" s="13" t="s">
        <v>2010</v>
      </c>
      <c r="O293" s="13">
        <v>2009</v>
      </c>
      <c r="P293" s="13">
        <v>2018</v>
      </c>
      <c r="Q293" s="14" t="s">
        <v>1075</v>
      </c>
      <c r="R293" s="15" t="s">
        <v>44</v>
      </c>
      <c r="S293" s="15" t="s">
        <v>45</v>
      </c>
      <c r="T293" s="15" t="s">
        <v>245</v>
      </c>
      <c r="U293" s="13"/>
      <c r="V293" s="13" t="s">
        <v>247</v>
      </c>
      <c r="W293" s="13" t="s">
        <v>248</v>
      </c>
      <c r="X293" s="13" t="s">
        <v>262</v>
      </c>
      <c r="Y293" s="13" t="s">
        <v>254</v>
      </c>
      <c r="Z293" s="13" t="s">
        <v>263</v>
      </c>
      <c r="AA293" s="3"/>
    </row>
    <row r="294" spans="1:27" x14ac:dyDescent="0.3">
      <c r="A294" s="13" t="s">
        <v>242</v>
      </c>
      <c r="B294" s="13" t="s">
        <v>23</v>
      </c>
      <c r="C294" s="13" t="s">
        <v>93</v>
      </c>
      <c r="D294" s="13" t="s">
        <v>93</v>
      </c>
      <c r="E294" s="26" t="s">
        <v>1043</v>
      </c>
      <c r="F294" s="13" t="s">
        <v>1074</v>
      </c>
      <c r="G294" s="13" t="s">
        <v>244</v>
      </c>
      <c r="H294" s="13" t="str">
        <f>IF(R294="A","Yes","No")</f>
        <v>Yes</v>
      </c>
      <c r="I294" s="13" t="s">
        <v>28</v>
      </c>
      <c r="J294" s="13" t="s">
        <v>29</v>
      </c>
      <c r="K294" s="13" t="s">
        <v>29</v>
      </c>
      <c r="L294" s="13" t="s">
        <v>30</v>
      </c>
      <c r="M294" s="13">
        <v>2013</v>
      </c>
      <c r="N294" s="13" t="s">
        <v>2010</v>
      </c>
      <c r="O294" s="13">
        <v>2009</v>
      </c>
      <c r="P294" s="13">
        <v>2018</v>
      </c>
      <c r="Q294" s="14" t="s">
        <v>1075</v>
      </c>
      <c r="R294" s="15" t="s">
        <v>44</v>
      </c>
      <c r="S294" s="15" t="s">
        <v>45</v>
      </c>
      <c r="T294" s="15" t="s">
        <v>245</v>
      </c>
      <c r="U294" s="13"/>
      <c r="V294" s="13" t="s">
        <v>247</v>
      </c>
      <c r="W294" s="13" t="s">
        <v>248</v>
      </c>
      <c r="X294" s="13" t="s">
        <v>262</v>
      </c>
      <c r="Y294" s="13" t="s">
        <v>254</v>
      </c>
      <c r="Z294" s="13" t="s">
        <v>263</v>
      </c>
      <c r="AA294" s="3"/>
    </row>
    <row r="295" spans="1:27" x14ac:dyDescent="0.3">
      <c r="A295" s="13" t="s">
        <v>242</v>
      </c>
      <c r="B295" s="13" t="s">
        <v>23</v>
      </c>
      <c r="C295" s="13" t="s">
        <v>93</v>
      </c>
      <c r="D295" s="13" t="s">
        <v>93</v>
      </c>
      <c r="E295" s="26" t="s">
        <v>1044</v>
      </c>
      <c r="F295" s="13" t="s">
        <v>1074</v>
      </c>
      <c r="G295" s="13" t="s">
        <v>244</v>
      </c>
      <c r="H295" s="13" t="str">
        <f>IF(R295="A","Yes","No")</f>
        <v>Yes</v>
      </c>
      <c r="I295" s="13" t="s">
        <v>28</v>
      </c>
      <c r="J295" s="13" t="s">
        <v>29</v>
      </c>
      <c r="K295" s="13" t="s">
        <v>29</v>
      </c>
      <c r="L295" s="13" t="s">
        <v>30</v>
      </c>
      <c r="M295" s="13">
        <v>2013</v>
      </c>
      <c r="N295" s="13" t="s">
        <v>2010</v>
      </c>
      <c r="O295" s="13">
        <v>2009</v>
      </c>
      <c r="P295" s="13">
        <v>2018</v>
      </c>
      <c r="Q295" s="14" t="s">
        <v>1075</v>
      </c>
      <c r="R295" s="15" t="s">
        <v>44</v>
      </c>
      <c r="S295" s="15" t="s">
        <v>45</v>
      </c>
      <c r="T295" s="15" t="s">
        <v>245</v>
      </c>
      <c r="U295" s="13"/>
      <c r="V295" s="13" t="s">
        <v>247</v>
      </c>
      <c r="W295" s="13" t="s">
        <v>248</v>
      </c>
      <c r="X295" s="13" t="s">
        <v>262</v>
      </c>
      <c r="Y295" s="13" t="s">
        <v>254</v>
      </c>
      <c r="Z295" s="13" t="s">
        <v>263</v>
      </c>
      <c r="AA295" s="3"/>
    </row>
    <row r="296" spans="1:27" x14ac:dyDescent="0.3">
      <c r="A296" s="13" t="s">
        <v>242</v>
      </c>
      <c r="B296" s="13" t="s">
        <v>23</v>
      </c>
      <c r="C296" s="13" t="s">
        <v>93</v>
      </c>
      <c r="D296" s="13" t="s">
        <v>93</v>
      </c>
      <c r="E296" s="26" t="s">
        <v>1045</v>
      </c>
      <c r="F296" s="13" t="s">
        <v>1074</v>
      </c>
      <c r="G296" s="13" t="s">
        <v>244</v>
      </c>
      <c r="H296" s="13" t="str">
        <f>IF(R296="A","Yes","No")</f>
        <v>Yes</v>
      </c>
      <c r="I296" s="13" t="s">
        <v>28</v>
      </c>
      <c r="J296" s="13" t="s">
        <v>29</v>
      </c>
      <c r="K296" s="13" t="s">
        <v>29</v>
      </c>
      <c r="L296" s="13" t="s">
        <v>30</v>
      </c>
      <c r="M296" s="13">
        <v>2013</v>
      </c>
      <c r="N296" s="13" t="s">
        <v>2010</v>
      </c>
      <c r="O296" s="13">
        <v>2009</v>
      </c>
      <c r="P296" s="13">
        <v>2018</v>
      </c>
      <c r="Q296" s="14" t="s">
        <v>1075</v>
      </c>
      <c r="R296" s="15" t="s">
        <v>44</v>
      </c>
      <c r="S296" s="15" t="s">
        <v>45</v>
      </c>
      <c r="T296" s="15" t="s">
        <v>245</v>
      </c>
      <c r="U296" s="13"/>
      <c r="V296" s="13" t="s">
        <v>247</v>
      </c>
      <c r="W296" s="13" t="s">
        <v>248</v>
      </c>
      <c r="X296" s="13" t="s">
        <v>262</v>
      </c>
      <c r="Y296" s="13" t="s">
        <v>254</v>
      </c>
      <c r="Z296" s="13" t="s">
        <v>263</v>
      </c>
      <c r="AA296" s="3"/>
    </row>
    <row r="297" spans="1:27" x14ac:dyDescent="0.3">
      <c r="A297" s="13" t="s">
        <v>242</v>
      </c>
      <c r="B297" s="13" t="s">
        <v>23</v>
      </c>
      <c r="C297" s="13" t="s">
        <v>93</v>
      </c>
      <c r="D297" s="13" t="s">
        <v>93</v>
      </c>
      <c r="E297" s="26" t="s">
        <v>1046</v>
      </c>
      <c r="F297" s="13" t="s">
        <v>1074</v>
      </c>
      <c r="G297" s="13" t="s">
        <v>244</v>
      </c>
      <c r="H297" s="13" t="str">
        <f>IF(R297="A","Yes","No")</f>
        <v>Yes</v>
      </c>
      <c r="I297" s="13" t="s">
        <v>28</v>
      </c>
      <c r="J297" s="13" t="s">
        <v>29</v>
      </c>
      <c r="K297" s="13" t="s">
        <v>29</v>
      </c>
      <c r="L297" s="13" t="s">
        <v>30</v>
      </c>
      <c r="M297" s="13">
        <v>2013</v>
      </c>
      <c r="N297" s="13" t="s">
        <v>2010</v>
      </c>
      <c r="O297" s="13">
        <v>2009</v>
      </c>
      <c r="P297" s="13">
        <v>2018</v>
      </c>
      <c r="Q297" s="14" t="s">
        <v>1075</v>
      </c>
      <c r="R297" s="15" t="s">
        <v>44</v>
      </c>
      <c r="S297" s="15" t="s">
        <v>45</v>
      </c>
      <c r="T297" s="15" t="s">
        <v>245</v>
      </c>
      <c r="U297" s="13"/>
      <c r="V297" s="13" t="s">
        <v>247</v>
      </c>
      <c r="W297" s="13" t="s">
        <v>248</v>
      </c>
      <c r="X297" s="13" t="s">
        <v>262</v>
      </c>
      <c r="Y297" s="13" t="s">
        <v>254</v>
      </c>
      <c r="Z297" s="13" t="s">
        <v>263</v>
      </c>
      <c r="AA297" s="3"/>
    </row>
    <row r="298" spans="1:27" x14ac:dyDescent="0.3">
      <c r="A298" s="13" t="s">
        <v>242</v>
      </c>
      <c r="B298" s="13" t="s">
        <v>23</v>
      </c>
      <c r="C298" s="13" t="s">
        <v>93</v>
      </c>
      <c r="D298" s="13" t="s">
        <v>93</v>
      </c>
      <c r="E298" s="26" t="s">
        <v>1047</v>
      </c>
      <c r="F298" s="13" t="s">
        <v>1074</v>
      </c>
      <c r="G298" s="13" t="s">
        <v>244</v>
      </c>
      <c r="H298" s="13" t="str">
        <f>IF(R298="A","Yes","No")</f>
        <v>Yes</v>
      </c>
      <c r="I298" s="13" t="s">
        <v>28</v>
      </c>
      <c r="J298" s="13" t="s">
        <v>29</v>
      </c>
      <c r="K298" s="13" t="s">
        <v>29</v>
      </c>
      <c r="L298" s="13" t="s">
        <v>30</v>
      </c>
      <c r="M298" s="13">
        <v>2013</v>
      </c>
      <c r="N298" s="13" t="s">
        <v>2010</v>
      </c>
      <c r="O298" s="13">
        <v>2009</v>
      </c>
      <c r="P298" s="13">
        <v>2018</v>
      </c>
      <c r="Q298" s="14" t="s">
        <v>1075</v>
      </c>
      <c r="R298" s="15" t="s">
        <v>44</v>
      </c>
      <c r="S298" s="15" t="s">
        <v>45</v>
      </c>
      <c r="T298" s="15" t="s">
        <v>245</v>
      </c>
      <c r="U298" s="13"/>
      <c r="V298" s="13" t="s">
        <v>247</v>
      </c>
      <c r="W298" s="13" t="s">
        <v>248</v>
      </c>
      <c r="X298" s="13" t="s">
        <v>262</v>
      </c>
      <c r="Y298" s="13" t="s">
        <v>254</v>
      </c>
      <c r="Z298" s="13" t="s">
        <v>263</v>
      </c>
      <c r="AA298" s="3"/>
    </row>
    <row r="299" spans="1:27" x14ac:dyDescent="0.3">
      <c r="A299" s="13" t="s">
        <v>242</v>
      </c>
      <c r="B299" s="13" t="s">
        <v>23</v>
      </c>
      <c r="C299" s="13" t="s">
        <v>93</v>
      </c>
      <c r="D299" s="13" t="s">
        <v>93</v>
      </c>
      <c r="E299" s="26" t="s">
        <v>1048</v>
      </c>
      <c r="F299" s="13" t="s">
        <v>1074</v>
      </c>
      <c r="G299" s="13" t="s">
        <v>244</v>
      </c>
      <c r="H299" s="13" t="str">
        <f>IF(R299="A","Yes","No")</f>
        <v>Yes</v>
      </c>
      <c r="I299" s="13" t="s">
        <v>28</v>
      </c>
      <c r="J299" s="13" t="s">
        <v>29</v>
      </c>
      <c r="K299" s="13" t="s">
        <v>29</v>
      </c>
      <c r="L299" s="13" t="s">
        <v>30</v>
      </c>
      <c r="M299" s="13">
        <v>2013</v>
      </c>
      <c r="N299" s="13" t="s">
        <v>2010</v>
      </c>
      <c r="O299" s="13">
        <v>2009</v>
      </c>
      <c r="P299" s="13">
        <v>2018</v>
      </c>
      <c r="Q299" s="14" t="s">
        <v>1075</v>
      </c>
      <c r="R299" s="15" t="s">
        <v>44</v>
      </c>
      <c r="S299" s="15" t="s">
        <v>45</v>
      </c>
      <c r="T299" s="15" t="s">
        <v>245</v>
      </c>
      <c r="U299" s="13"/>
      <c r="V299" s="13" t="s">
        <v>247</v>
      </c>
      <c r="W299" s="13" t="s">
        <v>248</v>
      </c>
      <c r="X299" s="13" t="s">
        <v>262</v>
      </c>
      <c r="Y299" s="13" t="s">
        <v>254</v>
      </c>
      <c r="Z299" s="13" t="s">
        <v>263</v>
      </c>
      <c r="AA299" s="3"/>
    </row>
    <row r="300" spans="1:27" x14ac:dyDescent="0.3">
      <c r="A300" s="13" t="s">
        <v>242</v>
      </c>
      <c r="B300" s="13" t="s">
        <v>23</v>
      </c>
      <c r="C300" s="13" t="s">
        <v>93</v>
      </c>
      <c r="D300" s="13" t="s">
        <v>93</v>
      </c>
      <c r="E300" s="26" t="s">
        <v>1071</v>
      </c>
      <c r="F300" s="13" t="s">
        <v>1074</v>
      </c>
      <c r="G300" s="13" t="s">
        <v>244</v>
      </c>
      <c r="H300" s="13" t="str">
        <f>IF(R300="A","Yes","No")</f>
        <v>Yes</v>
      </c>
      <c r="I300" s="13" t="s">
        <v>28</v>
      </c>
      <c r="J300" s="13" t="s">
        <v>29</v>
      </c>
      <c r="K300" s="13" t="s">
        <v>29</v>
      </c>
      <c r="L300" s="13" t="s">
        <v>30</v>
      </c>
      <c r="M300" s="13">
        <v>2013</v>
      </c>
      <c r="N300" s="13" t="s">
        <v>2010</v>
      </c>
      <c r="O300" s="13">
        <v>2009</v>
      </c>
      <c r="P300" s="13">
        <v>2018</v>
      </c>
      <c r="Q300" s="14" t="s">
        <v>1075</v>
      </c>
      <c r="R300" s="15" t="s">
        <v>44</v>
      </c>
      <c r="S300" s="15" t="s">
        <v>45</v>
      </c>
      <c r="T300" s="15" t="s">
        <v>245</v>
      </c>
      <c r="U300" s="13"/>
      <c r="V300" s="13" t="s">
        <v>247</v>
      </c>
      <c r="W300" s="13" t="s">
        <v>248</v>
      </c>
      <c r="X300" s="13" t="s">
        <v>262</v>
      </c>
      <c r="Y300" s="13" t="s">
        <v>254</v>
      </c>
      <c r="Z300" s="13" t="s">
        <v>263</v>
      </c>
      <c r="AA300" s="3"/>
    </row>
    <row r="301" spans="1:27" x14ac:dyDescent="0.3">
      <c r="A301" s="13" t="s">
        <v>242</v>
      </c>
      <c r="B301" s="13" t="s">
        <v>23</v>
      </c>
      <c r="C301" s="13" t="s">
        <v>93</v>
      </c>
      <c r="D301" s="13" t="s">
        <v>93</v>
      </c>
      <c r="E301" s="13" t="s">
        <v>1049</v>
      </c>
      <c r="F301" s="13" t="s">
        <v>1074</v>
      </c>
      <c r="G301" s="13" t="s">
        <v>244</v>
      </c>
      <c r="H301" s="13" t="str">
        <f>IF(R301="A","Yes","No")</f>
        <v>Yes</v>
      </c>
      <c r="I301" s="13" t="s">
        <v>28</v>
      </c>
      <c r="J301" s="13" t="s">
        <v>29</v>
      </c>
      <c r="K301" s="13" t="s">
        <v>29</v>
      </c>
      <c r="L301" s="13" t="s">
        <v>30</v>
      </c>
      <c r="M301" s="13">
        <v>2013</v>
      </c>
      <c r="N301" s="13" t="s">
        <v>2010</v>
      </c>
      <c r="O301" s="13">
        <v>2009</v>
      </c>
      <c r="P301" s="13">
        <v>2018</v>
      </c>
      <c r="Q301" s="14" t="s">
        <v>1075</v>
      </c>
      <c r="R301" s="15" t="s">
        <v>44</v>
      </c>
      <c r="S301" s="15" t="s">
        <v>45</v>
      </c>
      <c r="T301" s="15" t="s">
        <v>245</v>
      </c>
      <c r="U301" s="13"/>
      <c r="V301" s="13" t="s">
        <v>247</v>
      </c>
      <c r="W301" s="13" t="s">
        <v>248</v>
      </c>
      <c r="X301" s="13" t="s">
        <v>262</v>
      </c>
      <c r="Y301" s="13" t="s">
        <v>254</v>
      </c>
      <c r="Z301" s="13" t="s">
        <v>263</v>
      </c>
      <c r="AA301" s="3"/>
    </row>
    <row r="302" spans="1:27" x14ac:dyDescent="0.3">
      <c r="A302" s="13" t="s">
        <v>242</v>
      </c>
      <c r="B302" s="13" t="s">
        <v>23</v>
      </c>
      <c r="C302" s="13" t="s">
        <v>93</v>
      </c>
      <c r="D302" s="13" t="s">
        <v>93</v>
      </c>
      <c r="E302" s="13" t="s">
        <v>1050</v>
      </c>
      <c r="F302" s="13" t="s">
        <v>1074</v>
      </c>
      <c r="G302" s="13" t="s">
        <v>244</v>
      </c>
      <c r="H302" s="13" t="str">
        <f>IF(R302="A","Yes","No")</f>
        <v>Yes</v>
      </c>
      <c r="I302" s="13" t="s">
        <v>28</v>
      </c>
      <c r="J302" s="13" t="s">
        <v>29</v>
      </c>
      <c r="K302" s="13" t="s">
        <v>29</v>
      </c>
      <c r="L302" s="13" t="s">
        <v>30</v>
      </c>
      <c r="M302" s="13">
        <v>2013</v>
      </c>
      <c r="N302" s="13" t="s">
        <v>2010</v>
      </c>
      <c r="O302" s="13">
        <v>2009</v>
      </c>
      <c r="P302" s="13">
        <v>2018</v>
      </c>
      <c r="Q302" s="14" t="s">
        <v>1075</v>
      </c>
      <c r="R302" s="15" t="s">
        <v>44</v>
      </c>
      <c r="S302" s="15" t="s">
        <v>45</v>
      </c>
      <c r="T302" s="15" t="s">
        <v>245</v>
      </c>
      <c r="U302" s="13"/>
      <c r="V302" s="13" t="s">
        <v>247</v>
      </c>
      <c r="W302" s="13" t="s">
        <v>248</v>
      </c>
      <c r="X302" s="13" t="s">
        <v>262</v>
      </c>
      <c r="Y302" s="13" t="s">
        <v>254</v>
      </c>
      <c r="Z302" s="13" t="s">
        <v>263</v>
      </c>
      <c r="AA302" s="3"/>
    </row>
    <row r="303" spans="1:27" x14ac:dyDescent="0.3">
      <c r="A303" s="13" t="s">
        <v>242</v>
      </c>
      <c r="B303" s="13" t="s">
        <v>23</v>
      </c>
      <c r="C303" s="13" t="s">
        <v>93</v>
      </c>
      <c r="D303" s="13" t="s">
        <v>93</v>
      </c>
      <c r="E303" s="13" t="s">
        <v>1051</v>
      </c>
      <c r="F303" s="13" t="s">
        <v>1074</v>
      </c>
      <c r="G303" s="13" t="s">
        <v>244</v>
      </c>
      <c r="H303" s="13" t="str">
        <f>IF(R303="A","Yes","No")</f>
        <v>Yes</v>
      </c>
      <c r="I303" s="13" t="s">
        <v>28</v>
      </c>
      <c r="J303" s="13" t="s">
        <v>29</v>
      </c>
      <c r="K303" s="13" t="s">
        <v>29</v>
      </c>
      <c r="L303" s="13" t="s">
        <v>30</v>
      </c>
      <c r="M303" s="13">
        <v>2013</v>
      </c>
      <c r="N303" s="13" t="s">
        <v>2010</v>
      </c>
      <c r="O303" s="13">
        <v>2009</v>
      </c>
      <c r="P303" s="13">
        <v>2018</v>
      </c>
      <c r="Q303" s="14" t="s">
        <v>1075</v>
      </c>
      <c r="R303" s="15" t="s">
        <v>44</v>
      </c>
      <c r="S303" s="15" t="s">
        <v>45</v>
      </c>
      <c r="T303" s="15" t="s">
        <v>245</v>
      </c>
      <c r="U303" s="13"/>
      <c r="V303" s="13" t="s">
        <v>247</v>
      </c>
      <c r="W303" s="13" t="s">
        <v>248</v>
      </c>
      <c r="X303" s="13" t="s">
        <v>262</v>
      </c>
      <c r="Y303" s="13" t="s">
        <v>254</v>
      </c>
      <c r="Z303" s="13" t="s">
        <v>263</v>
      </c>
      <c r="AA303" s="3"/>
    </row>
    <row r="304" spans="1:27" x14ac:dyDescent="0.3">
      <c r="A304" s="13" t="s">
        <v>242</v>
      </c>
      <c r="B304" s="13" t="s">
        <v>23</v>
      </c>
      <c r="C304" s="13" t="s">
        <v>93</v>
      </c>
      <c r="D304" s="13" t="s">
        <v>93</v>
      </c>
      <c r="E304" s="13" t="s">
        <v>1052</v>
      </c>
      <c r="F304" s="13" t="s">
        <v>1074</v>
      </c>
      <c r="G304" s="13" t="s">
        <v>244</v>
      </c>
      <c r="H304" s="13" t="str">
        <f>IF(R304="A","Yes","No")</f>
        <v>Yes</v>
      </c>
      <c r="I304" s="13" t="s">
        <v>28</v>
      </c>
      <c r="J304" s="13" t="s">
        <v>29</v>
      </c>
      <c r="K304" s="13" t="s">
        <v>29</v>
      </c>
      <c r="L304" s="13" t="s">
        <v>30</v>
      </c>
      <c r="M304" s="13">
        <v>2013</v>
      </c>
      <c r="N304" s="13" t="s">
        <v>2010</v>
      </c>
      <c r="O304" s="13">
        <v>2009</v>
      </c>
      <c r="P304" s="13">
        <v>2018</v>
      </c>
      <c r="Q304" s="14" t="s">
        <v>1075</v>
      </c>
      <c r="R304" s="15" t="s">
        <v>44</v>
      </c>
      <c r="S304" s="15" t="s">
        <v>45</v>
      </c>
      <c r="T304" s="15" t="s">
        <v>245</v>
      </c>
      <c r="U304" s="13"/>
      <c r="V304" s="13" t="s">
        <v>247</v>
      </c>
      <c r="W304" s="13" t="s">
        <v>248</v>
      </c>
      <c r="X304" s="13" t="s">
        <v>262</v>
      </c>
      <c r="Y304" s="13" t="s">
        <v>254</v>
      </c>
      <c r="Z304" s="13" t="s">
        <v>263</v>
      </c>
      <c r="AA304" s="3"/>
    </row>
    <row r="305" spans="1:27" x14ac:dyDescent="0.3">
      <c r="A305" s="13" t="s">
        <v>242</v>
      </c>
      <c r="B305" s="13" t="s">
        <v>23</v>
      </c>
      <c r="C305" s="13" t="s">
        <v>93</v>
      </c>
      <c r="D305" s="13" t="s">
        <v>93</v>
      </c>
      <c r="E305" s="13" t="s">
        <v>1053</v>
      </c>
      <c r="F305" s="13" t="s">
        <v>1074</v>
      </c>
      <c r="G305" s="13" t="s">
        <v>244</v>
      </c>
      <c r="H305" s="13" t="str">
        <f>IF(R305="A","Yes","No")</f>
        <v>Yes</v>
      </c>
      <c r="I305" s="13" t="s">
        <v>28</v>
      </c>
      <c r="J305" s="13" t="s">
        <v>29</v>
      </c>
      <c r="K305" s="13" t="s">
        <v>29</v>
      </c>
      <c r="L305" s="13" t="s">
        <v>30</v>
      </c>
      <c r="M305" s="13">
        <v>2013</v>
      </c>
      <c r="N305" s="13" t="s">
        <v>2010</v>
      </c>
      <c r="O305" s="13">
        <v>2009</v>
      </c>
      <c r="P305" s="13">
        <v>2018</v>
      </c>
      <c r="Q305" s="14" t="s">
        <v>1075</v>
      </c>
      <c r="R305" s="15" t="s">
        <v>44</v>
      </c>
      <c r="S305" s="15" t="s">
        <v>45</v>
      </c>
      <c r="T305" s="15" t="s">
        <v>245</v>
      </c>
      <c r="U305" s="13"/>
      <c r="V305" s="13" t="s">
        <v>247</v>
      </c>
      <c r="W305" s="13" t="s">
        <v>248</v>
      </c>
      <c r="X305" s="13" t="s">
        <v>262</v>
      </c>
      <c r="Y305" s="13" t="s">
        <v>254</v>
      </c>
      <c r="Z305" s="13" t="s">
        <v>263</v>
      </c>
      <c r="AA305" s="3"/>
    </row>
    <row r="306" spans="1:27" x14ac:dyDescent="0.3">
      <c r="A306" s="13" t="s">
        <v>242</v>
      </c>
      <c r="B306" s="13" t="s">
        <v>23</v>
      </c>
      <c r="C306" s="13" t="s">
        <v>93</v>
      </c>
      <c r="D306" s="13" t="s">
        <v>93</v>
      </c>
      <c r="E306" s="13" t="s">
        <v>1054</v>
      </c>
      <c r="F306" s="13" t="s">
        <v>1074</v>
      </c>
      <c r="G306" s="13" t="s">
        <v>244</v>
      </c>
      <c r="H306" s="13" t="str">
        <f>IF(R306="A","Yes","No")</f>
        <v>Yes</v>
      </c>
      <c r="I306" s="13" t="s">
        <v>28</v>
      </c>
      <c r="J306" s="13" t="s">
        <v>29</v>
      </c>
      <c r="K306" s="13" t="s">
        <v>29</v>
      </c>
      <c r="L306" s="13" t="s">
        <v>30</v>
      </c>
      <c r="M306" s="13">
        <v>2013</v>
      </c>
      <c r="N306" s="13" t="s">
        <v>2010</v>
      </c>
      <c r="O306" s="13">
        <v>2009</v>
      </c>
      <c r="P306" s="13">
        <v>2018</v>
      </c>
      <c r="Q306" s="14" t="s">
        <v>1075</v>
      </c>
      <c r="R306" s="15" t="s">
        <v>44</v>
      </c>
      <c r="S306" s="15" t="s">
        <v>45</v>
      </c>
      <c r="T306" s="15" t="s">
        <v>245</v>
      </c>
      <c r="U306" s="13"/>
      <c r="V306" s="13" t="s">
        <v>247</v>
      </c>
      <c r="W306" s="13" t="s">
        <v>248</v>
      </c>
      <c r="X306" s="13" t="s">
        <v>262</v>
      </c>
      <c r="Y306" s="13" t="s">
        <v>254</v>
      </c>
      <c r="Z306" s="13" t="s">
        <v>263</v>
      </c>
      <c r="AA306" s="3"/>
    </row>
    <row r="307" spans="1:27" x14ac:dyDescent="0.3">
      <c r="A307" s="13" t="s">
        <v>242</v>
      </c>
      <c r="B307" s="13" t="s">
        <v>23</v>
      </c>
      <c r="C307" s="13" t="s">
        <v>93</v>
      </c>
      <c r="D307" s="13" t="s">
        <v>93</v>
      </c>
      <c r="E307" s="13" t="s">
        <v>1055</v>
      </c>
      <c r="F307" s="13" t="s">
        <v>1074</v>
      </c>
      <c r="G307" s="13" t="s">
        <v>244</v>
      </c>
      <c r="H307" s="13" t="str">
        <f>IF(R307="A","Yes","No")</f>
        <v>Yes</v>
      </c>
      <c r="I307" s="13" t="s">
        <v>28</v>
      </c>
      <c r="J307" s="13" t="s">
        <v>29</v>
      </c>
      <c r="K307" s="13" t="s">
        <v>29</v>
      </c>
      <c r="L307" s="13" t="s">
        <v>30</v>
      </c>
      <c r="M307" s="13">
        <v>2013</v>
      </c>
      <c r="N307" s="13" t="s">
        <v>2010</v>
      </c>
      <c r="O307" s="13">
        <v>2009</v>
      </c>
      <c r="P307" s="13">
        <v>2018</v>
      </c>
      <c r="Q307" s="14" t="s">
        <v>1075</v>
      </c>
      <c r="R307" s="15" t="s">
        <v>44</v>
      </c>
      <c r="S307" s="15" t="s">
        <v>45</v>
      </c>
      <c r="T307" s="15" t="s">
        <v>245</v>
      </c>
      <c r="U307" s="13"/>
      <c r="V307" s="13" t="s">
        <v>247</v>
      </c>
      <c r="W307" s="13" t="s">
        <v>248</v>
      </c>
      <c r="X307" s="13" t="s">
        <v>262</v>
      </c>
      <c r="Y307" s="13" t="s">
        <v>254</v>
      </c>
      <c r="Z307" s="13" t="s">
        <v>263</v>
      </c>
      <c r="AA307" s="3"/>
    </row>
    <row r="308" spans="1:27" x14ac:dyDescent="0.3">
      <c r="A308" s="13" t="s">
        <v>242</v>
      </c>
      <c r="B308" s="13" t="s">
        <v>23</v>
      </c>
      <c r="C308" s="13" t="s">
        <v>93</v>
      </c>
      <c r="D308" s="13" t="s">
        <v>93</v>
      </c>
      <c r="E308" s="13" t="s">
        <v>1056</v>
      </c>
      <c r="F308" s="13" t="s">
        <v>1074</v>
      </c>
      <c r="G308" s="13" t="s">
        <v>244</v>
      </c>
      <c r="H308" s="13" t="str">
        <f>IF(R308="A","Yes","No")</f>
        <v>Yes</v>
      </c>
      <c r="I308" s="13" t="s">
        <v>28</v>
      </c>
      <c r="J308" s="13" t="s">
        <v>29</v>
      </c>
      <c r="K308" s="13" t="s">
        <v>29</v>
      </c>
      <c r="L308" s="13" t="s">
        <v>30</v>
      </c>
      <c r="M308" s="13">
        <v>2013</v>
      </c>
      <c r="N308" s="13" t="s">
        <v>2010</v>
      </c>
      <c r="O308" s="13">
        <v>2009</v>
      </c>
      <c r="P308" s="13">
        <v>2018</v>
      </c>
      <c r="Q308" s="14" t="s">
        <v>1075</v>
      </c>
      <c r="R308" s="15" t="s">
        <v>44</v>
      </c>
      <c r="S308" s="15" t="s">
        <v>45</v>
      </c>
      <c r="T308" s="15" t="s">
        <v>245</v>
      </c>
      <c r="U308" s="13"/>
      <c r="V308" s="13" t="s">
        <v>247</v>
      </c>
      <c r="W308" s="13" t="s">
        <v>248</v>
      </c>
      <c r="X308" s="13" t="s">
        <v>262</v>
      </c>
      <c r="Y308" s="13" t="s">
        <v>254</v>
      </c>
      <c r="Z308" s="13" t="s">
        <v>263</v>
      </c>
      <c r="AA308" s="3"/>
    </row>
    <row r="309" spans="1:27" x14ac:dyDescent="0.3">
      <c r="A309" s="13" t="s">
        <v>242</v>
      </c>
      <c r="B309" s="13" t="s">
        <v>23</v>
      </c>
      <c r="C309" s="13" t="s">
        <v>93</v>
      </c>
      <c r="D309" s="13" t="s">
        <v>93</v>
      </c>
      <c r="E309" s="13" t="s">
        <v>1057</v>
      </c>
      <c r="F309" s="13" t="s">
        <v>1074</v>
      </c>
      <c r="G309" s="13" t="s">
        <v>244</v>
      </c>
      <c r="H309" s="13" t="str">
        <f>IF(R309="A","Yes","No")</f>
        <v>Yes</v>
      </c>
      <c r="I309" s="13" t="s">
        <v>28</v>
      </c>
      <c r="J309" s="13" t="s">
        <v>29</v>
      </c>
      <c r="K309" s="13" t="s">
        <v>29</v>
      </c>
      <c r="L309" s="13" t="s">
        <v>30</v>
      </c>
      <c r="M309" s="13">
        <v>2013</v>
      </c>
      <c r="N309" s="13" t="s">
        <v>2010</v>
      </c>
      <c r="O309" s="13">
        <v>2009</v>
      </c>
      <c r="P309" s="13">
        <v>2018</v>
      </c>
      <c r="Q309" s="14" t="s">
        <v>1075</v>
      </c>
      <c r="R309" s="15" t="s">
        <v>44</v>
      </c>
      <c r="S309" s="15" t="s">
        <v>45</v>
      </c>
      <c r="T309" s="15" t="s">
        <v>245</v>
      </c>
      <c r="U309" s="13"/>
      <c r="V309" s="13" t="s">
        <v>247</v>
      </c>
      <c r="W309" s="13" t="s">
        <v>248</v>
      </c>
      <c r="X309" s="13" t="s">
        <v>262</v>
      </c>
      <c r="Y309" s="13" t="s">
        <v>254</v>
      </c>
      <c r="Z309" s="13" t="s">
        <v>263</v>
      </c>
      <c r="AA309" s="3"/>
    </row>
    <row r="310" spans="1:27" x14ac:dyDescent="0.3">
      <c r="A310" s="13" t="s">
        <v>242</v>
      </c>
      <c r="B310" s="13" t="s">
        <v>23</v>
      </c>
      <c r="C310" s="13" t="s">
        <v>93</v>
      </c>
      <c r="D310" s="13" t="s">
        <v>93</v>
      </c>
      <c r="E310" s="13" t="s">
        <v>1058</v>
      </c>
      <c r="F310" s="13" t="s">
        <v>1074</v>
      </c>
      <c r="G310" s="13" t="s">
        <v>244</v>
      </c>
      <c r="H310" s="13" t="str">
        <f>IF(R310="A","Yes","No")</f>
        <v>Yes</v>
      </c>
      <c r="I310" s="13" t="s">
        <v>28</v>
      </c>
      <c r="J310" s="13" t="s">
        <v>29</v>
      </c>
      <c r="K310" s="13" t="s">
        <v>29</v>
      </c>
      <c r="L310" s="13" t="s">
        <v>30</v>
      </c>
      <c r="M310" s="13">
        <v>2013</v>
      </c>
      <c r="N310" s="13" t="s">
        <v>2010</v>
      </c>
      <c r="O310" s="13">
        <v>2009</v>
      </c>
      <c r="P310" s="13">
        <v>2018</v>
      </c>
      <c r="Q310" s="14" t="s">
        <v>1075</v>
      </c>
      <c r="R310" s="15" t="s">
        <v>44</v>
      </c>
      <c r="S310" s="15" t="s">
        <v>45</v>
      </c>
      <c r="T310" s="15" t="s">
        <v>245</v>
      </c>
      <c r="U310" s="13"/>
      <c r="V310" s="13" t="s">
        <v>247</v>
      </c>
      <c r="W310" s="13" t="s">
        <v>248</v>
      </c>
      <c r="X310" s="13" t="s">
        <v>262</v>
      </c>
      <c r="Y310" s="13" t="s">
        <v>254</v>
      </c>
      <c r="Z310" s="13" t="s">
        <v>263</v>
      </c>
      <c r="AA310" s="3"/>
    </row>
    <row r="311" spans="1:27" x14ac:dyDescent="0.3">
      <c r="A311" s="13" t="s">
        <v>242</v>
      </c>
      <c r="B311" s="13" t="s">
        <v>23</v>
      </c>
      <c r="C311" s="13" t="s">
        <v>93</v>
      </c>
      <c r="D311" s="13" t="s">
        <v>93</v>
      </c>
      <c r="E311" s="13" t="s">
        <v>1059</v>
      </c>
      <c r="F311" s="13" t="s">
        <v>1074</v>
      </c>
      <c r="G311" s="13" t="s">
        <v>244</v>
      </c>
      <c r="H311" s="13" t="str">
        <f>IF(R311="A","Yes","No")</f>
        <v>Yes</v>
      </c>
      <c r="I311" s="13" t="s">
        <v>28</v>
      </c>
      <c r="J311" s="13" t="s">
        <v>29</v>
      </c>
      <c r="K311" s="13" t="s">
        <v>29</v>
      </c>
      <c r="L311" s="13" t="s">
        <v>30</v>
      </c>
      <c r="M311" s="13">
        <v>2013</v>
      </c>
      <c r="N311" s="13" t="s">
        <v>2010</v>
      </c>
      <c r="O311" s="13">
        <v>2009</v>
      </c>
      <c r="P311" s="13">
        <v>2018</v>
      </c>
      <c r="Q311" s="14" t="s">
        <v>1075</v>
      </c>
      <c r="R311" s="15" t="s">
        <v>44</v>
      </c>
      <c r="S311" s="15" t="s">
        <v>45</v>
      </c>
      <c r="T311" s="15" t="s">
        <v>245</v>
      </c>
      <c r="U311" s="13"/>
      <c r="V311" s="13" t="s">
        <v>247</v>
      </c>
      <c r="W311" s="13" t="s">
        <v>248</v>
      </c>
      <c r="X311" s="13" t="s">
        <v>262</v>
      </c>
      <c r="Y311" s="13" t="s">
        <v>254</v>
      </c>
      <c r="Z311" s="13" t="s">
        <v>263</v>
      </c>
      <c r="AA311" s="3"/>
    </row>
    <row r="312" spans="1:27" x14ac:dyDescent="0.3">
      <c r="A312" s="13" t="s">
        <v>242</v>
      </c>
      <c r="B312" s="13" t="s">
        <v>23</v>
      </c>
      <c r="C312" s="13" t="s">
        <v>93</v>
      </c>
      <c r="D312" s="13" t="s">
        <v>93</v>
      </c>
      <c r="E312" s="13" t="s">
        <v>1060</v>
      </c>
      <c r="F312" s="13" t="s">
        <v>1074</v>
      </c>
      <c r="G312" s="13" t="s">
        <v>244</v>
      </c>
      <c r="H312" s="13" t="str">
        <f>IF(R312="A","Yes","No")</f>
        <v>Yes</v>
      </c>
      <c r="I312" s="13" t="s">
        <v>28</v>
      </c>
      <c r="J312" s="13" t="s">
        <v>29</v>
      </c>
      <c r="K312" s="13" t="s">
        <v>29</v>
      </c>
      <c r="L312" s="13" t="s">
        <v>30</v>
      </c>
      <c r="M312" s="13">
        <v>2013</v>
      </c>
      <c r="N312" s="13" t="s">
        <v>2010</v>
      </c>
      <c r="O312" s="13">
        <v>2009</v>
      </c>
      <c r="P312" s="13">
        <v>2018</v>
      </c>
      <c r="Q312" s="14" t="s">
        <v>1075</v>
      </c>
      <c r="R312" s="15" t="s">
        <v>44</v>
      </c>
      <c r="S312" s="15" t="s">
        <v>45</v>
      </c>
      <c r="T312" s="15" t="s">
        <v>245</v>
      </c>
      <c r="U312" s="13"/>
      <c r="V312" s="13" t="s">
        <v>247</v>
      </c>
      <c r="W312" s="13" t="s">
        <v>248</v>
      </c>
      <c r="X312" s="13" t="s">
        <v>262</v>
      </c>
      <c r="Y312" s="13" t="s">
        <v>254</v>
      </c>
      <c r="Z312" s="13" t="s">
        <v>263</v>
      </c>
      <c r="AA312" s="3"/>
    </row>
    <row r="313" spans="1:27" x14ac:dyDescent="0.3">
      <c r="A313" s="13" t="s">
        <v>242</v>
      </c>
      <c r="B313" s="13" t="s">
        <v>23</v>
      </c>
      <c r="C313" s="13" t="s">
        <v>93</v>
      </c>
      <c r="D313" s="13" t="s">
        <v>93</v>
      </c>
      <c r="E313" s="13" t="s">
        <v>1061</v>
      </c>
      <c r="F313" s="13" t="s">
        <v>1074</v>
      </c>
      <c r="G313" s="13" t="s">
        <v>244</v>
      </c>
      <c r="H313" s="13" t="str">
        <f>IF(R313="A","Yes","No")</f>
        <v>Yes</v>
      </c>
      <c r="I313" s="13" t="s">
        <v>28</v>
      </c>
      <c r="J313" s="13" t="s">
        <v>29</v>
      </c>
      <c r="K313" s="13" t="s">
        <v>29</v>
      </c>
      <c r="L313" s="13" t="s">
        <v>30</v>
      </c>
      <c r="M313" s="13">
        <v>2013</v>
      </c>
      <c r="N313" s="13" t="s">
        <v>2010</v>
      </c>
      <c r="O313" s="13">
        <v>2009</v>
      </c>
      <c r="P313" s="13">
        <v>2018</v>
      </c>
      <c r="Q313" s="14" t="s">
        <v>1075</v>
      </c>
      <c r="R313" s="15" t="s">
        <v>44</v>
      </c>
      <c r="S313" s="15" t="s">
        <v>45</v>
      </c>
      <c r="T313" s="15" t="s">
        <v>245</v>
      </c>
      <c r="U313" s="13"/>
      <c r="V313" s="13" t="s">
        <v>247</v>
      </c>
      <c r="W313" s="13" t="s">
        <v>248</v>
      </c>
      <c r="X313" s="13" t="s">
        <v>262</v>
      </c>
      <c r="Y313" s="13" t="s">
        <v>254</v>
      </c>
      <c r="Z313" s="13" t="s">
        <v>263</v>
      </c>
      <c r="AA313" s="3"/>
    </row>
    <row r="314" spans="1:27" x14ac:dyDescent="0.3">
      <c r="A314" s="13" t="s">
        <v>242</v>
      </c>
      <c r="B314" s="13" t="s">
        <v>23</v>
      </c>
      <c r="C314" s="13" t="s">
        <v>93</v>
      </c>
      <c r="D314" s="13" t="s">
        <v>93</v>
      </c>
      <c r="E314" s="13" t="s">
        <v>1062</v>
      </c>
      <c r="F314" s="13" t="s">
        <v>1074</v>
      </c>
      <c r="G314" s="13" t="s">
        <v>244</v>
      </c>
      <c r="H314" s="13" t="str">
        <f>IF(R314="A","Yes","No")</f>
        <v>Yes</v>
      </c>
      <c r="I314" s="13" t="s">
        <v>28</v>
      </c>
      <c r="J314" s="13" t="s">
        <v>29</v>
      </c>
      <c r="K314" s="13" t="s">
        <v>29</v>
      </c>
      <c r="L314" s="13" t="s">
        <v>30</v>
      </c>
      <c r="M314" s="13">
        <v>2013</v>
      </c>
      <c r="N314" s="13" t="s">
        <v>2010</v>
      </c>
      <c r="O314" s="13">
        <v>2009</v>
      </c>
      <c r="P314" s="13">
        <v>2018</v>
      </c>
      <c r="Q314" s="14" t="s">
        <v>1075</v>
      </c>
      <c r="R314" s="15" t="s">
        <v>44</v>
      </c>
      <c r="S314" s="15" t="s">
        <v>45</v>
      </c>
      <c r="T314" s="15" t="s">
        <v>245</v>
      </c>
      <c r="U314" s="13"/>
      <c r="V314" s="13" t="s">
        <v>247</v>
      </c>
      <c r="W314" s="13" t="s">
        <v>248</v>
      </c>
      <c r="X314" s="13" t="s">
        <v>262</v>
      </c>
      <c r="Y314" s="13" t="s">
        <v>254</v>
      </c>
      <c r="Z314" s="13" t="s">
        <v>263</v>
      </c>
      <c r="AA314" s="3"/>
    </row>
    <row r="315" spans="1:27" x14ac:dyDescent="0.3">
      <c r="A315" s="13" t="s">
        <v>242</v>
      </c>
      <c r="B315" s="13" t="s">
        <v>23</v>
      </c>
      <c r="C315" s="13" t="s">
        <v>93</v>
      </c>
      <c r="D315" s="13" t="s">
        <v>93</v>
      </c>
      <c r="E315" s="13" t="s">
        <v>1063</v>
      </c>
      <c r="F315" s="13" t="s">
        <v>1074</v>
      </c>
      <c r="G315" s="13" t="s">
        <v>244</v>
      </c>
      <c r="H315" s="13" t="str">
        <f>IF(R315="A","Yes","No")</f>
        <v>Yes</v>
      </c>
      <c r="I315" s="13" t="s">
        <v>28</v>
      </c>
      <c r="J315" s="13" t="s">
        <v>29</v>
      </c>
      <c r="K315" s="13" t="s">
        <v>29</v>
      </c>
      <c r="L315" s="13" t="s">
        <v>30</v>
      </c>
      <c r="M315" s="13">
        <v>2013</v>
      </c>
      <c r="N315" s="13" t="s">
        <v>2010</v>
      </c>
      <c r="O315" s="13">
        <v>2009</v>
      </c>
      <c r="P315" s="13">
        <v>2018</v>
      </c>
      <c r="Q315" s="14" t="s">
        <v>1075</v>
      </c>
      <c r="R315" s="15" t="s">
        <v>44</v>
      </c>
      <c r="S315" s="15" t="s">
        <v>45</v>
      </c>
      <c r="T315" s="15" t="s">
        <v>245</v>
      </c>
      <c r="U315" s="13"/>
      <c r="V315" s="13" t="s">
        <v>247</v>
      </c>
      <c r="W315" s="13" t="s">
        <v>248</v>
      </c>
      <c r="X315" s="13" t="s">
        <v>262</v>
      </c>
      <c r="Y315" s="13" t="s">
        <v>254</v>
      </c>
      <c r="Z315" s="13" t="s">
        <v>263</v>
      </c>
      <c r="AA315" s="3"/>
    </row>
    <row r="316" spans="1:27" x14ac:dyDescent="0.3">
      <c r="A316" s="13" t="s">
        <v>242</v>
      </c>
      <c r="B316" s="13" t="s">
        <v>23</v>
      </c>
      <c r="C316" s="13" t="s">
        <v>93</v>
      </c>
      <c r="D316" s="13" t="s">
        <v>93</v>
      </c>
      <c r="E316" s="13" t="s">
        <v>1064</v>
      </c>
      <c r="F316" s="13" t="s">
        <v>1074</v>
      </c>
      <c r="G316" s="13" t="s">
        <v>244</v>
      </c>
      <c r="H316" s="13" t="str">
        <f>IF(R316="A","Yes","No")</f>
        <v>Yes</v>
      </c>
      <c r="I316" s="13" t="s">
        <v>28</v>
      </c>
      <c r="J316" s="13" t="s">
        <v>29</v>
      </c>
      <c r="K316" s="13" t="s">
        <v>29</v>
      </c>
      <c r="L316" s="13" t="s">
        <v>30</v>
      </c>
      <c r="M316" s="13">
        <v>2013</v>
      </c>
      <c r="N316" s="13" t="s">
        <v>2010</v>
      </c>
      <c r="O316" s="13">
        <v>2009</v>
      </c>
      <c r="P316" s="13">
        <v>2018</v>
      </c>
      <c r="Q316" s="14" t="s">
        <v>1075</v>
      </c>
      <c r="R316" s="15" t="s">
        <v>44</v>
      </c>
      <c r="S316" s="15" t="s">
        <v>45</v>
      </c>
      <c r="T316" s="15" t="s">
        <v>245</v>
      </c>
      <c r="U316" s="13"/>
      <c r="V316" s="13" t="s">
        <v>247</v>
      </c>
      <c r="W316" s="13" t="s">
        <v>248</v>
      </c>
      <c r="X316" s="13" t="s">
        <v>262</v>
      </c>
      <c r="Y316" s="13" t="s">
        <v>254</v>
      </c>
      <c r="Z316" s="13" t="s">
        <v>263</v>
      </c>
      <c r="AA316" s="3"/>
    </row>
    <row r="317" spans="1:27" x14ac:dyDescent="0.3">
      <c r="A317" s="13" t="s">
        <v>242</v>
      </c>
      <c r="B317" s="13" t="s">
        <v>23</v>
      </c>
      <c r="C317" s="13" t="s">
        <v>93</v>
      </c>
      <c r="D317" s="13" t="s">
        <v>93</v>
      </c>
      <c r="E317" s="13" t="s">
        <v>1065</v>
      </c>
      <c r="F317" s="13" t="s">
        <v>1074</v>
      </c>
      <c r="G317" s="13" t="s">
        <v>244</v>
      </c>
      <c r="H317" s="13" t="str">
        <f>IF(R317="A","Yes","No")</f>
        <v>Yes</v>
      </c>
      <c r="I317" s="13" t="s">
        <v>28</v>
      </c>
      <c r="J317" s="13" t="s">
        <v>29</v>
      </c>
      <c r="K317" s="13" t="s">
        <v>29</v>
      </c>
      <c r="L317" s="13" t="s">
        <v>30</v>
      </c>
      <c r="M317" s="13">
        <v>2013</v>
      </c>
      <c r="N317" s="13" t="s">
        <v>2010</v>
      </c>
      <c r="O317" s="13">
        <v>2009</v>
      </c>
      <c r="P317" s="13">
        <v>2018</v>
      </c>
      <c r="Q317" s="14" t="s">
        <v>1075</v>
      </c>
      <c r="R317" s="15" t="s">
        <v>44</v>
      </c>
      <c r="S317" s="15" t="s">
        <v>45</v>
      </c>
      <c r="T317" s="15" t="s">
        <v>245</v>
      </c>
      <c r="U317" s="13"/>
      <c r="V317" s="13" t="s">
        <v>247</v>
      </c>
      <c r="W317" s="13" t="s">
        <v>248</v>
      </c>
      <c r="X317" s="13" t="s">
        <v>262</v>
      </c>
      <c r="Y317" s="13" t="s">
        <v>254</v>
      </c>
      <c r="Z317" s="13" t="s">
        <v>263</v>
      </c>
      <c r="AA317" s="3"/>
    </row>
    <row r="318" spans="1:27" x14ac:dyDescent="0.3">
      <c r="A318" s="13" t="s">
        <v>242</v>
      </c>
      <c r="B318" s="13" t="s">
        <v>23</v>
      </c>
      <c r="C318" s="13" t="s">
        <v>93</v>
      </c>
      <c r="D318" s="13" t="s">
        <v>93</v>
      </c>
      <c r="E318" s="13" t="s">
        <v>1066</v>
      </c>
      <c r="F318" s="13" t="s">
        <v>1074</v>
      </c>
      <c r="G318" s="13" t="s">
        <v>244</v>
      </c>
      <c r="H318" s="13" t="str">
        <f>IF(R318="A","Yes","No")</f>
        <v>Yes</v>
      </c>
      <c r="I318" s="13" t="s">
        <v>28</v>
      </c>
      <c r="J318" s="13" t="s">
        <v>29</v>
      </c>
      <c r="K318" s="13" t="s">
        <v>29</v>
      </c>
      <c r="L318" s="13" t="s">
        <v>30</v>
      </c>
      <c r="M318" s="13">
        <v>2013</v>
      </c>
      <c r="N318" s="13" t="s">
        <v>2010</v>
      </c>
      <c r="O318" s="13">
        <v>2009</v>
      </c>
      <c r="P318" s="13">
        <v>2018</v>
      </c>
      <c r="Q318" s="14" t="s">
        <v>1075</v>
      </c>
      <c r="R318" s="15" t="s">
        <v>44</v>
      </c>
      <c r="S318" s="15" t="s">
        <v>45</v>
      </c>
      <c r="T318" s="15" t="s">
        <v>245</v>
      </c>
      <c r="U318" s="13"/>
      <c r="V318" s="13" t="s">
        <v>247</v>
      </c>
      <c r="W318" s="13" t="s">
        <v>248</v>
      </c>
      <c r="X318" s="13" t="s">
        <v>262</v>
      </c>
      <c r="Y318" s="13" t="s">
        <v>254</v>
      </c>
      <c r="Z318" s="13" t="s">
        <v>263</v>
      </c>
      <c r="AA318" s="3"/>
    </row>
    <row r="319" spans="1:27" x14ac:dyDescent="0.3">
      <c r="A319" s="13" t="s">
        <v>242</v>
      </c>
      <c r="B319" s="13" t="s">
        <v>23</v>
      </c>
      <c r="C319" s="13" t="s">
        <v>93</v>
      </c>
      <c r="D319" s="13" t="s">
        <v>93</v>
      </c>
      <c r="E319" s="13" t="s">
        <v>1072</v>
      </c>
      <c r="F319" s="13" t="s">
        <v>1074</v>
      </c>
      <c r="G319" s="13" t="s">
        <v>244</v>
      </c>
      <c r="H319" s="13" t="str">
        <f>IF(R319="A","Yes","No")</f>
        <v>Yes</v>
      </c>
      <c r="I319" s="13" t="s">
        <v>28</v>
      </c>
      <c r="J319" s="13" t="s">
        <v>29</v>
      </c>
      <c r="K319" s="13" t="s">
        <v>29</v>
      </c>
      <c r="L319" s="13" t="s">
        <v>30</v>
      </c>
      <c r="M319" s="13">
        <v>2013</v>
      </c>
      <c r="N319" s="13" t="s">
        <v>2010</v>
      </c>
      <c r="O319" s="13">
        <v>2009</v>
      </c>
      <c r="P319" s="13">
        <v>2018</v>
      </c>
      <c r="Q319" s="14" t="s">
        <v>1075</v>
      </c>
      <c r="R319" s="15" t="s">
        <v>44</v>
      </c>
      <c r="S319" s="15" t="s">
        <v>45</v>
      </c>
      <c r="T319" s="15" t="s">
        <v>245</v>
      </c>
      <c r="U319" s="13"/>
      <c r="V319" s="13" t="s">
        <v>247</v>
      </c>
      <c r="W319" s="13" t="s">
        <v>248</v>
      </c>
      <c r="X319" s="13" t="s">
        <v>262</v>
      </c>
      <c r="Y319" s="13" t="s">
        <v>254</v>
      </c>
      <c r="Z319" s="13" t="s">
        <v>263</v>
      </c>
      <c r="AA319" s="3"/>
    </row>
    <row r="320" spans="1:27" x14ac:dyDescent="0.3">
      <c r="A320" s="13" t="s">
        <v>242</v>
      </c>
      <c r="B320" s="13" t="s">
        <v>23</v>
      </c>
      <c r="C320" s="13" t="s">
        <v>93</v>
      </c>
      <c r="D320" s="13" t="s">
        <v>93</v>
      </c>
      <c r="E320" s="13" t="s">
        <v>1067</v>
      </c>
      <c r="F320" s="13" t="s">
        <v>1074</v>
      </c>
      <c r="G320" s="13" t="s">
        <v>244</v>
      </c>
      <c r="H320" s="13" t="str">
        <f>IF(R320="A","Yes","No")</f>
        <v>Yes</v>
      </c>
      <c r="I320" s="13" t="s">
        <v>28</v>
      </c>
      <c r="J320" s="13" t="s">
        <v>29</v>
      </c>
      <c r="K320" s="13" t="s">
        <v>29</v>
      </c>
      <c r="L320" s="13" t="s">
        <v>30</v>
      </c>
      <c r="M320" s="13">
        <v>2013</v>
      </c>
      <c r="N320" s="13" t="s">
        <v>2010</v>
      </c>
      <c r="O320" s="13">
        <v>2009</v>
      </c>
      <c r="P320" s="13">
        <v>2018</v>
      </c>
      <c r="Q320" s="14" t="s">
        <v>1075</v>
      </c>
      <c r="R320" s="15" t="s">
        <v>44</v>
      </c>
      <c r="S320" s="15" t="s">
        <v>45</v>
      </c>
      <c r="T320" s="15" t="s">
        <v>245</v>
      </c>
      <c r="U320" s="13"/>
      <c r="V320" s="13" t="s">
        <v>247</v>
      </c>
      <c r="W320" s="13" t="s">
        <v>248</v>
      </c>
      <c r="X320" s="13" t="s">
        <v>262</v>
      </c>
      <c r="Y320" s="13" t="s">
        <v>254</v>
      </c>
      <c r="Z320" s="13" t="s">
        <v>263</v>
      </c>
      <c r="AA320" s="3"/>
    </row>
    <row r="321" spans="1:27" x14ac:dyDescent="0.3">
      <c r="A321" s="13" t="s">
        <v>242</v>
      </c>
      <c r="B321" s="13" t="s">
        <v>23</v>
      </c>
      <c r="C321" s="13" t="s">
        <v>93</v>
      </c>
      <c r="D321" s="13" t="s">
        <v>93</v>
      </c>
      <c r="E321" s="13" t="s">
        <v>1076</v>
      </c>
      <c r="F321" s="13" t="s">
        <v>261</v>
      </c>
      <c r="G321" s="13" t="s">
        <v>244</v>
      </c>
      <c r="H321" s="13" t="str">
        <f>IF(R321="A","Yes","No")</f>
        <v>Yes</v>
      </c>
      <c r="I321" s="13" t="s">
        <v>71</v>
      </c>
      <c r="J321" s="13" t="s">
        <v>29</v>
      </c>
      <c r="K321" s="13" t="s">
        <v>29</v>
      </c>
      <c r="L321" s="13" t="s">
        <v>30</v>
      </c>
      <c r="M321" s="13">
        <v>2013</v>
      </c>
      <c r="N321" s="13"/>
      <c r="O321" s="13"/>
      <c r="P321" s="13"/>
      <c r="Q321" s="14" t="s">
        <v>1077</v>
      </c>
      <c r="R321" s="15" t="s">
        <v>44</v>
      </c>
      <c r="S321" s="15" t="s">
        <v>45</v>
      </c>
      <c r="T321" s="15" t="s">
        <v>245</v>
      </c>
      <c r="U321" s="13"/>
      <c r="V321" s="13" t="s">
        <v>247</v>
      </c>
      <c r="W321" s="13" t="s">
        <v>248</v>
      </c>
      <c r="X321" s="13" t="s">
        <v>262</v>
      </c>
      <c r="Y321" s="13" t="s">
        <v>254</v>
      </c>
      <c r="Z321" s="13" t="s">
        <v>263</v>
      </c>
      <c r="AA321" s="3"/>
    </row>
    <row r="322" spans="1:27" x14ac:dyDescent="0.3">
      <c r="A322" s="13" t="s">
        <v>242</v>
      </c>
      <c r="B322" s="13" t="s">
        <v>23</v>
      </c>
      <c r="C322" s="13" t="s">
        <v>93</v>
      </c>
      <c r="D322" s="13" t="s">
        <v>93</v>
      </c>
      <c r="E322" s="13" t="s">
        <v>1080</v>
      </c>
      <c r="F322" s="13" t="s">
        <v>1079</v>
      </c>
      <c r="G322" s="13" t="s">
        <v>244</v>
      </c>
      <c r="H322" s="13" t="str">
        <f>IF(R322="A","Yes","No")</f>
        <v>Yes</v>
      </c>
      <c r="I322" s="13" t="s">
        <v>71</v>
      </c>
      <c r="J322" s="13" t="s">
        <v>29</v>
      </c>
      <c r="K322" s="13" t="s">
        <v>29</v>
      </c>
      <c r="L322" s="13" t="s">
        <v>30</v>
      </c>
      <c r="M322" s="13">
        <v>2016</v>
      </c>
      <c r="N322" s="13" t="s">
        <v>31</v>
      </c>
      <c r="O322" s="13">
        <v>2015</v>
      </c>
      <c r="P322" s="13">
        <v>2016</v>
      </c>
      <c r="Q322" s="14" t="s">
        <v>1078</v>
      </c>
      <c r="R322" s="15" t="s">
        <v>44</v>
      </c>
      <c r="S322" s="15" t="s">
        <v>45</v>
      </c>
      <c r="T322" s="15" t="s">
        <v>245</v>
      </c>
      <c r="U322" s="13"/>
      <c r="V322" s="13" t="s">
        <v>247</v>
      </c>
      <c r="W322" s="13" t="s">
        <v>248</v>
      </c>
      <c r="X322" s="13" t="s">
        <v>265</v>
      </c>
      <c r="Y322" s="13" t="s">
        <v>254</v>
      </c>
      <c r="Z322" s="13"/>
      <c r="AA322" s="3"/>
    </row>
    <row r="323" spans="1:27" x14ac:dyDescent="0.3">
      <c r="A323" s="13" t="s">
        <v>242</v>
      </c>
      <c r="B323" s="13" t="s">
        <v>23</v>
      </c>
      <c r="C323" s="13" t="s">
        <v>93</v>
      </c>
      <c r="D323" s="13" t="s">
        <v>93</v>
      </c>
      <c r="E323" s="13" t="s">
        <v>1081</v>
      </c>
      <c r="F323" s="13" t="s">
        <v>1079</v>
      </c>
      <c r="G323" s="13" t="s">
        <v>244</v>
      </c>
      <c r="H323" s="13" t="str">
        <f>IF(R323="A","Yes","No")</f>
        <v>Yes</v>
      </c>
      <c r="I323" s="13" t="s">
        <v>71</v>
      </c>
      <c r="J323" s="13" t="s">
        <v>29</v>
      </c>
      <c r="K323" s="13" t="s">
        <v>29</v>
      </c>
      <c r="L323" s="13" t="s">
        <v>30</v>
      </c>
      <c r="M323" s="13">
        <v>2016</v>
      </c>
      <c r="N323" s="13" t="s">
        <v>31</v>
      </c>
      <c r="O323" s="13">
        <v>2015</v>
      </c>
      <c r="P323" s="13">
        <v>2016</v>
      </c>
      <c r="Q323" s="14" t="s">
        <v>1078</v>
      </c>
      <c r="R323" s="15" t="s">
        <v>44</v>
      </c>
      <c r="S323" s="15" t="s">
        <v>45</v>
      </c>
      <c r="T323" s="15" t="s">
        <v>245</v>
      </c>
      <c r="U323" s="13"/>
      <c r="V323" s="13" t="s">
        <v>247</v>
      </c>
      <c r="W323" s="13" t="s">
        <v>248</v>
      </c>
      <c r="X323" s="13" t="s">
        <v>265</v>
      </c>
      <c r="Y323" s="13" t="s">
        <v>254</v>
      </c>
      <c r="Z323" s="13"/>
      <c r="AA323" s="3"/>
    </row>
    <row r="324" spans="1:27" x14ac:dyDescent="0.3">
      <c r="A324" s="13" t="s">
        <v>242</v>
      </c>
      <c r="B324" s="13" t="s">
        <v>23</v>
      </c>
      <c r="C324" s="13" t="s">
        <v>93</v>
      </c>
      <c r="D324" s="13" t="s">
        <v>93</v>
      </c>
      <c r="E324" s="13" t="s">
        <v>1082</v>
      </c>
      <c r="F324" s="13" t="s">
        <v>1079</v>
      </c>
      <c r="G324" s="13" t="s">
        <v>244</v>
      </c>
      <c r="H324" s="13" t="str">
        <f>IF(R324="A","Yes","No")</f>
        <v>Yes</v>
      </c>
      <c r="I324" s="13" t="s">
        <v>71</v>
      </c>
      <c r="J324" s="13" t="s">
        <v>29</v>
      </c>
      <c r="K324" s="13" t="s">
        <v>29</v>
      </c>
      <c r="L324" s="13" t="s">
        <v>30</v>
      </c>
      <c r="M324" s="13">
        <v>2016</v>
      </c>
      <c r="N324" s="13" t="s">
        <v>31</v>
      </c>
      <c r="O324" s="13">
        <v>2015</v>
      </c>
      <c r="P324" s="13">
        <v>2016</v>
      </c>
      <c r="Q324" s="14" t="s">
        <v>1078</v>
      </c>
      <c r="R324" s="15" t="s">
        <v>44</v>
      </c>
      <c r="S324" s="15" t="s">
        <v>45</v>
      </c>
      <c r="T324" s="15" t="s">
        <v>245</v>
      </c>
      <c r="U324" s="13"/>
      <c r="V324" s="13" t="s">
        <v>247</v>
      </c>
      <c r="W324" s="13" t="s">
        <v>248</v>
      </c>
      <c r="X324" s="13" t="s">
        <v>265</v>
      </c>
      <c r="Y324" s="13" t="s">
        <v>254</v>
      </c>
      <c r="Z324" s="13"/>
      <c r="AA324" s="3"/>
    </row>
    <row r="325" spans="1:27" x14ac:dyDescent="0.3">
      <c r="A325" s="13" t="s">
        <v>242</v>
      </c>
      <c r="B325" s="13" t="s">
        <v>23</v>
      </c>
      <c r="C325" s="13" t="s">
        <v>93</v>
      </c>
      <c r="D325" s="13" t="s">
        <v>93</v>
      </c>
      <c r="E325" s="13" t="s">
        <v>1083</v>
      </c>
      <c r="F325" s="13" t="s">
        <v>1079</v>
      </c>
      <c r="G325" s="13" t="s">
        <v>244</v>
      </c>
      <c r="H325" s="13" t="str">
        <f>IF(R325="A","Yes","No")</f>
        <v>Yes</v>
      </c>
      <c r="I325" s="13" t="s">
        <v>71</v>
      </c>
      <c r="J325" s="13" t="s">
        <v>29</v>
      </c>
      <c r="K325" s="13" t="s">
        <v>29</v>
      </c>
      <c r="L325" s="13" t="s">
        <v>30</v>
      </c>
      <c r="M325" s="13">
        <v>2016</v>
      </c>
      <c r="N325" s="13" t="s">
        <v>31</v>
      </c>
      <c r="O325" s="13">
        <v>2015</v>
      </c>
      <c r="P325" s="13">
        <v>2016</v>
      </c>
      <c r="Q325" s="14" t="s">
        <v>1078</v>
      </c>
      <c r="R325" s="15" t="s">
        <v>44</v>
      </c>
      <c r="S325" s="15" t="s">
        <v>45</v>
      </c>
      <c r="T325" s="15" t="s">
        <v>245</v>
      </c>
      <c r="U325" s="13"/>
      <c r="V325" s="13" t="s">
        <v>247</v>
      </c>
      <c r="W325" s="13" t="s">
        <v>248</v>
      </c>
      <c r="X325" s="13" t="s">
        <v>265</v>
      </c>
      <c r="Y325" s="13" t="s">
        <v>254</v>
      </c>
      <c r="Z325" s="13"/>
      <c r="AA325" s="3"/>
    </row>
    <row r="326" spans="1:27" x14ac:dyDescent="0.3">
      <c r="A326" s="13" t="s">
        <v>242</v>
      </c>
      <c r="B326" s="13" t="s">
        <v>23</v>
      </c>
      <c r="C326" s="13" t="s">
        <v>93</v>
      </c>
      <c r="D326" s="13" t="s">
        <v>93</v>
      </c>
      <c r="E326" s="13" t="s">
        <v>1084</v>
      </c>
      <c r="F326" s="13" t="s">
        <v>1079</v>
      </c>
      <c r="G326" s="13" t="s">
        <v>244</v>
      </c>
      <c r="H326" s="13" t="str">
        <f>IF(R326="A","Yes","No")</f>
        <v>Yes</v>
      </c>
      <c r="I326" s="13" t="s">
        <v>71</v>
      </c>
      <c r="J326" s="13" t="s">
        <v>29</v>
      </c>
      <c r="K326" s="13" t="s">
        <v>29</v>
      </c>
      <c r="L326" s="13" t="s">
        <v>30</v>
      </c>
      <c r="M326" s="13">
        <v>2016</v>
      </c>
      <c r="N326" s="13" t="s">
        <v>1087</v>
      </c>
      <c r="O326" s="13">
        <v>2015</v>
      </c>
      <c r="P326" s="13">
        <v>2016</v>
      </c>
      <c r="Q326" s="14" t="s">
        <v>1078</v>
      </c>
      <c r="R326" s="15" t="s">
        <v>44</v>
      </c>
      <c r="S326" s="15" t="s">
        <v>45</v>
      </c>
      <c r="T326" s="15" t="s">
        <v>245</v>
      </c>
      <c r="U326" s="13"/>
      <c r="V326" s="13" t="s">
        <v>247</v>
      </c>
      <c r="W326" s="13" t="s">
        <v>248</v>
      </c>
      <c r="X326" s="13" t="s">
        <v>265</v>
      </c>
      <c r="Y326" s="13" t="s">
        <v>254</v>
      </c>
      <c r="Z326" s="13"/>
      <c r="AA326" s="3"/>
    </row>
    <row r="327" spans="1:27" x14ac:dyDescent="0.3">
      <c r="A327" s="13" t="s">
        <v>242</v>
      </c>
      <c r="B327" s="13" t="s">
        <v>23</v>
      </c>
      <c r="C327" s="13" t="s">
        <v>93</v>
      </c>
      <c r="D327" s="13" t="s">
        <v>93</v>
      </c>
      <c r="E327" s="13" t="s">
        <v>1086</v>
      </c>
      <c r="F327" s="13" t="s">
        <v>1079</v>
      </c>
      <c r="G327" s="13" t="s">
        <v>244</v>
      </c>
      <c r="H327" s="13" t="str">
        <f>IF(R327="A","Yes","No")</f>
        <v>Yes</v>
      </c>
      <c r="I327" s="13" t="s">
        <v>71</v>
      </c>
      <c r="J327" s="13" t="s">
        <v>29</v>
      </c>
      <c r="K327" s="13" t="s">
        <v>29</v>
      </c>
      <c r="L327" s="13" t="s">
        <v>30</v>
      </c>
      <c r="M327" s="13">
        <v>2016</v>
      </c>
      <c r="N327" s="13" t="s">
        <v>31</v>
      </c>
      <c r="O327" s="13">
        <v>2015</v>
      </c>
      <c r="P327" s="13">
        <v>2016</v>
      </c>
      <c r="Q327" s="14" t="s">
        <v>1078</v>
      </c>
      <c r="R327" s="15" t="s">
        <v>44</v>
      </c>
      <c r="S327" s="15" t="s">
        <v>45</v>
      </c>
      <c r="T327" s="15" t="s">
        <v>245</v>
      </c>
      <c r="U327" s="13"/>
      <c r="V327" s="13" t="s">
        <v>247</v>
      </c>
      <c r="W327" s="13" t="s">
        <v>248</v>
      </c>
      <c r="X327" s="13" t="s">
        <v>265</v>
      </c>
      <c r="Y327" s="13" t="s">
        <v>254</v>
      </c>
      <c r="Z327" s="13"/>
      <c r="AA327" s="3"/>
    </row>
    <row r="328" spans="1:27" x14ac:dyDescent="0.3">
      <c r="A328" s="13" t="s">
        <v>242</v>
      </c>
      <c r="B328" s="13" t="s">
        <v>23</v>
      </c>
      <c r="C328" s="13" t="s">
        <v>93</v>
      </c>
      <c r="D328" s="13" t="s">
        <v>93</v>
      </c>
      <c r="E328" s="13" t="s">
        <v>1085</v>
      </c>
      <c r="F328" s="13" t="s">
        <v>1079</v>
      </c>
      <c r="G328" s="13" t="s">
        <v>244</v>
      </c>
      <c r="H328" s="13" t="str">
        <f>IF(R328="A","Yes","No")</f>
        <v>Yes</v>
      </c>
      <c r="I328" s="13" t="s">
        <v>71</v>
      </c>
      <c r="J328" s="13" t="s">
        <v>29</v>
      </c>
      <c r="K328" s="13" t="s">
        <v>29</v>
      </c>
      <c r="L328" s="13" t="s">
        <v>30</v>
      </c>
      <c r="M328" s="13">
        <v>2016</v>
      </c>
      <c r="N328" s="13" t="s">
        <v>31</v>
      </c>
      <c r="O328" s="13">
        <v>2015</v>
      </c>
      <c r="P328" s="13">
        <v>2016</v>
      </c>
      <c r="Q328" s="14" t="s">
        <v>1078</v>
      </c>
      <c r="R328" s="15" t="s">
        <v>44</v>
      </c>
      <c r="S328" s="15" t="s">
        <v>45</v>
      </c>
      <c r="T328" s="15" t="s">
        <v>245</v>
      </c>
      <c r="U328" s="13"/>
      <c r="V328" s="13" t="s">
        <v>247</v>
      </c>
      <c r="W328" s="13" t="s">
        <v>248</v>
      </c>
      <c r="X328" s="13" t="s">
        <v>265</v>
      </c>
      <c r="Y328" s="13" t="s">
        <v>254</v>
      </c>
      <c r="Z328" s="13"/>
      <c r="AA328" s="3"/>
    </row>
    <row r="329" spans="1:27" x14ac:dyDescent="0.3">
      <c r="A329" s="13" t="s">
        <v>242</v>
      </c>
      <c r="B329" s="13" t="s">
        <v>23</v>
      </c>
      <c r="C329" s="13" t="s">
        <v>93</v>
      </c>
      <c r="D329" s="13" t="s">
        <v>93</v>
      </c>
      <c r="E329" s="13" t="s">
        <v>1088</v>
      </c>
      <c r="F329" s="13" t="s">
        <v>264</v>
      </c>
      <c r="G329" s="13" t="s">
        <v>244</v>
      </c>
      <c r="H329" s="13" t="str">
        <f>IF(R329="A","Yes","No")</f>
        <v>Yes</v>
      </c>
      <c r="I329" s="13" t="s">
        <v>71</v>
      </c>
      <c r="J329" s="13" t="s">
        <v>29</v>
      </c>
      <c r="K329" s="13" t="s">
        <v>29</v>
      </c>
      <c r="L329" s="13" t="s">
        <v>30</v>
      </c>
      <c r="M329" s="13">
        <v>2016</v>
      </c>
      <c r="N329" s="13" t="s">
        <v>31</v>
      </c>
      <c r="O329" s="13">
        <v>2015</v>
      </c>
      <c r="P329" s="13">
        <v>2016</v>
      </c>
      <c r="Q329" s="14" t="s">
        <v>1089</v>
      </c>
      <c r="R329" s="15" t="s">
        <v>44</v>
      </c>
      <c r="S329" s="15" t="s">
        <v>45</v>
      </c>
      <c r="T329" s="15" t="s">
        <v>245</v>
      </c>
      <c r="U329" s="13"/>
      <c r="V329" s="13" t="s">
        <v>247</v>
      </c>
      <c r="W329" s="13" t="s">
        <v>248</v>
      </c>
      <c r="X329" s="13" t="s">
        <v>265</v>
      </c>
      <c r="Y329" s="13" t="s">
        <v>254</v>
      </c>
      <c r="Z329" s="13"/>
      <c r="AA329" s="3"/>
    </row>
    <row r="330" spans="1:27" x14ac:dyDescent="0.3">
      <c r="A330" s="13" t="s">
        <v>242</v>
      </c>
      <c r="B330" s="13" t="s">
        <v>23</v>
      </c>
      <c r="C330" s="13" t="s">
        <v>93</v>
      </c>
      <c r="D330" s="13" t="s">
        <v>93</v>
      </c>
      <c r="E330" s="13" t="s">
        <v>1092</v>
      </c>
      <c r="F330" s="13" t="s">
        <v>264</v>
      </c>
      <c r="G330" s="13" t="s">
        <v>244</v>
      </c>
      <c r="H330" s="13" t="str">
        <f>IF(R330="A","Yes","No")</f>
        <v>Yes</v>
      </c>
      <c r="I330" s="13" t="s">
        <v>71</v>
      </c>
      <c r="J330" s="13" t="s">
        <v>29</v>
      </c>
      <c r="K330" s="13" t="s">
        <v>29</v>
      </c>
      <c r="L330" s="13" t="s">
        <v>30</v>
      </c>
      <c r="M330" s="13">
        <v>2016</v>
      </c>
      <c r="N330" s="13" t="s">
        <v>31</v>
      </c>
      <c r="O330" s="13">
        <v>2015</v>
      </c>
      <c r="P330" s="13">
        <v>2016</v>
      </c>
      <c r="Q330" s="14" t="s">
        <v>1093</v>
      </c>
      <c r="R330" s="15" t="s">
        <v>44</v>
      </c>
      <c r="S330" s="15" t="s">
        <v>45</v>
      </c>
      <c r="T330" s="15" t="s">
        <v>245</v>
      </c>
      <c r="U330" s="13"/>
      <c r="V330" s="13" t="s">
        <v>247</v>
      </c>
      <c r="W330" s="13" t="s">
        <v>248</v>
      </c>
      <c r="X330" s="13" t="s">
        <v>265</v>
      </c>
      <c r="Y330" s="13" t="s">
        <v>254</v>
      </c>
      <c r="Z330" s="13"/>
      <c r="AA330" s="3"/>
    </row>
    <row r="331" spans="1:27" x14ac:dyDescent="0.3">
      <c r="A331" s="13" t="s">
        <v>242</v>
      </c>
      <c r="B331" s="13" t="s">
        <v>23</v>
      </c>
      <c r="C331" s="13" t="s">
        <v>93</v>
      </c>
      <c r="D331" s="13" t="s">
        <v>93</v>
      </c>
      <c r="E331" s="13" t="s">
        <v>1094</v>
      </c>
      <c r="F331" s="13" t="s">
        <v>264</v>
      </c>
      <c r="G331" s="13" t="s">
        <v>244</v>
      </c>
      <c r="H331" s="13" t="str">
        <f>IF(R331="A","Yes","No")</f>
        <v>Yes</v>
      </c>
      <c r="I331" s="13" t="s">
        <v>71</v>
      </c>
      <c r="J331" s="13" t="s">
        <v>29</v>
      </c>
      <c r="K331" s="13" t="s">
        <v>29</v>
      </c>
      <c r="L331" s="13" t="s">
        <v>30</v>
      </c>
      <c r="M331" s="13">
        <v>2016</v>
      </c>
      <c r="N331" s="13" t="s">
        <v>209</v>
      </c>
      <c r="O331" s="13">
        <v>2015</v>
      </c>
      <c r="P331" s="13">
        <v>2016</v>
      </c>
      <c r="Q331" s="14" t="s">
        <v>1095</v>
      </c>
      <c r="R331" s="15" t="s">
        <v>44</v>
      </c>
      <c r="S331" s="15" t="s">
        <v>45</v>
      </c>
      <c r="T331" s="15" t="s">
        <v>245</v>
      </c>
      <c r="U331" s="13"/>
      <c r="V331" s="13" t="s">
        <v>247</v>
      </c>
      <c r="W331" s="13" t="s">
        <v>248</v>
      </c>
      <c r="X331" s="13" t="s">
        <v>265</v>
      </c>
      <c r="Y331" s="13" t="s">
        <v>254</v>
      </c>
      <c r="Z331" s="13"/>
      <c r="AA331" s="3"/>
    </row>
    <row r="332" spans="1:27" x14ac:dyDescent="0.3">
      <c r="A332" s="13" t="s">
        <v>242</v>
      </c>
      <c r="B332" s="13" t="s">
        <v>23</v>
      </c>
      <c r="C332" s="13" t="s">
        <v>93</v>
      </c>
      <c r="D332" s="13" t="s">
        <v>93</v>
      </c>
      <c r="E332" s="13" t="s">
        <v>1096</v>
      </c>
      <c r="F332" s="13" t="s">
        <v>264</v>
      </c>
      <c r="G332" s="13" t="s">
        <v>244</v>
      </c>
      <c r="H332" s="13" t="str">
        <f>IF(R332="A","Yes","No")</f>
        <v>Yes</v>
      </c>
      <c r="I332" s="13" t="s">
        <v>71</v>
      </c>
      <c r="J332" s="13" t="s">
        <v>29</v>
      </c>
      <c r="K332" s="13" t="s">
        <v>29</v>
      </c>
      <c r="L332" s="13" t="s">
        <v>30</v>
      </c>
      <c r="M332" s="13">
        <v>2016</v>
      </c>
      <c r="N332" s="13" t="s">
        <v>1087</v>
      </c>
      <c r="O332" s="13">
        <v>2015</v>
      </c>
      <c r="P332" s="13">
        <v>2016</v>
      </c>
      <c r="Q332" s="14" t="s">
        <v>1097</v>
      </c>
      <c r="R332" s="15" t="s">
        <v>44</v>
      </c>
      <c r="S332" s="15" t="s">
        <v>45</v>
      </c>
      <c r="T332" s="15" t="s">
        <v>245</v>
      </c>
      <c r="U332" s="13"/>
      <c r="V332" s="13" t="s">
        <v>247</v>
      </c>
      <c r="W332" s="13" t="s">
        <v>248</v>
      </c>
      <c r="X332" s="13" t="s">
        <v>265</v>
      </c>
      <c r="Y332" s="13" t="s">
        <v>254</v>
      </c>
      <c r="Z332" s="13"/>
      <c r="AA332" s="3"/>
    </row>
    <row r="333" spans="1:27" x14ac:dyDescent="0.3">
      <c r="A333" s="13" t="s">
        <v>242</v>
      </c>
      <c r="B333" s="13" t="s">
        <v>23</v>
      </c>
      <c r="C333" s="13" t="s">
        <v>93</v>
      </c>
      <c r="D333" s="13" t="s">
        <v>93</v>
      </c>
      <c r="E333" s="13" t="s">
        <v>1098</v>
      </c>
      <c r="F333" s="13" t="s">
        <v>266</v>
      </c>
      <c r="G333" s="13" t="s">
        <v>244</v>
      </c>
      <c r="H333" s="13" t="str">
        <f>IF(R333="A","Yes","No")</f>
        <v>Yes</v>
      </c>
      <c r="I333" s="13" t="s">
        <v>71</v>
      </c>
      <c r="J333" s="13" t="s">
        <v>29</v>
      </c>
      <c r="K333" s="13" t="s">
        <v>29</v>
      </c>
      <c r="L333" s="13" t="s">
        <v>30</v>
      </c>
      <c r="M333" s="13">
        <v>2015</v>
      </c>
      <c r="N333" s="13" t="s">
        <v>723</v>
      </c>
      <c r="O333" s="13">
        <v>2014</v>
      </c>
      <c r="P333" s="13">
        <v>2016</v>
      </c>
      <c r="Q333" s="14" t="s">
        <v>267</v>
      </c>
      <c r="R333" s="15" t="s">
        <v>44</v>
      </c>
      <c r="S333" s="15" t="s">
        <v>45</v>
      </c>
      <c r="T333" s="15" t="s">
        <v>245</v>
      </c>
      <c r="U333" s="13"/>
      <c r="V333" s="13" t="s">
        <v>247</v>
      </c>
      <c r="W333" s="13" t="s">
        <v>248</v>
      </c>
      <c r="X333" s="13" t="s">
        <v>268</v>
      </c>
      <c r="Y333" s="13" t="s">
        <v>254</v>
      </c>
      <c r="Z333" s="13" t="s">
        <v>269</v>
      </c>
      <c r="AA333" s="3"/>
    </row>
    <row r="334" spans="1:27" x14ac:dyDescent="0.3">
      <c r="A334" s="13" t="s">
        <v>242</v>
      </c>
      <c r="B334" s="13" t="s">
        <v>23</v>
      </c>
      <c r="C334" s="13" t="s">
        <v>93</v>
      </c>
      <c r="D334" s="13" t="s">
        <v>93</v>
      </c>
      <c r="E334" s="13" t="s">
        <v>1099</v>
      </c>
      <c r="F334" s="13" t="s">
        <v>266</v>
      </c>
      <c r="G334" s="13" t="s">
        <v>244</v>
      </c>
      <c r="H334" s="13" t="str">
        <f>IF(R334="A","Yes","No")</f>
        <v>Yes</v>
      </c>
      <c r="I334" s="13" t="s">
        <v>71</v>
      </c>
      <c r="J334" s="13" t="s">
        <v>29</v>
      </c>
      <c r="K334" s="13" t="s">
        <v>29</v>
      </c>
      <c r="L334" s="13" t="s">
        <v>30</v>
      </c>
      <c r="M334" s="13">
        <v>2015</v>
      </c>
      <c r="N334" s="13" t="s">
        <v>723</v>
      </c>
      <c r="O334" s="13">
        <v>2014</v>
      </c>
      <c r="P334" s="13">
        <v>2016</v>
      </c>
      <c r="Q334" s="14" t="s">
        <v>267</v>
      </c>
      <c r="R334" s="15" t="s">
        <v>44</v>
      </c>
      <c r="S334" s="15" t="s">
        <v>45</v>
      </c>
      <c r="T334" s="15" t="s">
        <v>245</v>
      </c>
      <c r="U334" s="13"/>
      <c r="V334" s="13" t="s">
        <v>247</v>
      </c>
      <c r="W334" s="13" t="s">
        <v>248</v>
      </c>
      <c r="X334" s="13" t="s">
        <v>268</v>
      </c>
      <c r="Y334" s="13" t="s">
        <v>254</v>
      </c>
      <c r="Z334" s="13" t="s">
        <v>269</v>
      </c>
      <c r="AA334" s="3"/>
    </row>
    <row r="335" spans="1:27" x14ac:dyDescent="0.3">
      <c r="A335" s="13" t="s">
        <v>242</v>
      </c>
      <c r="B335" s="13" t="s">
        <v>23</v>
      </c>
      <c r="C335" s="13" t="s">
        <v>93</v>
      </c>
      <c r="D335" s="13" t="s">
        <v>93</v>
      </c>
      <c r="E335" s="13" t="s">
        <v>1100</v>
      </c>
      <c r="F335" s="13" t="s">
        <v>266</v>
      </c>
      <c r="G335" s="13" t="s">
        <v>244</v>
      </c>
      <c r="H335" s="13" t="str">
        <f>IF(R335="A","Yes","No")</f>
        <v>Yes</v>
      </c>
      <c r="I335" s="13" t="s">
        <v>71</v>
      </c>
      <c r="J335" s="13" t="s">
        <v>29</v>
      </c>
      <c r="K335" s="13" t="s">
        <v>29</v>
      </c>
      <c r="L335" s="13" t="s">
        <v>30</v>
      </c>
      <c r="M335" s="13">
        <v>2015</v>
      </c>
      <c r="N335" s="13" t="s">
        <v>723</v>
      </c>
      <c r="O335" s="13">
        <v>2014</v>
      </c>
      <c r="P335" s="13">
        <v>2016</v>
      </c>
      <c r="Q335" s="14" t="s">
        <v>267</v>
      </c>
      <c r="R335" s="15" t="s">
        <v>44</v>
      </c>
      <c r="S335" s="15" t="s">
        <v>45</v>
      </c>
      <c r="T335" s="15" t="s">
        <v>245</v>
      </c>
      <c r="U335" s="13"/>
      <c r="V335" s="13" t="s">
        <v>247</v>
      </c>
      <c r="W335" s="13" t="s">
        <v>248</v>
      </c>
      <c r="X335" s="13" t="s">
        <v>268</v>
      </c>
      <c r="Y335" s="13" t="s">
        <v>254</v>
      </c>
      <c r="Z335" s="13" t="s">
        <v>269</v>
      </c>
      <c r="AA335" s="3"/>
    </row>
    <row r="336" spans="1:27" x14ac:dyDescent="0.3">
      <c r="A336" s="13" t="s">
        <v>242</v>
      </c>
      <c r="B336" s="13" t="s">
        <v>23</v>
      </c>
      <c r="C336" s="13" t="s">
        <v>93</v>
      </c>
      <c r="D336" s="13" t="s">
        <v>93</v>
      </c>
      <c r="E336" s="13" t="s">
        <v>1110</v>
      </c>
      <c r="F336" s="13" t="s">
        <v>1104</v>
      </c>
      <c r="G336" s="13" t="s">
        <v>244</v>
      </c>
      <c r="H336" s="13" t="str">
        <f>IF(R336="A","Yes","No")</f>
        <v>Yes</v>
      </c>
      <c r="I336" s="13" t="s">
        <v>71</v>
      </c>
      <c r="J336" s="13" t="s">
        <v>29</v>
      </c>
      <c r="K336" s="13" t="s">
        <v>29</v>
      </c>
      <c r="L336" s="13" t="s">
        <v>29</v>
      </c>
      <c r="M336" s="13">
        <v>2015</v>
      </c>
      <c r="N336" s="13" t="s">
        <v>209</v>
      </c>
      <c r="O336" s="13">
        <v>2014</v>
      </c>
      <c r="P336" s="13">
        <v>2016</v>
      </c>
      <c r="Q336" s="16" t="str">
        <f>HYPERLINK("https://www.bou.or.ug/bou/rates_statistics/statistics.html","https://www.bou.or.ug/bou/rates_statistics/statistics.html")</f>
        <v>https://www.bou.or.ug/bou/rates_statistics/statistics.html</v>
      </c>
      <c r="R336" s="15" t="s">
        <v>44</v>
      </c>
      <c r="S336" s="15" t="s">
        <v>45</v>
      </c>
      <c r="T336" s="15" t="s">
        <v>245</v>
      </c>
      <c r="U336" s="13"/>
      <c r="V336" s="13" t="s">
        <v>247</v>
      </c>
      <c r="W336" s="13" t="s">
        <v>248</v>
      </c>
      <c r="X336" s="13" t="s">
        <v>249</v>
      </c>
      <c r="Y336" s="13" t="s">
        <v>254</v>
      </c>
      <c r="Z336" s="13"/>
      <c r="AA336" s="3"/>
    </row>
    <row r="337" spans="1:27" x14ac:dyDescent="0.3">
      <c r="A337" s="13" t="s">
        <v>242</v>
      </c>
      <c r="B337" s="13" t="s">
        <v>23</v>
      </c>
      <c r="C337" s="13" t="s">
        <v>93</v>
      </c>
      <c r="D337" s="13" t="s">
        <v>93</v>
      </c>
      <c r="E337" s="13" t="s">
        <v>1111</v>
      </c>
      <c r="F337" s="13" t="s">
        <v>1104</v>
      </c>
      <c r="G337" s="13" t="s">
        <v>244</v>
      </c>
      <c r="H337" s="13" t="str">
        <f>IF(R337="A","Yes","No")</f>
        <v>Yes</v>
      </c>
      <c r="I337" s="13" t="s">
        <v>28</v>
      </c>
      <c r="J337" s="13" t="s">
        <v>29</v>
      </c>
      <c r="K337" s="13" t="s">
        <v>29</v>
      </c>
      <c r="L337" s="13" t="s">
        <v>29</v>
      </c>
      <c r="M337" s="13">
        <v>2015</v>
      </c>
      <c r="N337" s="13" t="s">
        <v>209</v>
      </c>
      <c r="O337" s="13">
        <v>2014</v>
      </c>
      <c r="P337" s="13">
        <v>2016</v>
      </c>
      <c r="Q337" s="16" t="str">
        <f>HYPERLINK("https://www.bou.or.ug/bou/rates_statistics/statistics.html","https://www.bou.or.ug/bou/rates_statistics/statistics.html")</f>
        <v>https://www.bou.or.ug/bou/rates_statistics/statistics.html</v>
      </c>
      <c r="R337" s="15" t="s">
        <v>44</v>
      </c>
      <c r="S337" s="15" t="s">
        <v>45</v>
      </c>
      <c r="T337" s="15" t="s">
        <v>245</v>
      </c>
      <c r="U337" s="13"/>
      <c r="V337" s="13" t="s">
        <v>247</v>
      </c>
      <c r="W337" s="13" t="s">
        <v>248</v>
      </c>
      <c r="X337" s="13" t="s">
        <v>249</v>
      </c>
      <c r="Y337" s="13" t="s">
        <v>254</v>
      </c>
      <c r="Z337" s="13"/>
      <c r="AA337" s="3"/>
    </row>
    <row r="338" spans="1:27" x14ac:dyDescent="0.3">
      <c r="A338" s="13" t="s">
        <v>242</v>
      </c>
      <c r="B338" s="13" t="s">
        <v>23</v>
      </c>
      <c r="C338" s="13" t="s">
        <v>93</v>
      </c>
      <c r="D338" s="13" t="s">
        <v>93</v>
      </c>
      <c r="E338" s="13" t="s">
        <v>1112</v>
      </c>
      <c r="F338" s="13" t="s">
        <v>1104</v>
      </c>
      <c r="G338" s="13" t="s">
        <v>244</v>
      </c>
      <c r="H338" s="13" t="str">
        <f>IF(R338="A","Yes","No")</f>
        <v>Yes</v>
      </c>
      <c r="I338" s="13" t="s">
        <v>71</v>
      </c>
      <c r="J338" s="13" t="s">
        <v>29</v>
      </c>
      <c r="K338" s="13" t="s">
        <v>29</v>
      </c>
      <c r="L338" s="13" t="s">
        <v>29</v>
      </c>
      <c r="M338" s="13">
        <v>2015</v>
      </c>
      <c r="N338" s="13" t="s">
        <v>209</v>
      </c>
      <c r="O338" s="13">
        <v>2014</v>
      </c>
      <c r="P338" s="13">
        <v>2016</v>
      </c>
      <c r="Q338" s="16" t="str">
        <f>HYPERLINK("https://www.bou.or.ug/bou/rates_statistics/statistics.html","https://www.bou.or.ug/bou/rates_statistics/statistics.html")</f>
        <v>https://www.bou.or.ug/bou/rates_statistics/statistics.html</v>
      </c>
      <c r="R338" s="15" t="s">
        <v>44</v>
      </c>
      <c r="S338" s="15" t="s">
        <v>45</v>
      </c>
      <c r="T338" s="15" t="s">
        <v>245</v>
      </c>
      <c r="U338" s="13"/>
      <c r="V338" s="13" t="s">
        <v>247</v>
      </c>
      <c r="W338" s="13" t="s">
        <v>248</v>
      </c>
      <c r="X338" s="13" t="s">
        <v>249</v>
      </c>
      <c r="Y338" s="13" t="s">
        <v>254</v>
      </c>
      <c r="Z338" s="13"/>
      <c r="AA338" s="3"/>
    </row>
    <row r="339" spans="1:27" x14ac:dyDescent="0.3">
      <c r="A339" s="13" t="s">
        <v>242</v>
      </c>
      <c r="B339" s="13" t="s">
        <v>23</v>
      </c>
      <c r="C339" s="13" t="s">
        <v>93</v>
      </c>
      <c r="D339" s="13" t="s">
        <v>93</v>
      </c>
      <c r="E339" s="13" t="s">
        <v>1113</v>
      </c>
      <c r="F339" s="13" t="s">
        <v>1104</v>
      </c>
      <c r="G339" s="13" t="s">
        <v>244</v>
      </c>
      <c r="H339" s="13" t="str">
        <f>IF(R339="A","Yes","No")</f>
        <v>Yes</v>
      </c>
      <c r="I339" s="13" t="s">
        <v>71</v>
      </c>
      <c r="J339" s="13" t="s">
        <v>29</v>
      </c>
      <c r="K339" s="13" t="s">
        <v>29</v>
      </c>
      <c r="L339" s="13" t="s">
        <v>29</v>
      </c>
      <c r="M339" s="13">
        <v>2015</v>
      </c>
      <c r="N339" s="13" t="s">
        <v>209</v>
      </c>
      <c r="O339" s="13">
        <v>2014</v>
      </c>
      <c r="P339" s="13">
        <v>2016</v>
      </c>
      <c r="Q339" s="16" t="str">
        <f>HYPERLINK("https://www.bou.or.ug/bou/rates_statistics/statistics.html","https://www.bou.or.ug/bou/rates_statistics/statistics.html")</f>
        <v>https://www.bou.or.ug/bou/rates_statistics/statistics.html</v>
      </c>
      <c r="R339" s="15" t="s">
        <v>44</v>
      </c>
      <c r="S339" s="15" t="s">
        <v>45</v>
      </c>
      <c r="T339" s="15" t="s">
        <v>245</v>
      </c>
      <c r="U339" s="13"/>
      <c r="V339" s="13" t="s">
        <v>247</v>
      </c>
      <c r="W339" s="13" t="s">
        <v>248</v>
      </c>
      <c r="X339" s="13" t="s">
        <v>249</v>
      </c>
      <c r="Y339" s="13" t="s">
        <v>254</v>
      </c>
      <c r="Z339" s="13"/>
      <c r="AA339" s="3"/>
    </row>
    <row r="340" spans="1:27" x14ac:dyDescent="0.3">
      <c r="A340" s="13" t="s">
        <v>242</v>
      </c>
      <c r="B340" s="13" t="s">
        <v>23</v>
      </c>
      <c r="C340" s="13" t="s">
        <v>93</v>
      </c>
      <c r="D340" s="13" t="s">
        <v>93</v>
      </c>
      <c r="E340" s="13" t="s">
        <v>1114</v>
      </c>
      <c r="F340" s="13" t="s">
        <v>1104</v>
      </c>
      <c r="G340" s="13" t="s">
        <v>244</v>
      </c>
      <c r="H340" s="13" t="str">
        <f>IF(R340="A","Yes","No")</f>
        <v>Yes</v>
      </c>
      <c r="I340" s="13" t="s">
        <v>28</v>
      </c>
      <c r="J340" s="13" t="s">
        <v>29</v>
      </c>
      <c r="K340" s="13" t="s">
        <v>29</v>
      </c>
      <c r="L340" s="13" t="s">
        <v>29</v>
      </c>
      <c r="M340" s="13">
        <v>2015</v>
      </c>
      <c r="N340" s="13" t="s">
        <v>209</v>
      </c>
      <c r="O340" s="13">
        <v>2014</v>
      </c>
      <c r="P340" s="13">
        <v>2016</v>
      </c>
      <c r="Q340" s="16" t="str">
        <f>HYPERLINK("https://www.bou.or.ug/bou/rates_statistics/statistics.html","https://www.bou.or.ug/bou/rates_statistics/statistics.html")</f>
        <v>https://www.bou.or.ug/bou/rates_statistics/statistics.html</v>
      </c>
      <c r="R340" s="15" t="s">
        <v>44</v>
      </c>
      <c r="S340" s="15" t="s">
        <v>45</v>
      </c>
      <c r="T340" s="15" t="s">
        <v>245</v>
      </c>
      <c r="U340" s="13"/>
      <c r="V340" s="13" t="s">
        <v>247</v>
      </c>
      <c r="W340" s="13" t="s">
        <v>248</v>
      </c>
      <c r="X340" s="13" t="s">
        <v>249</v>
      </c>
      <c r="Y340" s="13" t="s">
        <v>254</v>
      </c>
      <c r="Z340" s="13"/>
      <c r="AA340" s="3"/>
    </row>
    <row r="341" spans="1:27" x14ac:dyDescent="0.3">
      <c r="A341" s="13" t="s">
        <v>242</v>
      </c>
      <c r="B341" s="13" t="s">
        <v>23</v>
      </c>
      <c r="C341" s="13" t="s">
        <v>93</v>
      </c>
      <c r="D341" s="13" t="s">
        <v>93</v>
      </c>
      <c r="E341" s="13" t="s">
        <v>1115</v>
      </c>
      <c r="F341" s="13" t="s">
        <v>1105</v>
      </c>
      <c r="G341" s="13" t="s">
        <v>244</v>
      </c>
      <c r="H341" s="13" t="str">
        <f>IF(R341="A","Yes","No")</f>
        <v>Yes</v>
      </c>
      <c r="I341" s="13" t="s">
        <v>28</v>
      </c>
      <c r="J341" s="13" t="s">
        <v>29</v>
      </c>
      <c r="K341" s="13" t="s">
        <v>29</v>
      </c>
      <c r="L341" s="13" t="s">
        <v>29</v>
      </c>
      <c r="M341" s="13">
        <v>2015</v>
      </c>
      <c r="N341" s="13" t="s">
        <v>1033</v>
      </c>
      <c r="O341" s="13">
        <v>2014</v>
      </c>
      <c r="P341" s="13">
        <v>2016</v>
      </c>
      <c r="Q341" s="16" t="str">
        <f>HYPERLINK("https://www.bou.or.ug/bou/rates_statistics/statistics.html","https://www.bou.or.ug/bou/rates_statistics/statistics.html")</f>
        <v>https://www.bou.or.ug/bou/rates_statistics/statistics.html</v>
      </c>
      <c r="R341" s="15" t="s">
        <v>44</v>
      </c>
      <c r="S341" s="15" t="s">
        <v>45</v>
      </c>
      <c r="T341" s="15" t="s">
        <v>245</v>
      </c>
      <c r="U341" s="13"/>
      <c r="V341" s="13" t="s">
        <v>247</v>
      </c>
      <c r="W341" s="13" t="s">
        <v>248</v>
      </c>
      <c r="X341" s="13" t="s">
        <v>249</v>
      </c>
      <c r="Y341" s="13" t="s">
        <v>254</v>
      </c>
      <c r="Z341" s="13"/>
      <c r="AA341" s="3"/>
    </row>
    <row r="342" spans="1:27" x14ac:dyDescent="0.3">
      <c r="A342" s="13" t="s">
        <v>242</v>
      </c>
      <c r="B342" s="13" t="s">
        <v>23</v>
      </c>
      <c r="C342" s="13" t="s">
        <v>93</v>
      </c>
      <c r="D342" s="13" t="s">
        <v>93</v>
      </c>
      <c r="E342" s="13" t="s">
        <v>1116</v>
      </c>
      <c r="F342" s="13" t="s">
        <v>1105</v>
      </c>
      <c r="G342" s="13" t="s">
        <v>244</v>
      </c>
      <c r="H342" s="13" t="str">
        <f>IF(R342="A","Yes","No")</f>
        <v>Yes</v>
      </c>
      <c r="I342" s="13" t="s">
        <v>71</v>
      </c>
      <c r="J342" s="13" t="s">
        <v>29</v>
      </c>
      <c r="K342" s="13" t="s">
        <v>29</v>
      </c>
      <c r="L342" s="13" t="s">
        <v>29</v>
      </c>
      <c r="M342" s="13">
        <v>2015</v>
      </c>
      <c r="N342" s="13" t="s">
        <v>1033</v>
      </c>
      <c r="O342" s="13">
        <v>2014</v>
      </c>
      <c r="P342" s="13">
        <v>2016</v>
      </c>
      <c r="Q342" s="16" t="str">
        <f>HYPERLINK("https://www.bou.or.ug/bou/rates_statistics/statistics.html","https://www.bou.or.ug/bou/rates_statistics/statistics.html")</f>
        <v>https://www.bou.or.ug/bou/rates_statistics/statistics.html</v>
      </c>
      <c r="R342" s="15" t="s">
        <v>44</v>
      </c>
      <c r="S342" s="15" t="s">
        <v>45</v>
      </c>
      <c r="T342" s="15" t="s">
        <v>245</v>
      </c>
      <c r="U342" s="13"/>
      <c r="V342" s="13" t="s">
        <v>247</v>
      </c>
      <c r="W342" s="13" t="s">
        <v>248</v>
      </c>
      <c r="X342" s="13" t="s">
        <v>249</v>
      </c>
      <c r="Y342" s="13" t="s">
        <v>254</v>
      </c>
      <c r="Z342" s="13"/>
      <c r="AA342" s="3"/>
    </row>
    <row r="343" spans="1:27" x14ac:dyDescent="0.3">
      <c r="A343" s="13" t="s">
        <v>242</v>
      </c>
      <c r="B343" s="13" t="s">
        <v>23</v>
      </c>
      <c r="C343" s="13" t="s">
        <v>93</v>
      </c>
      <c r="D343" s="13" t="s">
        <v>93</v>
      </c>
      <c r="E343" s="13" t="s">
        <v>1117</v>
      </c>
      <c r="F343" s="13" t="s">
        <v>1105</v>
      </c>
      <c r="G343" s="13" t="s">
        <v>244</v>
      </c>
      <c r="H343" s="13" t="str">
        <f>IF(R343="A","Yes","No")</f>
        <v>Yes</v>
      </c>
      <c r="I343" s="13" t="s">
        <v>28</v>
      </c>
      <c r="J343" s="13" t="s">
        <v>29</v>
      </c>
      <c r="K343" s="13" t="s">
        <v>29</v>
      </c>
      <c r="L343" s="13" t="s">
        <v>29</v>
      </c>
      <c r="M343" s="13">
        <v>2015</v>
      </c>
      <c r="N343" s="13" t="s">
        <v>1033</v>
      </c>
      <c r="O343" s="13">
        <v>2014</v>
      </c>
      <c r="P343" s="13">
        <v>2016</v>
      </c>
      <c r="Q343" s="16" t="str">
        <f>HYPERLINK("https://www.bou.or.ug/bou/rates_statistics/statistics.html","https://www.bou.or.ug/bou/rates_statistics/statistics.html")</f>
        <v>https://www.bou.or.ug/bou/rates_statistics/statistics.html</v>
      </c>
      <c r="R343" s="15" t="s">
        <v>44</v>
      </c>
      <c r="S343" s="15" t="s">
        <v>45</v>
      </c>
      <c r="T343" s="15" t="s">
        <v>245</v>
      </c>
      <c r="U343" s="13"/>
      <c r="V343" s="13" t="s">
        <v>247</v>
      </c>
      <c r="W343" s="13" t="s">
        <v>248</v>
      </c>
      <c r="X343" s="13" t="s">
        <v>249</v>
      </c>
      <c r="Y343" s="13" t="s">
        <v>254</v>
      </c>
      <c r="Z343" s="13"/>
      <c r="AA343" s="3"/>
    </row>
    <row r="344" spans="1:27" x14ac:dyDescent="0.3">
      <c r="A344" s="13" t="s">
        <v>242</v>
      </c>
      <c r="B344" s="13" t="s">
        <v>23</v>
      </c>
      <c r="C344" s="13" t="s">
        <v>93</v>
      </c>
      <c r="D344" s="13" t="s">
        <v>93</v>
      </c>
      <c r="E344" s="13" t="s">
        <v>1118</v>
      </c>
      <c r="F344" s="13" t="s">
        <v>1105</v>
      </c>
      <c r="G344" s="13" t="s">
        <v>244</v>
      </c>
      <c r="H344" s="13" t="str">
        <f>IF(R344="A","Yes","No")</f>
        <v>Yes</v>
      </c>
      <c r="I344" s="13" t="s">
        <v>28</v>
      </c>
      <c r="J344" s="13" t="s">
        <v>29</v>
      </c>
      <c r="K344" s="13" t="s">
        <v>29</v>
      </c>
      <c r="L344" s="13" t="s">
        <v>29</v>
      </c>
      <c r="M344" s="13">
        <v>2015</v>
      </c>
      <c r="N344" s="13" t="s">
        <v>1033</v>
      </c>
      <c r="O344" s="13">
        <v>2014</v>
      </c>
      <c r="P344" s="13">
        <v>2016</v>
      </c>
      <c r="Q344" s="16" t="str">
        <f>HYPERLINK("https://www.bou.or.ug/bou/rates_statistics/statistics.html","https://www.bou.or.ug/bou/rates_statistics/statistics.html")</f>
        <v>https://www.bou.or.ug/bou/rates_statistics/statistics.html</v>
      </c>
      <c r="R344" s="15" t="s">
        <v>44</v>
      </c>
      <c r="S344" s="15" t="s">
        <v>45</v>
      </c>
      <c r="T344" s="15" t="s">
        <v>245</v>
      </c>
      <c r="U344" s="13"/>
      <c r="V344" s="13" t="s">
        <v>247</v>
      </c>
      <c r="W344" s="13" t="s">
        <v>248</v>
      </c>
      <c r="X344" s="13" t="s">
        <v>249</v>
      </c>
      <c r="Y344" s="13" t="s">
        <v>254</v>
      </c>
      <c r="Z344" s="13"/>
      <c r="AA344" s="3"/>
    </row>
    <row r="345" spans="1:27" x14ac:dyDescent="0.3">
      <c r="A345" s="13" t="s">
        <v>242</v>
      </c>
      <c r="B345" s="13" t="s">
        <v>23</v>
      </c>
      <c r="C345" s="13" t="s">
        <v>93</v>
      </c>
      <c r="D345" s="13" t="s">
        <v>93</v>
      </c>
      <c r="E345" s="13" t="s">
        <v>1119</v>
      </c>
      <c r="F345" s="13" t="s">
        <v>1105</v>
      </c>
      <c r="G345" s="13" t="s">
        <v>244</v>
      </c>
      <c r="H345" s="13" t="str">
        <f>IF(R345="A","Yes","No")</f>
        <v>Yes</v>
      </c>
      <c r="I345" s="13" t="s">
        <v>28</v>
      </c>
      <c r="J345" s="13" t="s">
        <v>29</v>
      </c>
      <c r="K345" s="13" t="s">
        <v>29</v>
      </c>
      <c r="L345" s="13" t="s">
        <v>29</v>
      </c>
      <c r="M345" s="13">
        <v>2015</v>
      </c>
      <c r="N345" s="13" t="s">
        <v>1033</v>
      </c>
      <c r="O345" s="13">
        <v>2014</v>
      </c>
      <c r="P345" s="13">
        <v>2016</v>
      </c>
      <c r="Q345" s="16" t="str">
        <f>HYPERLINK("https://www.bou.or.ug/bou/rates_statistics/statistics.html","https://www.bou.or.ug/bou/rates_statistics/statistics.html")</f>
        <v>https://www.bou.or.ug/bou/rates_statistics/statistics.html</v>
      </c>
      <c r="R345" s="15" t="s">
        <v>44</v>
      </c>
      <c r="S345" s="15" t="s">
        <v>45</v>
      </c>
      <c r="T345" s="15" t="s">
        <v>245</v>
      </c>
      <c r="U345" s="13"/>
      <c r="V345" s="13" t="s">
        <v>247</v>
      </c>
      <c r="W345" s="13" t="s">
        <v>248</v>
      </c>
      <c r="X345" s="13" t="s">
        <v>249</v>
      </c>
      <c r="Y345" s="13" t="s">
        <v>254</v>
      </c>
      <c r="Z345" s="13"/>
      <c r="AA345" s="3"/>
    </row>
    <row r="346" spans="1:27" x14ac:dyDescent="0.3">
      <c r="A346" s="13" t="s">
        <v>242</v>
      </c>
      <c r="B346" s="13" t="s">
        <v>23</v>
      </c>
      <c r="C346" s="13" t="s">
        <v>93</v>
      </c>
      <c r="D346" s="13" t="s">
        <v>93</v>
      </c>
      <c r="E346" s="13" t="s">
        <v>1120</v>
      </c>
      <c r="F346" s="13" t="s">
        <v>1105</v>
      </c>
      <c r="G346" s="13" t="s">
        <v>244</v>
      </c>
      <c r="H346" s="13" t="str">
        <f>IF(R346="A","Yes","No")</f>
        <v>Yes</v>
      </c>
      <c r="I346" s="13" t="s">
        <v>28</v>
      </c>
      <c r="J346" s="13" t="s">
        <v>29</v>
      </c>
      <c r="K346" s="13" t="s">
        <v>29</v>
      </c>
      <c r="L346" s="13" t="s">
        <v>29</v>
      </c>
      <c r="M346" s="13">
        <v>2015</v>
      </c>
      <c r="N346" s="13" t="s">
        <v>1033</v>
      </c>
      <c r="O346" s="13">
        <v>2014</v>
      </c>
      <c r="P346" s="13">
        <v>2016</v>
      </c>
      <c r="Q346" s="16" t="str">
        <f>HYPERLINK("https://www.bou.or.ug/bou/rates_statistics/statistics.html","https://www.bou.or.ug/bou/rates_statistics/statistics.html")</f>
        <v>https://www.bou.or.ug/bou/rates_statistics/statistics.html</v>
      </c>
      <c r="R346" s="15" t="s">
        <v>44</v>
      </c>
      <c r="S346" s="15" t="s">
        <v>45</v>
      </c>
      <c r="T346" s="15" t="s">
        <v>245</v>
      </c>
      <c r="U346" s="13"/>
      <c r="V346" s="13" t="s">
        <v>247</v>
      </c>
      <c r="W346" s="13" t="s">
        <v>248</v>
      </c>
      <c r="X346" s="13" t="s">
        <v>249</v>
      </c>
      <c r="Y346" s="13" t="s">
        <v>254</v>
      </c>
      <c r="Z346" s="13"/>
      <c r="AA346" s="3"/>
    </row>
    <row r="347" spans="1:27" x14ac:dyDescent="0.3">
      <c r="A347" s="13" t="s">
        <v>242</v>
      </c>
      <c r="B347" s="13" t="s">
        <v>23</v>
      </c>
      <c r="C347" s="13" t="s">
        <v>93</v>
      </c>
      <c r="D347" s="13" t="s">
        <v>93</v>
      </c>
      <c r="E347" s="13" t="s">
        <v>1121</v>
      </c>
      <c r="F347" s="13" t="s">
        <v>1105</v>
      </c>
      <c r="G347" s="13" t="s">
        <v>244</v>
      </c>
      <c r="H347" s="13" t="str">
        <f>IF(R347="A","Yes","No")</f>
        <v>Yes</v>
      </c>
      <c r="I347" s="13" t="s">
        <v>28</v>
      </c>
      <c r="J347" s="13" t="s">
        <v>29</v>
      </c>
      <c r="K347" s="13" t="s">
        <v>29</v>
      </c>
      <c r="L347" s="13" t="s">
        <v>29</v>
      </c>
      <c r="M347" s="13">
        <v>2015</v>
      </c>
      <c r="N347" s="13" t="s">
        <v>1033</v>
      </c>
      <c r="O347" s="13">
        <v>2014</v>
      </c>
      <c r="P347" s="13">
        <v>2016</v>
      </c>
      <c r="Q347" s="16" t="str">
        <f>HYPERLINK("https://www.bou.or.ug/bou/rates_statistics/statistics.html","https://www.bou.or.ug/bou/rates_statistics/statistics.html")</f>
        <v>https://www.bou.or.ug/bou/rates_statistics/statistics.html</v>
      </c>
      <c r="R347" s="15" t="s">
        <v>44</v>
      </c>
      <c r="S347" s="15" t="s">
        <v>45</v>
      </c>
      <c r="T347" s="15" t="s">
        <v>245</v>
      </c>
      <c r="U347" s="13"/>
      <c r="V347" s="13" t="s">
        <v>247</v>
      </c>
      <c r="W347" s="13" t="s">
        <v>248</v>
      </c>
      <c r="X347" s="13" t="s">
        <v>249</v>
      </c>
      <c r="Y347" s="13" t="s">
        <v>254</v>
      </c>
      <c r="Z347" s="13"/>
      <c r="AA347" s="3"/>
    </row>
    <row r="348" spans="1:27" x14ac:dyDescent="0.3">
      <c r="A348" s="13" t="s">
        <v>242</v>
      </c>
      <c r="B348" s="13" t="s">
        <v>23</v>
      </c>
      <c r="C348" s="13" t="s">
        <v>93</v>
      </c>
      <c r="D348" s="13" t="s">
        <v>93</v>
      </c>
      <c r="E348" s="13" t="s">
        <v>1122</v>
      </c>
      <c r="F348" s="13" t="s">
        <v>1106</v>
      </c>
      <c r="G348" s="13" t="s">
        <v>244</v>
      </c>
      <c r="H348" s="13" t="str">
        <f>IF(R348="A","Yes","No")</f>
        <v>Yes</v>
      </c>
      <c r="I348" s="13" t="s">
        <v>28</v>
      </c>
      <c r="J348" s="13" t="s">
        <v>29</v>
      </c>
      <c r="K348" s="13" t="s">
        <v>29</v>
      </c>
      <c r="L348" s="13" t="s">
        <v>29</v>
      </c>
      <c r="M348" s="13">
        <v>2015</v>
      </c>
      <c r="N348" s="13" t="s">
        <v>209</v>
      </c>
      <c r="O348" s="13">
        <v>2014</v>
      </c>
      <c r="P348" s="13">
        <v>2016</v>
      </c>
      <c r="Q348" s="16" t="str">
        <f>HYPERLINK("https://www.bou.or.ug/bou/rates_statistics/statistics.html","https://www.bou.or.ug/bou/rates_statistics/statistics.html")</f>
        <v>https://www.bou.or.ug/bou/rates_statistics/statistics.html</v>
      </c>
      <c r="R348" s="15" t="s">
        <v>44</v>
      </c>
      <c r="S348" s="15" t="s">
        <v>45</v>
      </c>
      <c r="T348" s="15" t="s">
        <v>245</v>
      </c>
      <c r="U348" s="13"/>
      <c r="V348" s="13" t="s">
        <v>247</v>
      </c>
      <c r="W348" s="13" t="s">
        <v>248</v>
      </c>
      <c r="X348" s="13" t="s">
        <v>249</v>
      </c>
      <c r="Y348" s="13" t="s">
        <v>254</v>
      </c>
      <c r="Z348" s="13"/>
      <c r="AA348" s="3"/>
    </row>
    <row r="349" spans="1:27" x14ac:dyDescent="0.3">
      <c r="A349" s="13" t="s">
        <v>242</v>
      </c>
      <c r="B349" s="13" t="s">
        <v>23</v>
      </c>
      <c r="C349" s="13" t="s">
        <v>93</v>
      </c>
      <c r="D349" s="13" t="s">
        <v>93</v>
      </c>
      <c r="E349" s="13" t="s">
        <v>1123</v>
      </c>
      <c r="F349" s="13" t="s">
        <v>1106</v>
      </c>
      <c r="G349" s="13" t="s">
        <v>244</v>
      </c>
      <c r="H349" s="13" t="str">
        <f>IF(R349="A","Yes","No")</f>
        <v>Yes</v>
      </c>
      <c r="I349" s="13" t="s">
        <v>28</v>
      </c>
      <c r="J349" s="13" t="s">
        <v>29</v>
      </c>
      <c r="K349" s="13" t="s">
        <v>29</v>
      </c>
      <c r="L349" s="13" t="s">
        <v>29</v>
      </c>
      <c r="M349" s="13">
        <v>2015</v>
      </c>
      <c r="N349" s="13" t="s">
        <v>209</v>
      </c>
      <c r="O349" s="13">
        <v>2014</v>
      </c>
      <c r="P349" s="13">
        <v>2016</v>
      </c>
      <c r="Q349" s="16" t="str">
        <f>HYPERLINK("https://www.bou.or.ug/bou/rates_statistics/statistics.html","https://www.bou.or.ug/bou/rates_statistics/statistics.html")</f>
        <v>https://www.bou.or.ug/bou/rates_statistics/statistics.html</v>
      </c>
      <c r="R349" s="15" t="s">
        <v>44</v>
      </c>
      <c r="S349" s="15" t="s">
        <v>45</v>
      </c>
      <c r="T349" s="15" t="s">
        <v>245</v>
      </c>
      <c r="U349" s="13"/>
      <c r="V349" s="13" t="s">
        <v>247</v>
      </c>
      <c r="W349" s="13" t="s">
        <v>248</v>
      </c>
      <c r="X349" s="13" t="s">
        <v>249</v>
      </c>
      <c r="Y349" s="13" t="s">
        <v>254</v>
      </c>
      <c r="Z349" s="13"/>
      <c r="AA349" s="3"/>
    </row>
    <row r="350" spans="1:27" x14ac:dyDescent="0.3">
      <c r="A350" s="13" t="s">
        <v>242</v>
      </c>
      <c r="B350" s="13" t="s">
        <v>23</v>
      </c>
      <c r="C350" s="13" t="s">
        <v>93</v>
      </c>
      <c r="D350" s="13" t="s">
        <v>93</v>
      </c>
      <c r="E350" s="13" t="s">
        <v>1124</v>
      </c>
      <c r="F350" s="13" t="s">
        <v>1106</v>
      </c>
      <c r="G350" s="13" t="s">
        <v>244</v>
      </c>
      <c r="H350" s="13" t="str">
        <f>IF(R350="A","Yes","No")</f>
        <v>Yes</v>
      </c>
      <c r="I350" s="13" t="s">
        <v>28</v>
      </c>
      <c r="J350" s="13" t="s">
        <v>29</v>
      </c>
      <c r="K350" s="13" t="s">
        <v>29</v>
      </c>
      <c r="L350" s="13" t="s">
        <v>29</v>
      </c>
      <c r="M350" s="13">
        <v>2015</v>
      </c>
      <c r="N350" s="13" t="s">
        <v>209</v>
      </c>
      <c r="O350" s="13">
        <v>2014</v>
      </c>
      <c r="P350" s="13">
        <v>2016</v>
      </c>
      <c r="Q350" s="16" t="str">
        <f>HYPERLINK("https://www.bou.or.ug/bou/rates_statistics/statistics.html","https://www.bou.or.ug/bou/rates_statistics/statistics.html")</f>
        <v>https://www.bou.or.ug/bou/rates_statistics/statistics.html</v>
      </c>
      <c r="R350" s="15" t="s">
        <v>44</v>
      </c>
      <c r="S350" s="15" t="s">
        <v>45</v>
      </c>
      <c r="T350" s="15" t="s">
        <v>245</v>
      </c>
      <c r="U350" s="13"/>
      <c r="V350" s="13" t="s">
        <v>247</v>
      </c>
      <c r="W350" s="13" t="s">
        <v>248</v>
      </c>
      <c r="X350" s="13" t="s">
        <v>249</v>
      </c>
      <c r="Y350" s="13" t="s">
        <v>254</v>
      </c>
      <c r="Z350" s="13"/>
      <c r="AA350" s="3"/>
    </row>
    <row r="351" spans="1:27" x14ac:dyDescent="0.3">
      <c r="A351" s="13" t="s">
        <v>242</v>
      </c>
      <c r="B351" s="13" t="s">
        <v>23</v>
      </c>
      <c r="C351" s="13" t="s">
        <v>93</v>
      </c>
      <c r="D351" s="13" t="s">
        <v>93</v>
      </c>
      <c r="E351" s="13" t="s">
        <v>1125</v>
      </c>
      <c r="F351" s="13" t="s">
        <v>1106</v>
      </c>
      <c r="G351" s="13" t="s">
        <v>244</v>
      </c>
      <c r="H351" s="13" t="str">
        <f>IF(R351="A","Yes","No")</f>
        <v>Yes</v>
      </c>
      <c r="I351" s="13" t="s">
        <v>28</v>
      </c>
      <c r="J351" s="13" t="s">
        <v>29</v>
      </c>
      <c r="K351" s="13" t="s">
        <v>29</v>
      </c>
      <c r="L351" s="13" t="s">
        <v>29</v>
      </c>
      <c r="M351" s="13">
        <v>2015</v>
      </c>
      <c r="N351" s="13" t="s">
        <v>209</v>
      </c>
      <c r="O351" s="13">
        <v>2014</v>
      </c>
      <c r="P351" s="13">
        <v>2016</v>
      </c>
      <c r="Q351" s="16" t="str">
        <f>HYPERLINK("https://www.bou.or.ug/bou/rates_statistics/statistics.html","https://www.bou.or.ug/bou/rates_statistics/statistics.html")</f>
        <v>https://www.bou.or.ug/bou/rates_statistics/statistics.html</v>
      </c>
      <c r="R351" s="15" t="s">
        <v>44</v>
      </c>
      <c r="S351" s="15" t="s">
        <v>45</v>
      </c>
      <c r="T351" s="15" t="s">
        <v>245</v>
      </c>
      <c r="U351" s="13"/>
      <c r="V351" s="13" t="s">
        <v>247</v>
      </c>
      <c r="W351" s="13" t="s">
        <v>248</v>
      </c>
      <c r="X351" s="13" t="s">
        <v>249</v>
      </c>
      <c r="Y351" s="13" t="s">
        <v>254</v>
      </c>
      <c r="Z351" s="13"/>
      <c r="AA351" s="3"/>
    </row>
    <row r="352" spans="1:27" x14ac:dyDescent="0.3">
      <c r="A352" s="13" t="s">
        <v>242</v>
      </c>
      <c r="B352" s="13" t="s">
        <v>23</v>
      </c>
      <c r="C352" s="13" t="s">
        <v>93</v>
      </c>
      <c r="D352" s="13" t="s">
        <v>93</v>
      </c>
      <c r="E352" s="13" t="s">
        <v>1126</v>
      </c>
      <c r="F352" s="13" t="s">
        <v>1107</v>
      </c>
      <c r="G352" s="13" t="s">
        <v>244</v>
      </c>
      <c r="H352" s="13" t="str">
        <f>IF(R352="A","Yes","No")</f>
        <v>Yes</v>
      </c>
      <c r="I352" s="13" t="s">
        <v>28</v>
      </c>
      <c r="J352" s="13" t="s">
        <v>29</v>
      </c>
      <c r="K352" s="13" t="s">
        <v>29</v>
      </c>
      <c r="L352" s="13" t="s">
        <v>29</v>
      </c>
      <c r="M352" s="13">
        <v>2015</v>
      </c>
      <c r="N352" s="13" t="s">
        <v>1033</v>
      </c>
      <c r="O352" s="13">
        <v>2014</v>
      </c>
      <c r="P352" s="13">
        <v>2016</v>
      </c>
      <c r="Q352" s="16" t="str">
        <f>HYPERLINK("https://www.bou.or.ug/bou/rates_statistics/statistics.html","https://www.bou.or.ug/bou/rates_statistics/statistics.html")</f>
        <v>https://www.bou.or.ug/bou/rates_statistics/statistics.html</v>
      </c>
      <c r="R352" s="15" t="s">
        <v>44</v>
      </c>
      <c r="S352" s="15" t="s">
        <v>45</v>
      </c>
      <c r="T352" s="15" t="s">
        <v>245</v>
      </c>
      <c r="U352" s="13"/>
      <c r="V352" s="13" t="s">
        <v>247</v>
      </c>
      <c r="W352" s="13" t="s">
        <v>248</v>
      </c>
      <c r="X352" s="13" t="s">
        <v>249</v>
      </c>
      <c r="Y352" s="13" t="s">
        <v>254</v>
      </c>
      <c r="Z352" s="13"/>
      <c r="AA352" s="3"/>
    </row>
    <row r="353" spans="1:27" x14ac:dyDescent="0.3">
      <c r="A353" s="13" t="s">
        <v>242</v>
      </c>
      <c r="B353" s="13" t="s">
        <v>23</v>
      </c>
      <c r="C353" s="13" t="s">
        <v>93</v>
      </c>
      <c r="D353" s="13" t="s">
        <v>93</v>
      </c>
      <c r="E353" s="13" t="s">
        <v>1109</v>
      </c>
      <c r="F353" s="13" t="s">
        <v>1108</v>
      </c>
      <c r="G353" s="13" t="s">
        <v>244</v>
      </c>
      <c r="H353" s="13" t="str">
        <f>IF(R353="A","Yes","No")</f>
        <v>Yes</v>
      </c>
      <c r="I353" s="13" t="s">
        <v>28</v>
      </c>
      <c r="J353" s="13" t="s">
        <v>29</v>
      </c>
      <c r="K353" s="13" t="s">
        <v>29</v>
      </c>
      <c r="L353" s="13" t="s">
        <v>29</v>
      </c>
      <c r="M353" s="13">
        <v>2015</v>
      </c>
      <c r="N353" s="13" t="s">
        <v>209</v>
      </c>
      <c r="O353" s="13">
        <v>2014</v>
      </c>
      <c r="P353" s="13">
        <v>2016</v>
      </c>
      <c r="Q353" s="16" t="str">
        <f>HYPERLINK("https://www.bou.or.ug/bou/rates_statistics/statistics.html","https://www.bou.or.ug/bou/rates_statistics/statistics.html")</f>
        <v>https://www.bou.or.ug/bou/rates_statistics/statistics.html</v>
      </c>
      <c r="R353" s="15" t="s">
        <v>44</v>
      </c>
      <c r="S353" s="15" t="s">
        <v>45</v>
      </c>
      <c r="T353" s="15" t="s">
        <v>245</v>
      </c>
      <c r="U353" s="13"/>
      <c r="V353" s="13" t="s">
        <v>247</v>
      </c>
      <c r="W353" s="13" t="s">
        <v>248</v>
      </c>
      <c r="X353" s="13" t="s">
        <v>249</v>
      </c>
      <c r="Y353" s="13" t="s">
        <v>254</v>
      </c>
      <c r="Z353" s="13"/>
      <c r="AA353" s="3"/>
    </row>
    <row r="354" spans="1:27" x14ac:dyDescent="0.3">
      <c r="A354" s="13" t="s">
        <v>242</v>
      </c>
      <c r="B354" s="13" t="s">
        <v>23</v>
      </c>
      <c r="C354" s="13" t="s">
        <v>93</v>
      </c>
      <c r="D354" s="13" t="s">
        <v>93</v>
      </c>
      <c r="E354" s="13" t="s">
        <v>1127</v>
      </c>
      <c r="F354" s="25" t="s">
        <v>270</v>
      </c>
      <c r="G354" s="13" t="s">
        <v>244</v>
      </c>
      <c r="H354" s="13" t="str">
        <f>IF(R354="A","Yes","No")</f>
        <v>Yes</v>
      </c>
      <c r="I354" s="13" t="s">
        <v>28</v>
      </c>
      <c r="J354" s="13" t="s">
        <v>29</v>
      </c>
      <c r="K354" s="13" t="s">
        <v>29</v>
      </c>
      <c r="L354" s="13" t="s">
        <v>30</v>
      </c>
      <c r="M354" s="13">
        <v>2014</v>
      </c>
      <c r="N354" s="13" t="s">
        <v>723</v>
      </c>
      <c r="O354" s="13">
        <v>2013</v>
      </c>
      <c r="P354" s="13">
        <v>2015</v>
      </c>
      <c r="Q354"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54" s="15" t="s">
        <v>44</v>
      </c>
      <c r="S354" s="15" t="s">
        <v>45</v>
      </c>
      <c r="T354" s="15" t="s">
        <v>245</v>
      </c>
      <c r="U354" s="13" t="s">
        <v>246</v>
      </c>
      <c r="V354" s="13" t="s">
        <v>247</v>
      </c>
      <c r="W354" s="13" t="s">
        <v>248</v>
      </c>
      <c r="X354" s="13" t="s">
        <v>271</v>
      </c>
      <c r="Y354" s="13" t="s">
        <v>250</v>
      </c>
      <c r="Z354" s="13" t="s">
        <v>272</v>
      </c>
      <c r="AA354" s="3"/>
    </row>
    <row r="355" spans="1:27" x14ac:dyDescent="0.3">
      <c r="A355" s="13" t="s">
        <v>242</v>
      </c>
      <c r="B355" s="13" t="s">
        <v>23</v>
      </c>
      <c r="C355" s="13" t="s">
        <v>93</v>
      </c>
      <c r="D355" s="13" t="s">
        <v>93</v>
      </c>
      <c r="E355" s="13" t="s">
        <v>1128</v>
      </c>
      <c r="F355" s="25" t="s">
        <v>270</v>
      </c>
      <c r="G355" s="13" t="s">
        <v>244</v>
      </c>
      <c r="H355" s="13" t="str">
        <f>IF(R355="A","Yes","No")</f>
        <v>Yes</v>
      </c>
      <c r="I355" s="13" t="s">
        <v>28</v>
      </c>
      <c r="J355" s="13" t="s">
        <v>29</v>
      </c>
      <c r="K355" s="13" t="s">
        <v>29</v>
      </c>
      <c r="L355" s="13" t="s">
        <v>30</v>
      </c>
      <c r="M355" s="13">
        <v>2014</v>
      </c>
      <c r="N355" s="13" t="s">
        <v>723</v>
      </c>
      <c r="O355" s="13">
        <v>2013</v>
      </c>
      <c r="P355" s="13">
        <v>2015</v>
      </c>
      <c r="Q355"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55" s="15" t="s">
        <v>44</v>
      </c>
      <c r="S355" s="15" t="s">
        <v>45</v>
      </c>
      <c r="T355" s="15" t="s">
        <v>245</v>
      </c>
      <c r="U355" s="13" t="s">
        <v>246</v>
      </c>
      <c r="V355" s="13" t="s">
        <v>247</v>
      </c>
      <c r="W355" s="13" t="s">
        <v>248</v>
      </c>
      <c r="X355" s="13" t="s">
        <v>271</v>
      </c>
      <c r="Y355" s="13" t="s">
        <v>250</v>
      </c>
      <c r="Z355" s="13" t="s">
        <v>272</v>
      </c>
      <c r="AA355" s="3"/>
    </row>
    <row r="356" spans="1:27" x14ac:dyDescent="0.3">
      <c r="A356" s="13" t="s">
        <v>242</v>
      </c>
      <c r="B356" s="13" t="s">
        <v>23</v>
      </c>
      <c r="C356" s="13" t="s">
        <v>93</v>
      </c>
      <c r="D356" s="13" t="s">
        <v>93</v>
      </c>
      <c r="E356" s="13" t="s">
        <v>1129</v>
      </c>
      <c r="F356" s="25" t="s">
        <v>270</v>
      </c>
      <c r="G356" s="13" t="s">
        <v>244</v>
      </c>
      <c r="H356" s="13" t="str">
        <f>IF(R356="A","Yes","No")</f>
        <v>Yes</v>
      </c>
      <c r="I356" s="13" t="s">
        <v>28</v>
      </c>
      <c r="J356" s="13" t="s">
        <v>29</v>
      </c>
      <c r="K356" s="13" t="s">
        <v>29</v>
      </c>
      <c r="L356" s="13" t="s">
        <v>30</v>
      </c>
      <c r="M356" s="13">
        <v>2014</v>
      </c>
      <c r="N356" s="13" t="s">
        <v>723</v>
      </c>
      <c r="O356" s="13">
        <v>2013</v>
      </c>
      <c r="P356" s="13">
        <v>2015</v>
      </c>
      <c r="Q356"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56" s="15" t="s">
        <v>44</v>
      </c>
      <c r="S356" s="15" t="s">
        <v>45</v>
      </c>
      <c r="T356" s="15" t="s">
        <v>245</v>
      </c>
      <c r="U356" s="13" t="s">
        <v>246</v>
      </c>
      <c r="V356" s="13" t="s">
        <v>247</v>
      </c>
      <c r="W356" s="13" t="s">
        <v>248</v>
      </c>
      <c r="X356" s="13" t="s">
        <v>271</v>
      </c>
      <c r="Y356" s="13" t="s">
        <v>250</v>
      </c>
      <c r="Z356" s="13" t="s">
        <v>272</v>
      </c>
      <c r="AA356" s="3"/>
    </row>
    <row r="357" spans="1:27" x14ac:dyDescent="0.3">
      <c r="A357" s="13" t="s">
        <v>242</v>
      </c>
      <c r="B357" s="13" t="s">
        <v>23</v>
      </c>
      <c r="C357" s="13" t="s">
        <v>93</v>
      </c>
      <c r="D357" s="13" t="s">
        <v>93</v>
      </c>
      <c r="E357" s="13" t="s">
        <v>1130</v>
      </c>
      <c r="F357" s="25" t="s">
        <v>270</v>
      </c>
      <c r="G357" s="13" t="s">
        <v>244</v>
      </c>
      <c r="H357" s="13" t="str">
        <f>IF(R357="A","Yes","No")</f>
        <v>Yes</v>
      </c>
      <c r="I357" s="13" t="s">
        <v>28</v>
      </c>
      <c r="J357" s="13" t="s">
        <v>29</v>
      </c>
      <c r="K357" s="13" t="s">
        <v>29</v>
      </c>
      <c r="L357" s="13" t="s">
        <v>30</v>
      </c>
      <c r="M357" s="13">
        <v>2014</v>
      </c>
      <c r="N357" s="13" t="s">
        <v>723</v>
      </c>
      <c r="O357" s="13">
        <v>2013</v>
      </c>
      <c r="P357" s="13">
        <v>2015</v>
      </c>
      <c r="Q357"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57" s="15" t="s">
        <v>44</v>
      </c>
      <c r="S357" s="15" t="s">
        <v>45</v>
      </c>
      <c r="T357" s="15" t="s">
        <v>245</v>
      </c>
      <c r="U357" s="13" t="s">
        <v>246</v>
      </c>
      <c r="V357" s="13" t="s">
        <v>247</v>
      </c>
      <c r="W357" s="13" t="s">
        <v>248</v>
      </c>
      <c r="X357" s="13" t="s">
        <v>271</v>
      </c>
      <c r="Y357" s="13" t="s">
        <v>250</v>
      </c>
      <c r="Z357" s="13" t="s">
        <v>272</v>
      </c>
      <c r="AA357" s="3"/>
    </row>
    <row r="358" spans="1:27" x14ac:dyDescent="0.3">
      <c r="A358" s="13" t="s">
        <v>242</v>
      </c>
      <c r="B358" s="13" t="s">
        <v>23</v>
      </c>
      <c r="C358" s="13" t="s">
        <v>93</v>
      </c>
      <c r="D358" s="13" t="s">
        <v>93</v>
      </c>
      <c r="E358" s="13" t="s">
        <v>1131</v>
      </c>
      <c r="F358" s="25" t="s">
        <v>270</v>
      </c>
      <c r="G358" s="13" t="s">
        <v>244</v>
      </c>
      <c r="H358" s="13" t="str">
        <f>IF(R358="A","Yes","No")</f>
        <v>Yes</v>
      </c>
      <c r="I358" s="13" t="s">
        <v>28</v>
      </c>
      <c r="J358" s="13" t="s">
        <v>29</v>
      </c>
      <c r="K358" s="13" t="s">
        <v>29</v>
      </c>
      <c r="L358" s="13" t="s">
        <v>30</v>
      </c>
      <c r="M358" s="13">
        <v>2014</v>
      </c>
      <c r="N358" s="13" t="s">
        <v>723</v>
      </c>
      <c r="O358" s="13">
        <v>2013</v>
      </c>
      <c r="P358" s="13">
        <v>2015</v>
      </c>
      <c r="Q358"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58" s="15" t="s">
        <v>44</v>
      </c>
      <c r="S358" s="15" t="s">
        <v>45</v>
      </c>
      <c r="T358" s="15" t="s">
        <v>245</v>
      </c>
      <c r="U358" s="13" t="s">
        <v>246</v>
      </c>
      <c r="V358" s="13" t="s">
        <v>247</v>
      </c>
      <c r="W358" s="13" t="s">
        <v>248</v>
      </c>
      <c r="X358" s="13" t="s">
        <v>271</v>
      </c>
      <c r="Y358" s="13" t="s">
        <v>250</v>
      </c>
      <c r="Z358" s="13" t="s">
        <v>272</v>
      </c>
      <c r="AA358" s="3"/>
    </row>
    <row r="359" spans="1:27" x14ac:dyDescent="0.3">
      <c r="A359" s="13" t="s">
        <v>242</v>
      </c>
      <c r="B359" s="13" t="s">
        <v>23</v>
      </c>
      <c r="C359" s="13" t="s">
        <v>93</v>
      </c>
      <c r="D359" s="13" t="s">
        <v>93</v>
      </c>
      <c r="E359" s="13" t="s">
        <v>1132</v>
      </c>
      <c r="F359" s="25" t="s">
        <v>270</v>
      </c>
      <c r="G359" s="13" t="s">
        <v>244</v>
      </c>
      <c r="H359" s="13" t="str">
        <f>IF(R359="A","Yes","No")</f>
        <v>Yes</v>
      </c>
      <c r="I359" s="13" t="s">
        <v>28</v>
      </c>
      <c r="J359" s="13" t="s">
        <v>29</v>
      </c>
      <c r="K359" s="13" t="s">
        <v>29</v>
      </c>
      <c r="L359" s="13" t="s">
        <v>30</v>
      </c>
      <c r="M359" s="13">
        <v>2014</v>
      </c>
      <c r="N359" s="13" t="s">
        <v>723</v>
      </c>
      <c r="O359" s="13">
        <v>2013</v>
      </c>
      <c r="P359" s="13">
        <v>2015</v>
      </c>
      <c r="Q359"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59" s="15" t="s">
        <v>44</v>
      </c>
      <c r="S359" s="15" t="s">
        <v>45</v>
      </c>
      <c r="T359" s="15" t="s">
        <v>245</v>
      </c>
      <c r="U359" s="13" t="s">
        <v>246</v>
      </c>
      <c r="V359" s="13" t="s">
        <v>247</v>
      </c>
      <c r="W359" s="13" t="s">
        <v>248</v>
      </c>
      <c r="X359" s="13" t="s">
        <v>271</v>
      </c>
      <c r="Y359" s="13" t="s">
        <v>250</v>
      </c>
      <c r="Z359" s="13" t="s">
        <v>272</v>
      </c>
      <c r="AA359" s="3"/>
    </row>
    <row r="360" spans="1:27" x14ac:dyDescent="0.3">
      <c r="A360" s="13" t="s">
        <v>242</v>
      </c>
      <c r="B360" s="13" t="s">
        <v>23</v>
      </c>
      <c r="C360" s="13" t="s">
        <v>93</v>
      </c>
      <c r="D360" s="13" t="s">
        <v>93</v>
      </c>
      <c r="E360" s="13" t="s">
        <v>1133</v>
      </c>
      <c r="F360" s="25" t="s">
        <v>270</v>
      </c>
      <c r="G360" s="13" t="s">
        <v>244</v>
      </c>
      <c r="H360" s="13" t="str">
        <f>IF(R360="A","Yes","No")</f>
        <v>Yes</v>
      </c>
      <c r="I360" s="13" t="s">
        <v>28</v>
      </c>
      <c r="J360" s="13" t="s">
        <v>29</v>
      </c>
      <c r="K360" s="13" t="s">
        <v>29</v>
      </c>
      <c r="L360" s="13" t="s">
        <v>30</v>
      </c>
      <c r="M360" s="13">
        <v>2014</v>
      </c>
      <c r="N360" s="13" t="s">
        <v>723</v>
      </c>
      <c r="O360" s="13">
        <v>2013</v>
      </c>
      <c r="P360" s="13">
        <v>2015</v>
      </c>
      <c r="Q360"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60" s="15" t="s">
        <v>44</v>
      </c>
      <c r="S360" s="15" t="s">
        <v>45</v>
      </c>
      <c r="T360" s="15" t="s">
        <v>245</v>
      </c>
      <c r="U360" s="13" t="s">
        <v>246</v>
      </c>
      <c r="V360" s="13" t="s">
        <v>247</v>
      </c>
      <c r="W360" s="13" t="s">
        <v>248</v>
      </c>
      <c r="X360" s="13" t="s">
        <v>271</v>
      </c>
      <c r="Y360" s="13" t="s">
        <v>250</v>
      </c>
      <c r="Z360" s="13" t="s">
        <v>272</v>
      </c>
      <c r="AA360" s="3"/>
    </row>
    <row r="361" spans="1:27" x14ac:dyDescent="0.3">
      <c r="A361" s="13" t="s">
        <v>242</v>
      </c>
      <c r="B361" s="13" t="s">
        <v>23</v>
      </c>
      <c r="C361" s="13" t="s">
        <v>93</v>
      </c>
      <c r="D361" s="13" t="s">
        <v>93</v>
      </c>
      <c r="E361" s="13" t="s">
        <v>1134</v>
      </c>
      <c r="F361" s="25" t="s">
        <v>270</v>
      </c>
      <c r="G361" s="13" t="s">
        <v>244</v>
      </c>
      <c r="H361" s="13" t="str">
        <f>IF(R361="A","Yes","No")</f>
        <v>Yes</v>
      </c>
      <c r="I361" s="13" t="s">
        <v>28</v>
      </c>
      <c r="J361" s="13" t="s">
        <v>29</v>
      </c>
      <c r="K361" s="13" t="s">
        <v>29</v>
      </c>
      <c r="L361" s="13" t="s">
        <v>30</v>
      </c>
      <c r="M361" s="13">
        <v>2014</v>
      </c>
      <c r="N361" s="13" t="s">
        <v>723</v>
      </c>
      <c r="O361" s="13">
        <v>2013</v>
      </c>
      <c r="P361" s="13">
        <v>2015</v>
      </c>
      <c r="Q361"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61" s="15" t="s">
        <v>44</v>
      </c>
      <c r="S361" s="15" t="s">
        <v>45</v>
      </c>
      <c r="T361" s="15" t="s">
        <v>245</v>
      </c>
      <c r="U361" s="13" t="s">
        <v>246</v>
      </c>
      <c r="V361" s="13" t="s">
        <v>247</v>
      </c>
      <c r="W361" s="13" t="s">
        <v>248</v>
      </c>
      <c r="X361" s="13" t="s">
        <v>271</v>
      </c>
      <c r="Y361" s="13" t="s">
        <v>250</v>
      </c>
      <c r="Z361" s="13" t="s">
        <v>272</v>
      </c>
      <c r="AA361" s="3"/>
    </row>
    <row r="362" spans="1:27" x14ac:dyDescent="0.3">
      <c r="A362" s="13" t="s">
        <v>242</v>
      </c>
      <c r="B362" s="13" t="s">
        <v>23</v>
      </c>
      <c r="C362" s="13" t="s">
        <v>93</v>
      </c>
      <c r="D362" s="13" t="s">
        <v>93</v>
      </c>
      <c r="E362" s="13" t="s">
        <v>1135</v>
      </c>
      <c r="F362" s="25" t="s">
        <v>270</v>
      </c>
      <c r="G362" s="13" t="s">
        <v>244</v>
      </c>
      <c r="H362" s="13" t="str">
        <f>IF(R362="A","Yes","No")</f>
        <v>Yes</v>
      </c>
      <c r="I362" s="13" t="s">
        <v>28</v>
      </c>
      <c r="J362" s="13" t="s">
        <v>29</v>
      </c>
      <c r="K362" s="13" t="s">
        <v>29</v>
      </c>
      <c r="L362" s="13" t="s">
        <v>30</v>
      </c>
      <c r="M362" s="13">
        <v>2014</v>
      </c>
      <c r="N362" s="13" t="s">
        <v>723</v>
      </c>
      <c r="O362" s="13">
        <v>2013</v>
      </c>
      <c r="P362" s="13">
        <v>2015</v>
      </c>
      <c r="Q362"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R362" s="15" t="s">
        <v>44</v>
      </c>
      <c r="S362" s="15" t="s">
        <v>45</v>
      </c>
      <c r="T362" s="15" t="s">
        <v>245</v>
      </c>
      <c r="U362" s="13" t="s">
        <v>246</v>
      </c>
      <c r="V362" s="13" t="s">
        <v>247</v>
      </c>
      <c r="W362" s="13" t="s">
        <v>248</v>
      </c>
      <c r="X362" s="13" t="s">
        <v>271</v>
      </c>
      <c r="Y362" s="13" t="s">
        <v>250</v>
      </c>
      <c r="Z362" s="13" t="s">
        <v>272</v>
      </c>
      <c r="AA362" s="3"/>
    </row>
    <row r="363" spans="1:27" x14ac:dyDescent="0.3">
      <c r="A363" s="13" t="s">
        <v>242</v>
      </c>
      <c r="B363" s="13" t="s">
        <v>23</v>
      </c>
      <c r="C363" s="13" t="s">
        <v>93</v>
      </c>
      <c r="D363" s="13" t="s">
        <v>93</v>
      </c>
      <c r="E363" s="13" t="s">
        <v>1136</v>
      </c>
      <c r="F363" s="13" t="s">
        <v>273</v>
      </c>
      <c r="G363" s="13" t="s">
        <v>244</v>
      </c>
      <c r="H363" s="13" t="str">
        <f>IF(R363="A","Yes","No")</f>
        <v>Yes</v>
      </c>
      <c r="I363" s="13" t="s">
        <v>28</v>
      </c>
      <c r="J363" s="13" t="s">
        <v>29</v>
      </c>
      <c r="K363" s="13" t="s">
        <v>29</v>
      </c>
      <c r="L363" s="13" t="s">
        <v>30</v>
      </c>
      <c r="M363" s="13">
        <v>2014</v>
      </c>
      <c r="N363" s="13" t="s">
        <v>723</v>
      </c>
      <c r="O363" s="13">
        <v>2013</v>
      </c>
      <c r="P363" s="13">
        <v>2015</v>
      </c>
      <c r="Q363" s="16" t="str">
        <f>HYPERLINK("https://www.bou.or.ug/bou/publications_research/private_sector_capital_psis.html","https://www.bou.or.ug/bou/publications_research/private_sector_capital_psis.html")</f>
        <v>https://www.bou.or.ug/bou/publications_research/private_sector_capital_psis.html</v>
      </c>
      <c r="R363" s="15" t="s">
        <v>44</v>
      </c>
      <c r="S363" s="15" t="s">
        <v>45</v>
      </c>
      <c r="T363" s="15" t="s">
        <v>245</v>
      </c>
      <c r="U363" s="13" t="s">
        <v>246</v>
      </c>
      <c r="V363" s="13" t="s">
        <v>247</v>
      </c>
      <c r="W363" s="13" t="s">
        <v>248</v>
      </c>
      <c r="X363" s="13" t="s">
        <v>274</v>
      </c>
      <c r="Y363" s="13" t="s">
        <v>250</v>
      </c>
      <c r="Z363" s="13" t="s">
        <v>275</v>
      </c>
      <c r="AA363" s="3"/>
    </row>
    <row r="364" spans="1:27" x14ac:dyDescent="0.3">
      <c r="A364" s="13" t="s">
        <v>242</v>
      </c>
      <c r="B364" s="13" t="s">
        <v>23</v>
      </c>
      <c r="C364" s="13" t="s">
        <v>93</v>
      </c>
      <c r="D364" s="13" t="s">
        <v>93</v>
      </c>
      <c r="E364" s="13" t="s">
        <v>1137</v>
      </c>
      <c r="F364" s="13" t="s">
        <v>273</v>
      </c>
      <c r="G364" s="13" t="s">
        <v>244</v>
      </c>
      <c r="H364" s="13" t="str">
        <f>IF(R364="A","Yes","No")</f>
        <v>Yes</v>
      </c>
      <c r="I364" s="13" t="s">
        <v>28</v>
      </c>
      <c r="J364" s="13" t="s">
        <v>29</v>
      </c>
      <c r="K364" s="13" t="s">
        <v>29</v>
      </c>
      <c r="L364" s="13" t="s">
        <v>30</v>
      </c>
      <c r="M364" s="13">
        <v>2014</v>
      </c>
      <c r="N364" s="13" t="s">
        <v>723</v>
      </c>
      <c r="O364" s="13">
        <v>2013</v>
      </c>
      <c r="P364" s="13">
        <v>2015</v>
      </c>
      <c r="Q364" s="16" t="str">
        <f>HYPERLINK("https://www.bou.or.ug/bou/publications_research/private_sector_capital_psis.html","https://www.bou.or.ug/bou/publications_research/private_sector_capital_psis.html")</f>
        <v>https://www.bou.or.ug/bou/publications_research/private_sector_capital_psis.html</v>
      </c>
      <c r="R364" s="15" t="s">
        <v>44</v>
      </c>
      <c r="S364" s="15" t="s">
        <v>45</v>
      </c>
      <c r="T364" s="15" t="s">
        <v>245</v>
      </c>
      <c r="U364" s="13" t="s">
        <v>246</v>
      </c>
      <c r="V364" s="13" t="s">
        <v>247</v>
      </c>
      <c r="W364" s="13" t="s">
        <v>248</v>
      </c>
      <c r="X364" s="13" t="s">
        <v>274</v>
      </c>
      <c r="Y364" s="13" t="s">
        <v>250</v>
      </c>
      <c r="Z364" s="13" t="s">
        <v>275</v>
      </c>
      <c r="AA364" s="3"/>
    </row>
    <row r="365" spans="1:27" x14ac:dyDescent="0.3">
      <c r="A365" s="13" t="s">
        <v>242</v>
      </c>
      <c r="B365" s="13" t="s">
        <v>23</v>
      </c>
      <c r="C365" s="13" t="s">
        <v>93</v>
      </c>
      <c r="D365" s="13" t="s">
        <v>93</v>
      </c>
      <c r="E365" s="13" t="s">
        <v>1138</v>
      </c>
      <c r="F365" s="13" t="s">
        <v>273</v>
      </c>
      <c r="G365" s="13" t="s">
        <v>244</v>
      </c>
      <c r="H365" s="13" t="str">
        <f>IF(R365="A","Yes","No")</f>
        <v>Yes</v>
      </c>
      <c r="I365" s="13" t="s">
        <v>28</v>
      </c>
      <c r="J365" s="13" t="s">
        <v>29</v>
      </c>
      <c r="K365" s="13" t="s">
        <v>29</v>
      </c>
      <c r="L365" s="13" t="s">
        <v>30</v>
      </c>
      <c r="M365" s="13">
        <v>2014</v>
      </c>
      <c r="N365" s="13" t="s">
        <v>723</v>
      </c>
      <c r="O365" s="13">
        <v>2013</v>
      </c>
      <c r="P365" s="13">
        <v>2015</v>
      </c>
      <c r="Q365" s="16" t="str">
        <f>HYPERLINK("https://www.bou.or.ug/bou/publications_research/private_sector_capital_psis.html","https://www.bou.or.ug/bou/publications_research/private_sector_capital_psis.html")</f>
        <v>https://www.bou.or.ug/bou/publications_research/private_sector_capital_psis.html</v>
      </c>
      <c r="R365" s="15" t="s">
        <v>44</v>
      </c>
      <c r="S365" s="15" t="s">
        <v>45</v>
      </c>
      <c r="T365" s="15" t="s">
        <v>245</v>
      </c>
      <c r="U365" s="13" t="s">
        <v>246</v>
      </c>
      <c r="V365" s="13" t="s">
        <v>247</v>
      </c>
      <c r="W365" s="13" t="s">
        <v>248</v>
      </c>
      <c r="X365" s="13" t="s">
        <v>274</v>
      </c>
      <c r="Y365" s="13" t="s">
        <v>250</v>
      </c>
      <c r="Z365" s="13" t="s">
        <v>275</v>
      </c>
      <c r="AA365" s="3"/>
    </row>
    <row r="366" spans="1:27" x14ac:dyDescent="0.3">
      <c r="A366" s="13" t="s">
        <v>242</v>
      </c>
      <c r="B366" s="13" t="s">
        <v>23</v>
      </c>
      <c r="C366" s="13" t="s">
        <v>93</v>
      </c>
      <c r="D366" s="13" t="s">
        <v>93</v>
      </c>
      <c r="E366" s="13" t="s">
        <v>1139</v>
      </c>
      <c r="F366" s="13" t="s">
        <v>273</v>
      </c>
      <c r="G366" s="13" t="s">
        <v>244</v>
      </c>
      <c r="H366" s="13" t="str">
        <f>IF(R366="A","Yes","No")</f>
        <v>Yes</v>
      </c>
      <c r="I366" s="13" t="s">
        <v>28</v>
      </c>
      <c r="J366" s="13" t="s">
        <v>29</v>
      </c>
      <c r="K366" s="13" t="s">
        <v>29</v>
      </c>
      <c r="L366" s="13" t="s">
        <v>30</v>
      </c>
      <c r="M366" s="13">
        <v>2014</v>
      </c>
      <c r="N366" s="13" t="s">
        <v>723</v>
      </c>
      <c r="O366" s="13">
        <v>2013</v>
      </c>
      <c r="P366" s="13">
        <v>2015</v>
      </c>
      <c r="Q366" s="16" t="str">
        <f>HYPERLINK("https://www.bou.or.ug/bou/publications_research/private_sector_capital_psis.html","https://www.bou.or.ug/bou/publications_research/private_sector_capital_psis.html")</f>
        <v>https://www.bou.or.ug/bou/publications_research/private_sector_capital_psis.html</v>
      </c>
      <c r="R366" s="15" t="s">
        <v>44</v>
      </c>
      <c r="S366" s="15" t="s">
        <v>45</v>
      </c>
      <c r="T366" s="15" t="s">
        <v>245</v>
      </c>
      <c r="U366" s="13" t="s">
        <v>246</v>
      </c>
      <c r="V366" s="13" t="s">
        <v>247</v>
      </c>
      <c r="W366" s="13" t="s">
        <v>248</v>
      </c>
      <c r="X366" s="13" t="s">
        <v>274</v>
      </c>
      <c r="Y366" s="13" t="s">
        <v>250</v>
      </c>
      <c r="Z366" s="13" t="s">
        <v>275</v>
      </c>
      <c r="AA366" s="3"/>
    </row>
    <row r="367" spans="1:27" x14ac:dyDescent="0.3">
      <c r="A367" s="13" t="s">
        <v>242</v>
      </c>
      <c r="B367" s="13" t="s">
        <v>23</v>
      </c>
      <c r="C367" s="13" t="s">
        <v>93</v>
      </c>
      <c r="D367" s="13" t="s">
        <v>93</v>
      </c>
      <c r="E367" s="13" t="s">
        <v>1140</v>
      </c>
      <c r="F367" s="13" t="s">
        <v>273</v>
      </c>
      <c r="G367" s="13" t="s">
        <v>244</v>
      </c>
      <c r="H367" s="13" t="str">
        <f>IF(R367="A","Yes","No")</f>
        <v>Yes</v>
      </c>
      <c r="I367" s="13" t="s">
        <v>28</v>
      </c>
      <c r="J367" s="13" t="s">
        <v>29</v>
      </c>
      <c r="K367" s="13" t="s">
        <v>29</v>
      </c>
      <c r="L367" s="13" t="s">
        <v>30</v>
      </c>
      <c r="M367" s="13">
        <v>2014</v>
      </c>
      <c r="N367" s="13" t="s">
        <v>723</v>
      </c>
      <c r="O367" s="13">
        <v>2013</v>
      </c>
      <c r="P367" s="13">
        <v>2015</v>
      </c>
      <c r="Q367" s="16" t="str">
        <f>HYPERLINK("https://www.bou.or.ug/bou/publications_research/private_sector_capital_psis.html","https://www.bou.or.ug/bou/publications_research/private_sector_capital_psis.html")</f>
        <v>https://www.bou.or.ug/bou/publications_research/private_sector_capital_psis.html</v>
      </c>
      <c r="R367" s="15" t="s">
        <v>44</v>
      </c>
      <c r="S367" s="15" t="s">
        <v>45</v>
      </c>
      <c r="T367" s="15" t="s">
        <v>245</v>
      </c>
      <c r="U367" s="13" t="s">
        <v>246</v>
      </c>
      <c r="V367" s="13" t="s">
        <v>247</v>
      </c>
      <c r="W367" s="13" t="s">
        <v>248</v>
      </c>
      <c r="X367" s="13" t="s">
        <v>274</v>
      </c>
      <c r="Y367" s="13" t="s">
        <v>250</v>
      </c>
      <c r="Z367" s="13" t="s">
        <v>275</v>
      </c>
      <c r="AA367" s="3"/>
    </row>
    <row r="368" spans="1:27" x14ac:dyDescent="0.3">
      <c r="A368" s="13" t="s">
        <v>242</v>
      </c>
      <c r="B368" s="13" t="s">
        <v>23</v>
      </c>
      <c r="C368" s="13" t="s">
        <v>93</v>
      </c>
      <c r="D368" s="13" t="s">
        <v>93</v>
      </c>
      <c r="E368" s="13" t="s">
        <v>1141</v>
      </c>
      <c r="F368" s="13" t="s">
        <v>273</v>
      </c>
      <c r="G368" s="13" t="s">
        <v>244</v>
      </c>
      <c r="H368" s="13" t="str">
        <f>IF(R368="A","Yes","No")</f>
        <v>Yes</v>
      </c>
      <c r="I368" s="13" t="s">
        <v>28</v>
      </c>
      <c r="J368" s="13" t="s">
        <v>29</v>
      </c>
      <c r="K368" s="13" t="s">
        <v>29</v>
      </c>
      <c r="L368" s="13" t="s">
        <v>30</v>
      </c>
      <c r="M368" s="13">
        <v>2014</v>
      </c>
      <c r="N368" s="13" t="s">
        <v>723</v>
      </c>
      <c r="O368" s="13">
        <v>2013</v>
      </c>
      <c r="P368" s="13">
        <v>2015</v>
      </c>
      <c r="Q368" s="16" t="str">
        <f>HYPERLINK("https://www.bou.or.ug/bou/publications_research/private_sector_capital_psis.html","https://www.bou.or.ug/bou/publications_research/private_sector_capital_psis.html")</f>
        <v>https://www.bou.or.ug/bou/publications_research/private_sector_capital_psis.html</v>
      </c>
      <c r="R368" s="15" t="s">
        <v>44</v>
      </c>
      <c r="S368" s="15" t="s">
        <v>45</v>
      </c>
      <c r="T368" s="15" t="s">
        <v>245</v>
      </c>
      <c r="U368" s="13" t="s">
        <v>246</v>
      </c>
      <c r="V368" s="13" t="s">
        <v>247</v>
      </c>
      <c r="W368" s="13" t="s">
        <v>248</v>
      </c>
      <c r="X368" s="13" t="s">
        <v>274</v>
      </c>
      <c r="Y368" s="13" t="s">
        <v>250</v>
      </c>
      <c r="Z368" s="13" t="s">
        <v>275</v>
      </c>
      <c r="AA368" s="3"/>
    </row>
    <row r="369" spans="1:27" x14ac:dyDescent="0.3">
      <c r="A369" s="13" t="s">
        <v>242</v>
      </c>
      <c r="B369" s="13" t="s">
        <v>23</v>
      </c>
      <c r="C369" s="13" t="s">
        <v>93</v>
      </c>
      <c r="D369" s="13" t="s">
        <v>93</v>
      </c>
      <c r="E369" s="13" t="s">
        <v>1142</v>
      </c>
      <c r="F369" s="13" t="s">
        <v>273</v>
      </c>
      <c r="G369" s="13" t="s">
        <v>244</v>
      </c>
      <c r="H369" s="13" t="str">
        <f>IF(R369="A","Yes","No")</f>
        <v>Yes</v>
      </c>
      <c r="I369" s="13" t="s">
        <v>28</v>
      </c>
      <c r="J369" s="13" t="s">
        <v>29</v>
      </c>
      <c r="K369" s="13" t="s">
        <v>29</v>
      </c>
      <c r="L369" s="13" t="s">
        <v>30</v>
      </c>
      <c r="M369" s="13">
        <v>2014</v>
      </c>
      <c r="N369" s="13" t="s">
        <v>723</v>
      </c>
      <c r="O369" s="13">
        <v>2013</v>
      </c>
      <c r="P369" s="13">
        <v>2015</v>
      </c>
      <c r="Q369" s="16" t="str">
        <f>HYPERLINK("https://www.bou.or.ug/bou/publications_research/private_sector_capital_psis.html","https://www.bou.or.ug/bou/publications_research/private_sector_capital_psis.html")</f>
        <v>https://www.bou.or.ug/bou/publications_research/private_sector_capital_psis.html</v>
      </c>
      <c r="R369" s="15" t="s">
        <v>44</v>
      </c>
      <c r="S369" s="15" t="s">
        <v>45</v>
      </c>
      <c r="T369" s="15" t="s">
        <v>245</v>
      </c>
      <c r="U369" s="13" t="s">
        <v>246</v>
      </c>
      <c r="V369" s="13" t="s">
        <v>247</v>
      </c>
      <c r="W369" s="13" t="s">
        <v>248</v>
      </c>
      <c r="X369" s="13" t="s">
        <v>274</v>
      </c>
      <c r="Y369" s="13" t="s">
        <v>250</v>
      </c>
      <c r="Z369" s="13" t="s">
        <v>275</v>
      </c>
      <c r="AA369" s="3"/>
    </row>
    <row r="370" spans="1:27" x14ac:dyDescent="0.3">
      <c r="A370" s="13" t="s">
        <v>242</v>
      </c>
      <c r="B370" s="13" t="s">
        <v>23</v>
      </c>
      <c r="C370" s="13" t="s">
        <v>93</v>
      </c>
      <c r="D370" s="13" t="s">
        <v>93</v>
      </c>
      <c r="E370" s="13" t="s">
        <v>1143</v>
      </c>
      <c r="F370" s="13" t="s">
        <v>273</v>
      </c>
      <c r="G370" s="13" t="s">
        <v>244</v>
      </c>
      <c r="H370" s="13" t="str">
        <f>IF(R370="A","Yes","No")</f>
        <v>Yes</v>
      </c>
      <c r="I370" s="13" t="s">
        <v>28</v>
      </c>
      <c r="J370" s="13" t="s">
        <v>29</v>
      </c>
      <c r="K370" s="13" t="s">
        <v>29</v>
      </c>
      <c r="L370" s="13" t="s">
        <v>30</v>
      </c>
      <c r="M370" s="13">
        <v>2014</v>
      </c>
      <c r="N370" s="13" t="s">
        <v>723</v>
      </c>
      <c r="O370" s="13">
        <v>2013</v>
      </c>
      <c r="P370" s="13">
        <v>2015</v>
      </c>
      <c r="Q370" s="16" t="str">
        <f>HYPERLINK("https://www.bou.or.ug/bou/publications_research/private_sector_capital_psis.html","https://www.bou.or.ug/bou/publications_research/private_sector_capital_psis.html")</f>
        <v>https://www.bou.or.ug/bou/publications_research/private_sector_capital_psis.html</v>
      </c>
      <c r="R370" s="15" t="s">
        <v>44</v>
      </c>
      <c r="S370" s="15" t="s">
        <v>45</v>
      </c>
      <c r="T370" s="15" t="s">
        <v>245</v>
      </c>
      <c r="U370" s="13" t="s">
        <v>246</v>
      </c>
      <c r="V370" s="13" t="s">
        <v>247</v>
      </c>
      <c r="W370" s="13" t="s">
        <v>248</v>
      </c>
      <c r="X370" s="13" t="s">
        <v>274</v>
      </c>
      <c r="Y370" s="13" t="s">
        <v>250</v>
      </c>
      <c r="Z370" s="13" t="s">
        <v>275</v>
      </c>
      <c r="AA370" s="3"/>
    </row>
    <row r="371" spans="1:27" x14ac:dyDescent="0.3">
      <c r="A371" s="13" t="s">
        <v>242</v>
      </c>
      <c r="B371" s="13" t="s">
        <v>23</v>
      </c>
      <c r="C371" s="13" t="s">
        <v>93</v>
      </c>
      <c r="D371" s="13" t="s">
        <v>93</v>
      </c>
      <c r="E371" s="13" t="s">
        <v>1144</v>
      </c>
      <c r="F371" s="13" t="s">
        <v>273</v>
      </c>
      <c r="G371" s="13" t="s">
        <v>244</v>
      </c>
      <c r="H371" s="13" t="str">
        <f>IF(R371="A","Yes","No")</f>
        <v>Yes</v>
      </c>
      <c r="I371" s="13" t="s">
        <v>28</v>
      </c>
      <c r="J371" s="13" t="s">
        <v>29</v>
      </c>
      <c r="K371" s="13" t="s">
        <v>29</v>
      </c>
      <c r="L371" s="13" t="s">
        <v>30</v>
      </c>
      <c r="M371" s="13">
        <v>2014</v>
      </c>
      <c r="N371" s="13" t="s">
        <v>723</v>
      </c>
      <c r="O371" s="13">
        <v>2013</v>
      </c>
      <c r="P371" s="13">
        <v>2015</v>
      </c>
      <c r="Q371" s="16" t="str">
        <f>HYPERLINK("https://www.bou.or.ug/bou/publications_research/private_sector_capital_psis.html","https://www.bou.or.ug/bou/publications_research/private_sector_capital_psis.html")</f>
        <v>https://www.bou.or.ug/bou/publications_research/private_sector_capital_psis.html</v>
      </c>
      <c r="R371" s="15" t="s">
        <v>44</v>
      </c>
      <c r="S371" s="15" t="s">
        <v>45</v>
      </c>
      <c r="T371" s="15" t="s">
        <v>245</v>
      </c>
      <c r="U371" s="13" t="s">
        <v>246</v>
      </c>
      <c r="V371" s="13" t="s">
        <v>247</v>
      </c>
      <c r="W371" s="13" t="s">
        <v>248</v>
      </c>
      <c r="X371" s="13" t="s">
        <v>274</v>
      </c>
      <c r="Y371" s="13" t="s">
        <v>250</v>
      </c>
      <c r="Z371" s="13" t="s">
        <v>275</v>
      </c>
      <c r="AA371" s="3"/>
    </row>
    <row r="372" spans="1:27" x14ac:dyDescent="0.3">
      <c r="A372" s="13" t="s">
        <v>242</v>
      </c>
      <c r="B372" s="13" t="s">
        <v>23</v>
      </c>
      <c r="C372" s="13" t="s">
        <v>93</v>
      </c>
      <c r="D372" s="13" t="s">
        <v>93</v>
      </c>
      <c r="E372" s="13" t="s">
        <v>1145</v>
      </c>
      <c r="F372" s="13" t="s">
        <v>273</v>
      </c>
      <c r="G372" s="13" t="s">
        <v>244</v>
      </c>
      <c r="H372" s="13" t="str">
        <f>IF(R372="A","Yes","No")</f>
        <v>Yes</v>
      </c>
      <c r="I372" s="13" t="s">
        <v>28</v>
      </c>
      <c r="J372" s="13" t="s">
        <v>29</v>
      </c>
      <c r="K372" s="13" t="s">
        <v>29</v>
      </c>
      <c r="L372" s="13" t="s">
        <v>30</v>
      </c>
      <c r="M372" s="13">
        <v>2014</v>
      </c>
      <c r="N372" s="13" t="s">
        <v>723</v>
      </c>
      <c r="O372" s="13">
        <v>2013</v>
      </c>
      <c r="P372" s="13">
        <v>2015</v>
      </c>
      <c r="Q372" s="16" t="str">
        <f>HYPERLINK("https://www.bou.or.ug/bou/publications_research/private_sector_capital_psis.html","https://www.bou.or.ug/bou/publications_research/private_sector_capital_psis.html")</f>
        <v>https://www.bou.or.ug/bou/publications_research/private_sector_capital_psis.html</v>
      </c>
      <c r="R372" s="15" t="s">
        <v>44</v>
      </c>
      <c r="S372" s="15" t="s">
        <v>45</v>
      </c>
      <c r="T372" s="15" t="s">
        <v>245</v>
      </c>
      <c r="U372" s="13" t="s">
        <v>246</v>
      </c>
      <c r="V372" s="13" t="s">
        <v>247</v>
      </c>
      <c r="W372" s="13" t="s">
        <v>248</v>
      </c>
      <c r="X372" s="13" t="s">
        <v>274</v>
      </c>
      <c r="Y372" s="13" t="s">
        <v>250</v>
      </c>
      <c r="Z372" s="13" t="s">
        <v>275</v>
      </c>
      <c r="AA372" s="3"/>
    </row>
    <row r="373" spans="1:27" x14ac:dyDescent="0.3">
      <c r="A373" s="13" t="s">
        <v>242</v>
      </c>
      <c r="B373" s="13" t="s">
        <v>23</v>
      </c>
      <c r="C373" s="13" t="s">
        <v>93</v>
      </c>
      <c r="D373" s="13" t="s">
        <v>93</v>
      </c>
      <c r="E373" s="13" t="s">
        <v>1146</v>
      </c>
      <c r="F373" s="13" t="s">
        <v>273</v>
      </c>
      <c r="G373" s="13" t="s">
        <v>244</v>
      </c>
      <c r="H373" s="13" t="str">
        <f>IF(R373="A","Yes","No")</f>
        <v>Yes</v>
      </c>
      <c r="I373" s="13" t="s">
        <v>28</v>
      </c>
      <c r="J373" s="13" t="s">
        <v>29</v>
      </c>
      <c r="K373" s="13" t="s">
        <v>29</v>
      </c>
      <c r="L373" s="13" t="s">
        <v>30</v>
      </c>
      <c r="M373" s="13">
        <v>2014</v>
      </c>
      <c r="N373" s="13" t="s">
        <v>723</v>
      </c>
      <c r="O373" s="13">
        <v>2013</v>
      </c>
      <c r="P373" s="13">
        <v>2015</v>
      </c>
      <c r="Q373" s="16" t="str">
        <f>HYPERLINK("https://www.bou.or.ug/bou/publications_research/private_sector_capital_psis.html","https://www.bou.or.ug/bou/publications_research/private_sector_capital_psis.html")</f>
        <v>https://www.bou.or.ug/bou/publications_research/private_sector_capital_psis.html</v>
      </c>
      <c r="R373" s="15" t="s">
        <v>44</v>
      </c>
      <c r="S373" s="15" t="s">
        <v>45</v>
      </c>
      <c r="T373" s="15" t="s">
        <v>245</v>
      </c>
      <c r="U373" s="13" t="s">
        <v>246</v>
      </c>
      <c r="V373" s="13" t="s">
        <v>247</v>
      </c>
      <c r="W373" s="13" t="s">
        <v>248</v>
      </c>
      <c r="X373" s="13" t="s">
        <v>274</v>
      </c>
      <c r="Y373" s="13" t="s">
        <v>250</v>
      </c>
      <c r="Z373" s="13" t="s">
        <v>275</v>
      </c>
      <c r="AA373" s="3"/>
    </row>
    <row r="374" spans="1:27" x14ac:dyDescent="0.3">
      <c r="A374" s="13" t="s">
        <v>242</v>
      </c>
      <c r="B374" s="13" t="s">
        <v>23</v>
      </c>
      <c r="C374" s="13" t="s">
        <v>93</v>
      </c>
      <c r="D374" s="13" t="s">
        <v>93</v>
      </c>
      <c r="E374" s="13" t="s">
        <v>1147</v>
      </c>
      <c r="F374" s="13" t="s">
        <v>273</v>
      </c>
      <c r="G374" s="13" t="s">
        <v>244</v>
      </c>
      <c r="H374" s="13" t="str">
        <f>IF(R374="A","Yes","No")</f>
        <v>Yes</v>
      </c>
      <c r="I374" s="13" t="s">
        <v>28</v>
      </c>
      <c r="J374" s="13" t="s">
        <v>29</v>
      </c>
      <c r="K374" s="13" t="s">
        <v>29</v>
      </c>
      <c r="L374" s="13" t="s">
        <v>30</v>
      </c>
      <c r="M374" s="13">
        <v>2014</v>
      </c>
      <c r="N374" s="13" t="s">
        <v>723</v>
      </c>
      <c r="O374" s="13">
        <v>2013</v>
      </c>
      <c r="P374" s="13">
        <v>2015</v>
      </c>
      <c r="Q374" s="16" t="str">
        <f>HYPERLINK("https://www.bou.or.ug/bou/publications_research/private_sector_capital_psis.html","https://www.bou.or.ug/bou/publications_research/private_sector_capital_psis.html")</f>
        <v>https://www.bou.or.ug/bou/publications_research/private_sector_capital_psis.html</v>
      </c>
      <c r="R374" s="15" t="s">
        <v>44</v>
      </c>
      <c r="S374" s="15" t="s">
        <v>45</v>
      </c>
      <c r="T374" s="15" t="s">
        <v>245</v>
      </c>
      <c r="U374" s="13" t="s">
        <v>246</v>
      </c>
      <c r="V374" s="13" t="s">
        <v>247</v>
      </c>
      <c r="W374" s="13" t="s">
        <v>248</v>
      </c>
      <c r="X374" s="13" t="s">
        <v>274</v>
      </c>
      <c r="Y374" s="13" t="s">
        <v>250</v>
      </c>
      <c r="Z374" s="13" t="s">
        <v>275</v>
      </c>
      <c r="AA374" s="3"/>
    </row>
    <row r="375" spans="1:27" x14ac:dyDescent="0.3">
      <c r="A375" s="13" t="s">
        <v>242</v>
      </c>
      <c r="B375" s="13" t="s">
        <v>23</v>
      </c>
      <c r="C375" s="13" t="s">
        <v>93</v>
      </c>
      <c r="D375" s="13" t="s">
        <v>93</v>
      </c>
      <c r="E375" s="13" t="s">
        <v>1148</v>
      </c>
      <c r="F375" s="13" t="s">
        <v>273</v>
      </c>
      <c r="G375" s="13" t="s">
        <v>244</v>
      </c>
      <c r="H375" s="13" t="str">
        <f>IF(R375="A","Yes","No")</f>
        <v>Yes</v>
      </c>
      <c r="I375" s="13" t="s">
        <v>28</v>
      </c>
      <c r="J375" s="13" t="s">
        <v>29</v>
      </c>
      <c r="K375" s="13" t="s">
        <v>29</v>
      </c>
      <c r="L375" s="13" t="s">
        <v>30</v>
      </c>
      <c r="M375" s="13">
        <v>2014</v>
      </c>
      <c r="N375" s="13" t="s">
        <v>723</v>
      </c>
      <c r="O375" s="13">
        <v>2013</v>
      </c>
      <c r="P375" s="13">
        <v>2015</v>
      </c>
      <c r="Q375" s="16" t="str">
        <f>HYPERLINK("https://www.bou.or.ug/bou/publications_research/private_sector_capital_psis.html","https://www.bou.or.ug/bou/publications_research/private_sector_capital_psis.html")</f>
        <v>https://www.bou.or.ug/bou/publications_research/private_sector_capital_psis.html</v>
      </c>
      <c r="R375" s="15" t="s">
        <v>44</v>
      </c>
      <c r="S375" s="15" t="s">
        <v>45</v>
      </c>
      <c r="T375" s="15" t="s">
        <v>245</v>
      </c>
      <c r="U375" s="13" t="s">
        <v>246</v>
      </c>
      <c r="V375" s="13" t="s">
        <v>247</v>
      </c>
      <c r="W375" s="13" t="s">
        <v>248</v>
      </c>
      <c r="X375" s="13" t="s">
        <v>274</v>
      </c>
      <c r="Y375" s="13" t="s">
        <v>250</v>
      </c>
      <c r="Z375" s="13" t="s">
        <v>275</v>
      </c>
      <c r="AA375" s="3"/>
    </row>
    <row r="376" spans="1:27" x14ac:dyDescent="0.3">
      <c r="A376" s="13" t="s">
        <v>242</v>
      </c>
      <c r="B376" s="13" t="s">
        <v>23</v>
      </c>
      <c r="C376" s="13" t="s">
        <v>93</v>
      </c>
      <c r="D376" s="13" t="s">
        <v>93</v>
      </c>
      <c r="E376" s="13" t="s">
        <v>1149</v>
      </c>
      <c r="F376" s="13" t="s">
        <v>273</v>
      </c>
      <c r="G376" s="13" t="s">
        <v>244</v>
      </c>
      <c r="H376" s="13" t="str">
        <f>IF(R376="A","Yes","No")</f>
        <v>Yes</v>
      </c>
      <c r="I376" s="13" t="s">
        <v>28</v>
      </c>
      <c r="J376" s="13" t="s">
        <v>29</v>
      </c>
      <c r="K376" s="13" t="s">
        <v>29</v>
      </c>
      <c r="L376" s="13" t="s">
        <v>30</v>
      </c>
      <c r="M376" s="13">
        <v>2014</v>
      </c>
      <c r="N376" s="13" t="s">
        <v>723</v>
      </c>
      <c r="O376" s="13">
        <v>2013</v>
      </c>
      <c r="P376" s="13">
        <v>2015</v>
      </c>
      <c r="Q376" s="16" t="str">
        <f>HYPERLINK("https://www.bou.or.ug/bou/publications_research/private_sector_capital_psis.html","https://www.bou.or.ug/bou/publications_research/private_sector_capital_psis.html")</f>
        <v>https://www.bou.or.ug/bou/publications_research/private_sector_capital_psis.html</v>
      </c>
      <c r="R376" s="15" t="s">
        <v>44</v>
      </c>
      <c r="S376" s="15" t="s">
        <v>45</v>
      </c>
      <c r="T376" s="15" t="s">
        <v>245</v>
      </c>
      <c r="U376" s="13" t="s">
        <v>246</v>
      </c>
      <c r="V376" s="13" t="s">
        <v>247</v>
      </c>
      <c r="W376" s="13" t="s">
        <v>248</v>
      </c>
      <c r="X376" s="13" t="s">
        <v>274</v>
      </c>
      <c r="Y376" s="13" t="s">
        <v>250</v>
      </c>
      <c r="Z376" s="13" t="s">
        <v>275</v>
      </c>
      <c r="AA376" s="3"/>
    </row>
    <row r="377" spans="1:27" x14ac:dyDescent="0.3">
      <c r="A377" s="13" t="s">
        <v>242</v>
      </c>
      <c r="B377" s="13" t="s">
        <v>107</v>
      </c>
      <c r="C377" s="13" t="s">
        <v>93</v>
      </c>
      <c r="D377" s="13" t="s">
        <v>93</v>
      </c>
      <c r="E377" s="13" t="s">
        <v>1150</v>
      </c>
      <c r="F377" s="13" t="s">
        <v>276</v>
      </c>
      <c r="G377" s="13" t="s">
        <v>244</v>
      </c>
      <c r="H377" s="13" t="str">
        <f>IF(R377="A","Yes","No")</f>
        <v>Yes</v>
      </c>
      <c r="I377" s="13" t="s">
        <v>71</v>
      </c>
      <c r="J377" s="13" t="s">
        <v>29</v>
      </c>
      <c r="K377" s="13" t="s">
        <v>29</v>
      </c>
      <c r="L377" s="13" t="s">
        <v>30</v>
      </c>
      <c r="M377" s="13">
        <v>2015</v>
      </c>
      <c r="N377" s="13" t="s">
        <v>723</v>
      </c>
      <c r="O377" s="13">
        <v>2014</v>
      </c>
      <c r="P377" s="13">
        <v>2016</v>
      </c>
      <c r="Q377" s="13" t="s">
        <v>277</v>
      </c>
      <c r="R377" s="15" t="s">
        <v>44</v>
      </c>
      <c r="S377" s="15" t="s">
        <v>45</v>
      </c>
      <c r="T377" s="15" t="s">
        <v>245</v>
      </c>
      <c r="U377" s="13"/>
      <c r="V377" s="13" t="s">
        <v>247</v>
      </c>
      <c r="W377" s="13" t="s">
        <v>248</v>
      </c>
      <c r="X377" s="13" t="s">
        <v>278</v>
      </c>
      <c r="Y377" s="13" t="s">
        <v>254</v>
      </c>
      <c r="Z377" s="13"/>
      <c r="AA377" s="3"/>
    </row>
    <row r="378" spans="1:27" x14ac:dyDescent="0.3">
      <c r="A378" s="13" t="s">
        <v>242</v>
      </c>
      <c r="B378" s="13" t="s">
        <v>23</v>
      </c>
      <c r="C378" s="13" t="s">
        <v>93</v>
      </c>
      <c r="D378" s="13" t="s">
        <v>93</v>
      </c>
      <c r="E378" s="13" t="s">
        <v>1152</v>
      </c>
      <c r="F378" s="13" t="s">
        <v>279</v>
      </c>
      <c r="G378" s="13" t="s">
        <v>244</v>
      </c>
      <c r="H378" s="13" t="str">
        <f>IF(R378="A","Yes","No")</f>
        <v>Yes</v>
      </c>
      <c r="I378" s="13" t="s">
        <v>71</v>
      </c>
      <c r="J378" s="13" t="s">
        <v>29</v>
      </c>
      <c r="K378" s="13" t="s">
        <v>29</v>
      </c>
      <c r="L378" s="13" t="s">
        <v>30</v>
      </c>
      <c r="M378" s="13">
        <v>2016</v>
      </c>
      <c r="N378" s="13" t="s">
        <v>723</v>
      </c>
      <c r="O378" s="13">
        <v>2015</v>
      </c>
      <c r="P378" s="13"/>
      <c r="Q378" s="14" t="s">
        <v>1151</v>
      </c>
      <c r="R378" s="15" t="s">
        <v>44</v>
      </c>
      <c r="S378" s="15" t="s">
        <v>45</v>
      </c>
      <c r="T378" s="15" t="s">
        <v>245</v>
      </c>
      <c r="U378" s="13"/>
      <c r="V378" s="13" t="s">
        <v>247</v>
      </c>
      <c r="W378" s="13" t="s">
        <v>248</v>
      </c>
      <c r="X378" s="13" t="s">
        <v>280</v>
      </c>
      <c r="Y378" s="13" t="s">
        <v>254</v>
      </c>
      <c r="Z378" s="13"/>
      <c r="AA378" s="3"/>
    </row>
    <row r="379" spans="1:27" x14ac:dyDescent="0.3">
      <c r="A379" s="13" t="s">
        <v>242</v>
      </c>
      <c r="B379" s="13" t="s">
        <v>23</v>
      </c>
      <c r="C379" s="13" t="s">
        <v>93</v>
      </c>
      <c r="D379" s="13" t="s">
        <v>93</v>
      </c>
      <c r="E379" s="13" t="s">
        <v>1153</v>
      </c>
      <c r="F379" s="13" t="s">
        <v>279</v>
      </c>
      <c r="G379" s="13" t="s">
        <v>244</v>
      </c>
      <c r="H379" s="13" t="str">
        <f>IF(R379="A","Yes","No")</f>
        <v>Yes</v>
      </c>
      <c r="I379" s="13" t="s">
        <v>71</v>
      </c>
      <c r="J379" s="13" t="s">
        <v>29</v>
      </c>
      <c r="K379" s="13" t="s">
        <v>29</v>
      </c>
      <c r="L379" s="13" t="s">
        <v>30</v>
      </c>
      <c r="M379" s="13">
        <v>2016</v>
      </c>
      <c r="N379" s="13" t="s">
        <v>723</v>
      </c>
      <c r="O379" s="13">
        <v>2015</v>
      </c>
      <c r="P379" s="13"/>
      <c r="Q379" s="14" t="s">
        <v>1151</v>
      </c>
      <c r="R379" s="15" t="s">
        <v>44</v>
      </c>
      <c r="S379" s="15" t="s">
        <v>45</v>
      </c>
      <c r="T379" s="15" t="s">
        <v>245</v>
      </c>
      <c r="U379" s="13"/>
      <c r="V379" s="13" t="s">
        <v>247</v>
      </c>
      <c r="W379" s="13" t="s">
        <v>248</v>
      </c>
      <c r="X379" s="13" t="s">
        <v>280</v>
      </c>
      <c r="Y379" s="13" t="s">
        <v>254</v>
      </c>
      <c r="Z379" s="13"/>
      <c r="AA379" s="3"/>
    </row>
    <row r="380" spans="1:27" x14ac:dyDescent="0.3">
      <c r="A380" s="13" t="s">
        <v>242</v>
      </c>
      <c r="B380" s="13" t="s">
        <v>23</v>
      </c>
      <c r="C380" s="13" t="s">
        <v>93</v>
      </c>
      <c r="D380" s="13" t="s">
        <v>93</v>
      </c>
      <c r="E380" s="13" t="s">
        <v>1154</v>
      </c>
      <c r="F380" s="13" t="s">
        <v>279</v>
      </c>
      <c r="G380" s="13" t="s">
        <v>244</v>
      </c>
      <c r="H380" s="13" t="str">
        <f>IF(R380="A","Yes","No")</f>
        <v>Yes</v>
      </c>
      <c r="I380" s="13" t="s">
        <v>71</v>
      </c>
      <c r="J380" s="13" t="s">
        <v>29</v>
      </c>
      <c r="K380" s="13" t="s">
        <v>29</v>
      </c>
      <c r="L380" s="13" t="s">
        <v>30</v>
      </c>
      <c r="M380" s="13">
        <v>2016</v>
      </c>
      <c r="N380" s="13" t="s">
        <v>723</v>
      </c>
      <c r="O380" s="13">
        <v>2015</v>
      </c>
      <c r="P380" s="13"/>
      <c r="Q380" s="14" t="s">
        <v>1151</v>
      </c>
      <c r="R380" s="15" t="s">
        <v>44</v>
      </c>
      <c r="S380" s="15" t="s">
        <v>45</v>
      </c>
      <c r="T380" s="15" t="s">
        <v>245</v>
      </c>
      <c r="U380" s="13"/>
      <c r="V380" s="13" t="s">
        <v>247</v>
      </c>
      <c r="W380" s="13" t="s">
        <v>248</v>
      </c>
      <c r="X380" s="13" t="s">
        <v>280</v>
      </c>
      <c r="Y380" s="13" t="s">
        <v>254</v>
      </c>
      <c r="Z380" s="13"/>
      <c r="AA380" s="3"/>
    </row>
    <row r="381" spans="1:27" x14ac:dyDescent="0.3">
      <c r="A381" s="13" t="s">
        <v>242</v>
      </c>
      <c r="B381" s="13" t="s">
        <v>23</v>
      </c>
      <c r="C381" s="13" t="s">
        <v>93</v>
      </c>
      <c r="D381" s="13" t="s">
        <v>93</v>
      </c>
      <c r="E381" s="13" t="s">
        <v>1155</v>
      </c>
      <c r="F381" s="13" t="s">
        <v>279</v>
      </c>
      <c r="G381" s="13" t="s">
        <v>244</v>
      </c>
      <c r="H381" s="13" t="str">
        <f>IF(R381="A","Yes","No")</f>
        <v>Yes</v>
      </c>
      <c r="I381" s="13" t="s">
        <v>71</v>
      </c>
      <c r="J381" s="13" t="s">
        <v>29</v>
      </c>
      <c r="K381" s="13" t="s">
        <v>29</v>
      </c>
      <c r="L381" s="13" t="s">
        <v>30</v>
      </c>
      <c r="M381" s="13">
        <v>2016</v>
      </c>
      <c r="N381" s="13" t="s">
        <v>723</v>
      </c>
      <c r="O381" s="13">
        <v>2015</v>
      </c>
      <c r="P381" s="13"/>
      <c r="Q381" s="14" t="s">
        <v>1151</v>
      </c>
      <c r="R381" s="15" t="s">
        <v>44</v>
      </c>
      <c r="S381" s="15" t="s">
        <v>45</v>
      </c>
      <c r="T381" s="15" t="s">
        <v>245</v>
      </c>
      <c r="U381" s="13"/>
      <c r="V381" s="13" t="s">
        <v>247</v>
      </c>
      <c r="W381" s="13" t="s">
        <v>248</v>
      </c>
      <c r="X381" s="13" t="s">
        <v>280</v>
      </c>
      <c r="Y381" s="13" t="s">
        <v>254</v>
      </c>
      <c r="Z381" s="13"/>
      <c r="AA381" s="3"/>
    </row>
    <row r="382" spans="1:27" x14ac:dyDescent="0.3">
      <c r="A382" s="13" t="s">
        <v>242</v>
      </c>
      <c r="B382" s="13" t="s">
        <v>23</v>
      </c>
      <c r="C382" s="13" t="s">
        <v>93</v>
      </c>
      <c r="D382" s="13" t="s">
        <v>93</v>
      </c>
      <c r="E382" s="13" t="s">
        <v>1156</v>
      </c>
      <c r="F382" s="13" t="s">
        <v>279</v>
      </c>
      <c r="G382" s="13" t="s">
        <v>244</v>
      </c>
      <c r="H382" s="13" t="str">
        <f>IF(R382="A","Yes","No")</f>
        <v>Yes</v>
      </c>
      <c r="I382" s="13" t="s">
        <v>71</v>
      </c>
      <c r="J382" s="13" t="s">
        <v>29</v>
      </c>
      <c r="K382" s="13" t="s">
        <v>29</v>
      </c>
      <c r="L382" s="13" t="s">
        <v>30</v>
      </c>
      <c r="M382" s="13">
        <v>2016</v>
      </c>
      <c r="N382" s="13" t="s">
        <v>723</v>
      </c>
      <c r="O382" s="13">
        <v>2015</v>
      </c>
      <c r="P382" s="13"/>
      <c r="Q382" s="14" t="s">
        <v>1151</v>
      </c>
      <c r="R382" s="15" t="s">
        <v>44</v>
      </c>
      <c r="S382" s="15" t="s">
        <v>45</v>
      </c>
      <c r="T382" s="15" t="s">
        <v>245</v>
      </c>
      <c r="U382" s="13"/>
      <c r="V382" s="13" t="s">
        <v>247</v>
      </c>
      <c r="W382" s="13" t="s">
        <v>248</v>
      </c>
      <c r="X382" s="13" t="s">
        <v>280</v>
      </c>
      <c r="Y382" s="13" t="s">
        <v>254</v>
      </c>
      <c r="Z382" s="13"/>
      <c r="AA382" s="3"/>
    </row>
    <row r="383" spans="1:27" x14ac:dyDescent="0.3">
      <c r="A383" s="13" t="s">
        <v>242</v>
      </c>
      <c r="B383" s="13" t="s">
        <v>23</v>
      </c>
      <c r="C383" s="13" t="s">
        <v>93</v>
      </c>
      <c r="D383" s="13" t="s">
        <v>93</v>
      </c>
      <c r="E383" s="13" t="s">
        <v>1157</v>
      </c>
      <c r="F383" s="13" t="s">
        <v>281</v>
      </c>
      <c r="G383" s="13" t="s">
        <v>244</v>
      </c>
      <c r="H383" s="13" t="str">
        <f>IF(R383="A","Yes","No")</f>
        <v>Yes</v>
      </c>
      <c r="I383" s="13" t="s">
        <v>71</v>
      </c>
      <c r="J383" s="13" t="s">
        <v>29</v>
      </c>
      <c r="K383" s="13" t="s">
        <v>29</v>
      </c>
      <c r="L383" s="13" t="s">
        <v>30</v>
      </c>
      <c r="M383" s="13">
        <v>2014</v>
      </c>
      <c r="N383" s="13" t="s">
        <v>723</v>
      </c>
      <c r="O383" s="13">
        <v>2013</v>
      </c>
      <c r="P383" s="13">
        <v>2015</v>
      </c>
      <c r="Q383" s="14" t="s">
        <v>282</v>
      </c>
      <c r="R383" s="15" t="s">
        <v>44</v>
      </c>
      <c r="S383" s="15" t="s">
        <v>45</v>
      </c>
      <c r="T383" s="15" t="s">
        <v>245</v>
      </c>
      <c r="U383" s="13"/>
      <c r="V383" s="13" t="s">
        <v>247</v>
      </c>
      <c r="W383" s="13" t="s">
        <v>248</v>
      </c>
      <c r="X383" s="13" t="s">
        <v>283</v>
      </c>
      <c r="Y383" s="13" t="s">
        <v>254</v>
      </c>
      <c r="Z383" s="13"/>
      <c r="AA383" s="3"/>
    </row>
    <row r="384" spans="1:27" x14ac:dyDescent="0.3">
      <c r="A384" s="13" t="s">
        <v>242</v>
      </c>
      <c r="B384" s="13" t="s">
        <v>23</v>
      </c>
      <c r="C384" s="13" t="s">
        <v>93</v>
      </c>
      <c r="D384" s="13" t="s">
        <v>93</v>
      </c>
      <c r="E384" s="13" t="s">
        <v>1158</v>
      </c>
      <c r="F384" s="13" t="s">
        <v>281</v>
      </c>
      <c r="G384" s="13" t="s">
        <v>244</v>
      </c>
      <c r="H384" s="13" t="str">
        <f>IF(R384="A","Yes","No")</f>
        <v>Yes</v>
      </c>
      <c r="I384" s="13" t="s">
        <v>71</v>
      </c>
      <c r="J384" s="13" t="s">
        <v>29</v>
      </c>
      <c r="K384" s="13" t="s">
        <v>29</v>
      </c>
      <c r="L384" s="13" t="s">
        <v>30</v>
      </c>
      <c r="M384" s="13">
        <v>2014</v>
      </c>
      <c r="N384" s="13" t="s">
        <v>723</v>
      </c>
      <c r="O384" s="13">
        <v>2013</v>
      </c>
      <c r="P384" s="13">
        <v>2015</v>
      </c>
      <c r="Q384" s="14" t="s">
        <v>282</v>
      </c>
      <c r="R384" s="15" t="s">
        <v>44</v>
      </c>
      <c r="S384" s="15" t="s">
        <v>45</v>
      </c>
      <c r="T384" s="15" t="s">
        <v>245</v>
      </c>
      <c r="U384" s="13"/>
      <c r="V384" s="13" t="s">
        <v>247</v>
      </c>
      <c r="W384" s="13" t="s">
        <v>248</v>
      </c>
      <c r="X384" s="13" t="s">
        <v>283</v>
      </c>
      <c r="Y384" s="13" t="s">
        <v>254</v>
      </c>
      <c r="Z384" s="13"/>
      <c r="AA384" s="3"/>
    </row>
    <row r="385" spans="1:27" x14ac:dyDescent="0.3">
      <c r="A385" s="13" t="s">
        <v>242</v>
      </c>
      <c r="B385" s="13" t="s">
        <v>23</v>
      </c>
      <c r="C385" s="13" t="s">
        <v>93</v>
      </c>
      <c r="D385" s="13" t="s">
        <v>93</v>
      </c>
      <c r="E385" s="13" t="s">
        <v>1159</v>
      </c>
      <c r="F385" s="13" t="s">
        <v>281</v>
      </c>
      <c r="G385" s="13" t="s">
        <v>244</v>
      </c>
      <c r="H385" s="13" t="str">
        <f>IF(R385="A","Yes","No")</f>
        <v>Yes</v>
      </c>
      <c r="I385" s="13" t="s">
        <v>71</v>
      </c>
      <c r="J385" s="13" t="s">
        <v>29</v>
      </c>
      <c r="K385" s="13" t="s">
        <v>29</v>
      </c>
      <c r="L385" s="13" t="s">
        <v>30</v>
      </c>
      <c r="M385" s="13">
        <v>2014</v>
      </c>
      <c r="N385" s="13" t="s">
        <v>723</v>
      </c>
      <c r="O385" s="13">
        <v>2013</v>
      </c>
      <c r="P385" s="13">
        <v>2015</v>
      </c>
      <c r="Q385" s="14" t="s">
        <v>282</v>
      </c>
      <c r="R385" s="15" t="s">
        <v>44</v>
      </c>
      <c r="S385" s="15" t="s">
        <v>45</v>
      </c>
      <c r="T385" s="15" t="s">
        <v>245</v>
      </c>
      <c r="U385" s="13"/>
      <c r="V385" s="13" t="s">
        <v>247</v>
      </c>
      <c r="W385" s="13" t="s">
        <v>248</v>
      </c>
      <c r="X385" s="13" t="s">
        <v>283</v>
      </c>
      <c r="Y385" s="13" t="s">
        <v>254</v>
      </c>
      <c r="Z385" s="13"/>
      <c r="AA385" s="3"/>
    </row>
    <row r="386" spans="1:27" x14ac:dyDescent="0.3">
      <c r="A386" s="13" t="s">
        <v>242</v>
      </c>
      <c r="B386" s="13" t="s">
        <v>23</v>
      </c>
      <c r="C386" s="13" t="s">
        <v>93</v>
      </c>
      <c r="D386" s="13" t="s">
        <v>93</v>
      </c>
      <c r="E386" s="13" t="s">
        <v>1160</v>
      </c>
      <c r="F386" s="13" t="s">
        <v>281</v>
      </c>
      <c r="G386" s="13" t="s">
        <v>244</v>
      </c>
      <c r="H386" s="13" t="str">
        <f>IF(R386="A","Yes","No")</f>
        <v>Yes</v>
      </c>
      <c r="I386" s="13" t="s">
        <v>71</v>
      </c>
      <c r="J386" s="13" t="s">
        <v>29</v>
      </c>
      <c r="K386" s="13" t="s">
        <v>29</v>
      </c>
      <c r="L386" s="13" t="s">
        <v>30</v>
      </c>
      <c r="M386" s="13">
        <v>2014</v>
      </c>
      <c r="N386" s="13" t="s">
        <v>723</v>
      </c>
      <c r="O386" s="13">
        <v>2013</v>
      </c>
      <c r="P386" s="13">
        <v>2015</v>
      </c>
      <c r="Q386" s="14" t="s">
        <v>282</v>
      </c>
      <c r="R386" s="15" t="s">
        <v>44</v>
      </c>
      <c r="S386" s="15" t="s">
        <v>45</v>
      </c>
      <c r="T386" s="15" t="s">
        <v>245</v>
      </c>
      <c r="U386" s="13"/>
      <c r="V386" s="13" t="s">
        <v>247</v>
      </c>
      <c r="W386" s="13" t="s">
        <v>248</v>
      </c>
      <c r="X386" s="13" t="s">
        <v>283</v>
      </c>
      <c r="Y386" s="13" t="s">
        <v>254</v>
      </c>
      <c r="Z386" s="13"/>
      <c r="AA386" s="3"/>
    </row>
    <row r="387" spans="1:27" x14ac:dyDescent="0.3">
      <c r="A387" s="13" t="s">
        <v>242</v>
      </c>
      <c r="B387" s="13" t="s">
        <v>23</v>
      </c>
      <c r="C387" s="13" t="s">
        <v>93</v>
      </c>
      <c r="D387" s="13" t="s">
        <v>93</v>
      </c>
      <c r="E387" s="13" t="s">
        <v>1162</v>
      </c>
      <c r="F387" s="13" t="s">
        <v>284</v>
      </c>
      <c r="G387" s="13" t="s">
        <v>1167</v>
      </c>
      <c r="H387" s="13" t="str">
        <f>IF(R387="A","Yes","No")</f>
        <v>No</v>
      </c>
      <c r="I387" s="13" t="s">
        <v>28</v>
      </c>
      <c r="J387" s="13" t="s">
        <v>29</v>
      </c>
      <c r="K387" s="13" t="s">
        <v>29</v>
      </c>
      <c r="L387" s="13" t="s">
        <v>30</v>
      </c>
      <c r="M387" s="13">
        <v>2016</v>
      </c>
      <c r="N387" s="13" t="s">
        <v>723</v>
      </c>
      <c r="O387" s="13">
        <v>2015</v>
      </c>
      <c r="P387" s="13"/>
      <c r="Q387" s="14" t="s">
        <v>1166</v>
      </c>
      <c r="R387" s="15" t="s">
        <v>33</v>
      </c>
      <c r="S387" s="15" t="s">
        <v>34</v>
      </c>
      <c r="T387" s="15" t="s">
        <v>82</v>
      </c>
      <c r="U387" s="13"/>
      <c r="V387" s="13" t="s">
        <v>127</v>
      </c>
      <c r="W387" s="13" t="s">
        <v>128</v>
      </c>
      <c r="X387" s="13" t="s">
        <v>286</v>
      </c>
      <c r="Y387" s="13" t="s">
        <v>287</v>
      </c>
      <c r="Z387" s="13"/>
      <c r="AA387" s="3"/>
    </row>
    <row r="388" spans="1:27" x14ac:dyDescent="0.3">
      <c r="A388" s="13" t="s">
        <v>242</v>
      </c>
      <c r="B388" s="13" t="s">
        <v>107</v>
      </c>
      <c r="C388" s="13" t="s">
        <v>93</v>
      </c>
      <c r="D388" s="13" t="s">
        <v>93</v>
      </c>
      <c r="E388" s="13" t="s">
        <v>1163</v>
      </c>
      <c r="F388" s="13" t="s">
        <v>288</v>
      </c>
      <c r="G388" s="13" t="s">
        <v>289</v>
      </c>
      <c r="H388" s="13" t="str">
        <f>IF(R388="A","Yes","No")</f>
        <v>No</v>
      </c>
      <c r="I388" s="13" t="s">
        <v>71</v>
      </c>
      <c r="J388" s="13" t="s">
        <v>29</v>
      </c>
      <c r="K388" s="13" t="s">
        <v>29</v>
      </c>
      <c r="L388" s="13" t="s">
        <v>29</v>
      </c>
      <c r="M388" s="13">
        <v>2014</v>
      </c>
      <c r="N388" s="13" t="s">
        <v>723</v>
      </c>
      <c r="O388" s="13">
        <v>2013</v>
      </c>
      <c r="P388" s="13"/>
      <c r="Q388" s="14" t="str">
        <f>HYPERLINK("http://unctadstat.D441Food pricesunctad.org/CountryProfile/GeneralProfile/en-GB/800/index.html","http://unctadstat.unctad.org/CountryProfile/GeneralProfile/en-GB/800/index.html")</f>
        <v>http://unctadstat.unctad.org/CountryProfile/GeneralProfile/en-GB/800/index.html</v>
      </c>
      <c r="R388" s="15" t="s">
        <v>95</v>
      </c>
      <c r="S388" s="15" t="s">
        <v>96</v>
      </c>
      <c r="T388" s="15" t="s">
        <v>97</v>
      </c>
      <c r="U388" s="13" t="s">
        <v>288</v>
      </c>
      <c r="V388" s="13" t="s">
        <v>143</v>
      </c>
      <c r="W388" s="13" t="s">
        <v>144</v>
      </c>
      <c r="X388" s="13" t="s">
        <v>150</v>
      </c>
      <c r="Y388" s="13" t="s">
        <v>161</v>
      </c>
      <c r="Z388" s="16"/>
      <c r="AA388" s="3"/>
    </row>
    <row r="389" spans="1:27" x14ac:dyDescent="0.3">
      <c r="A389" s="13" t="s">
        <v>242</v>
      </c>
      <c r="B389" s="13" t="s">
        <v>107</v>
      </c>
      <c r="C389" s="13" t="s">
        <v>93</v>
      </c>
      <c r="D389" s="13" t="s">
        <v>93</v>
      </c>
      <c r="E389" s="13" t="s">
        <v>1164</v>
      </c>
      <c r="F389" s="13" t="s">
        <v>288</v>
      </c>
      <c r="G389" s="13" t="s">
        <v>289</v>
      </c>
      <c r="H389" s="13" t="str">
        <f>IF(R389="A","Yes","No")</f>
        <v>No</v>
      </c>
      <c r="I389" s="13" t="s">
        <v>71</v>
      </c>
      <c r="J389" s="13" t="s">
        <v>29</v>
      </c>
      <c r="K389" s="13" t="s">
        <v>29</v>
      </c>
      <c r="L389" s="13" t="s">
        <v>29</v>
      </c>
      <c r="M389" s="13">
        <v>2014</v>
      </c>
      <c r="N389" s="13" t="s">
        <v>723</v>
      </c>
      <c r="O389" s="13">
        <v>2013</v>
      </c>
      <c r="P389" s="13"/>
      <c r="Q389" s="14" t="str">
        <f>HYPERLINK("http://unctadstat.D441Food pricesunctad.org/CountryProfile/GeneralProfile/en-GB/800/index.html","http://unctadstat.unctad.org/CountryProfile/GeneralProfile/en-GB/800/index.html")</f>
        <v>http://unctadstat.unctad.org/CountryProfile/GeneralProfile/en-GB/800/index.html</v>
      </c>
      <c r="R389" s="15" t="s">
        <v>95</v>
      </c>
      <c r="S389" s="15" t="s">
        <v>96</v>
      </c>
      <c r="T389" s="15" t="s">
        <v>97</v>
      </c>
      <c r="U389" s="13" t="s">
        <v>288</v>
      </c>
      <c r="V389" s="13" t="s">
        <v>143</v>
      </c>
      <c r="W389" s="13" t="s">
        <v>144</v>
      </c>
      <c r="X389" s="13" t="s">
        <v>150</v>
      </c>
      <c r="Y389" s="13" t="s">
        <v>161</v>
      </c>
      <c r="Z389" s="16"/>
      <c r="AA389" s="3"/>
    </row>
    <row r="390" spans="1:27" x14ac:dyDescent="0.3">
      <c r="A390" s="13" t="s">
        <v>242</v>
      </c>
      <c r="B390" s="13" t="s">
        <v>107</v>
      </c>
      <c r="C390" s="13" t="s">
        <v>93</v>
      </c>
      <c r="D390" s="13" t="s">
        <v>93</v>
      </c>
      <c r="E390" s="13" t="s">
        <v>1165</v>
      </c>
      <c r="F390" s="13" t="s">
        <v>288</v>
      </c>
      <c r="G390" s="13" t="s">
        <v>289</v>
      </c>
      <c r="H390" s="13" t="str">
        <f>IF(R390="A","Yes","No")</f>
        <v>No</v>
      </c>
      <c r="I390" s="13" t="s">
        <v>71</v>
      </c>
      <c r="J390" s="13" t="s">
        <v>29</v>
      </c>
      <c r="K390" s="13" t="s">
        <v>29</v>
      </c>
      <c r="L390" s="13" t="s">
        <v>29</v>
      </c>
      <c r="M390" s="13">
        <v>2014</v>
      </c>
      <c r="N390" s="13" t="s">
        <v>723</v>
      </c>
      <c r="O390" s="13">
        <v>2013</v>
      </c>
      <c r="P390" s="13"/>
      <c r="Q390" s="14" t="str">
        <f>HYPERLINK("http://unctadstat.D441Food pricesunctad.org/CountryProfile/GeneralProfile/en-GB/800/index.html","http://unctadstat.unctad.org/CountryProfile/GeneralProfile/en-GB/800/index.html")</f>
        <v>http://unctadstat.unctad.org/CountryProfile/GeneralProfile/en-GB/800/index.html</v>
      </c>
      <c r="R390" s="15" t="s">
        <v>95</v>
      </c>
      <c r="S390" s="15" t="s">
        <v>96</v>
      </c>
      <c r="T390" s="15" t="s">
        <v>97</v>
      </c>
      <c r="U390" s="13" t="s">
        <v>288</v>
      </c>
      <c r="V390" s="13" t="s">
        <v>143</v>
      </c>
      <c r="W390" s="13" t="s">
        <v>144</v>
      </c>
      <c r="X390" s="13" t="s">
        <v>150</v>
      </c>
      <c r="Y390" s="13" t="s">
        <v>161</v>
      </c>
      <c r="Z390" s="16"/>
      <c r="AA390" s="3"/>
    </row>
    <row r="391" spans="1:27" x14ac:dyDescent="0.3">
      <c r="A391" s="13" t="s">
        <v>242</v>
      </c>
      <c r="B391" s="13" t="s">
        <v>23</v>
      </c>
      <c r="C391" s="13" t="s">
        <v>93</v>
      </c>
      <c r="D391" s="13" t="s">
        <v>93</v>
      </c>
      <c r="E391" s="13" t="s">
        <v>1610</v>
      </c>
      <c r="F391" s="13" t="s">
        <v>552</v>
      </c>
      <c r="G391" s="13" t="s">
        <v>553</v>
      </c>
      <c r="H391" s="13" t="str">
        <f>IF(R391="A","Yes","No")</f>
        <v>Yes</v>
      </c>
      <c r="I391" s="13" t="s">
        <v>71</v>
      </c>
      <c r="J391" s="13" t="s">
        <v>30</v>
      </c>
      <c r="K391" s="13" t="s">
        <v>30</v>
      </c>
      <c r="L391" s="13" t="s">
        <v>30</v>
      </c>
      <c r="M391" s="13" t="s">
        <v>801</v>
      </c>
      <c r="N391" s="13"/>
      <c r="O391" s="13"/>
      <c r="P391" s="13"/>
      <c r="Q391" s="13"/>
      <c r="R391" s="15" t="s">
        <v>44</v>
      </c>
      <c r="S391" s="15" t="s">
        <v>45</v>
      </c>
      <c r="T391" s="15" t="s">
        <v>72</v>
      </c>
      <c r="U391" s="13"/>
      <c r="V391" s="13" t="s">
        <v>175</v>
      </c>
      <c r="W391" s="13" t="s">
        <v>176</v>
      </c>
      <c r="X391" s="13" t="s">
        <v>554</v>
      </c>
      <c r="Y391" s="13" t="s">
        <v>378</v>
      </c>
      <c r="Z391" s="13"/>
      <c r="AA391" s="3"/>
    </row>
    <row r="392" spans="1:27" x14ac:dyDescent="0.3">
      <c r="A392" s="13" t="s">
        <v>242</v>
      </c>
      <c r="B392" s="13" t="s">
        <v>107</v>
      </c>
      <c r="C392" s="13" t="s">
        <v>93</v>
      </c>
      <c r="D392" s="13" t="s">
        <v>93</v>
      </c>
      <c r="E392" s="29" t="s">
        <v>1704</v>
      </c>
      <c r="F392" s="13" t="s">
        <v>1757</v>
      </c>
      <c r="G392" s="13" t="s">
        <v>377</v>
      </c>
      <c r="H392" s="13" t="str">
        <f>IF(R392="A","Yes","No")</f>
        <v>No</v>
      </c>
      <c r="I392" s="13" t="s">
        <v>28</v>
      </c>
      <c r="J392" s="13" t="s">
        <v>29</v>
      </c>
      <c r="K392" s="13" t="s">
        <v>29</v>
      </c>
      <c r="L392" s="13" t="s">
        <v>29</v>
      </c>
      <c r="M392" s="13">
        <v>2015</v>
      </c>
      <c r="N392" s="13" t="s">
        <v>723</v>
      </c>
      <c r="O392" s="13">
        <v>2014</v>
      </c>
      <c r="P392" s="13">
        <v>2016</v>
      </c>
      <c r="Q392" s="27" t="s">
        <v>1719</v>
      </c>
      <c r="R392" s="15" t="s">
        <v>95</v>
      </c>
      <c r="S392" s="15" t="s">
        <v>96</v>
      </c>
      <c r="T392" s="15" t="s">
        <v>351</v>
      </c>
      <c r="U392" s="13" t="s">
        <v>567</v>
      </c>
      <c r="V392" s="13" t="s">
        <v>202</v>
      </c>
      <c r="W392" s="13" t="s">
        <v>207</v>
      </c>
      <c r="X392" s="13" t="s">
        <v>568</v>
      </c>
      <c r="Y392" s="13" t="s">
        <v>306</v>
      </c>
      <c r="Z392" s="13" t="s">
        <v>569</v>
      </c>
      <c r="AA392" s="3"/>
    </row>
    <row r="393" spans="1:27" x14ac:dyDescent="0.3">
      <c r="A393" s="13" t="s">
        <v>242</v>
      </c>
      <c r="B393" s="13" t="s">
        <v>107</v>
      </c>
      <c r="C393" s="13" t="s">
        <v>93</v>
      </c>
      <c r="D393" s="13" t="s">
        <v>93</v>
      </c>
      <c r="E393" s="29" t="s">
        <v>1714</v>
      </c>
      <c r="F393" s="13" t="s">
        <v>1757</v>
      </c>
      <c r="G393" s="13" t="s">
        <v>377</v>
      </c>
      <c r="H393" s="13" t="str">
        <f>IF(R393="A","Yes","No")</f>
        <v>No</v>
      </c>
      <c r="I393" s="13" t="s">
        <v>28</v>
      </c>
      <c r="J393" s="13" t="s">
        <v>29</v>
      </c>
      <c r="K393" s="13" t="s">
        <v>29</v>
      </c>
      <c r="L393" s="13" t="s">
        <v>29</v>
      </c>
      <c r="M393" s="13">
        <v>2015</v>
      </c>
      <c r="N393" s="13" t="s">
        <v>723</v>
      </c>
      <c r="O393" s="13">
        <v>2014</v>
      </c>
      <c r="P393" s="13">
        <v>2016</v>
      </c>
      <c r="Q393" s="27" t="s">
        <v>1719</v>
      </c>
      <c r="R393" s="15" t="s">
        <v>95</v>
      </c>
      <c r="S393" s="15" t="s">
        <v>96</v>
      </c>
      <c r="T393" s="15" t="s">
        <v>351</v>
      </c>
      <c r="U393" s="13" t="s">
        <v>567</v>
      </c>
      <c r="V393" s="13" t="s">
        <v>202</v>
      </c>
      <c r="W393" s="13" t="s">
        <v>207</v>
      </c>
      <c r="X393" s="13" t="s">
        <v>568</v>
      </c>
      <c r="Y393" s="13" t="s">
        <v>306</v>
      </c>
      <c r="Z393" s="13" t="s">
        <v>569</v>
      </c>
      <c r="AA393" s="3"/>
    </row>
    <row r="394" spans="1:27" x14ac:dyDescent="0.3">
      <c r="A394" s="13" t="s">
        <v>242</v>
      </c>
      <c r="B394" s="13" t="s">
        <v>107</v>
      </c>
      <c r="C394" s="13" t="s">
        <v>93</v>
      </c>
      <c r="D394" s="13" t="s">
        <v>93</v>
      </c>
      <c r="E394" s="29" t="s">
        <v>1669</v>
      </c>
      <c r="F394" s="13" t="s">
        <v>1757</v>
      </c>
      <c r="G394" s="13" t="s">
        <v>377</v>
      </c>
      <c r="H394" s="13" t="str">
        <f>IF(R394="A","Yes","No")</f>
        <v>No</v>
      </c>
      <c r="I394" s="13" t="s">
        <v>28</v>
      </c>
      <c r="J394" s="13" t="s">
        <v>29</v>
      </c>
      <c r="K394" s="13" t="s">
        <v>29</v>
      </c>
      <c r="L394" s="13" t="s">
        <v>29</v>
      </c>
      <c r="M394" s="13">
        <v>2018</v>
      </c>
      <c r="N394" s="13" t="s">
        <v>723</v>
      </c>
      <c r="O394" s="13">
        <v>2017</v>
      </c>
      <c r="P394" s="13">
        <v>2019</v>
      </c>
      <c r="Q394" s="27" t="s">
        <v>1724</v>
      </c>
      <c r="R394" s="15" t="s">
        <v>95</v>
      </c>
      <c r="S394" s="15" t="s">
        <v>96</v>
      </c>
      <c r="T394" s="15" t="s">
        <v>351</v>
      </c>
      <c r="U394" s="13" t="s">
        <v>567</v>
      </c>
      <c r="V394" s="13" t="s">
        <v>202</v>
      </c>
      <c r="W394" s="13" t="s">
        <v>207</v>
      </c>
      <c r="X394" s="13" t="s">
        <v>568</v>
      </c>
      <c r="Y394" s="13" t="s">
        <v>306</v>
      </c>
      <c r="Z394" s="13" t="s">
        <v>569</v>
      </c>
      <c r="AA394" s="3"/>
    </row>
    <row r="395" spans="1:27" x14ac:dyDescent="0.3">
      <c r="A395" s="13" t="s">
        <v>242</v>
      </c>
      <c r="B395" s="13" t="s">
        <v>107</v>
      </c>
      <c r="C395" s="13" t="s">
        <v>93</v>
      </c>
      <c r="D395" s="13" t="s">
        <v>93</v>
      </c>
      <c r="E395" s="29" t="s">
        <v>1674</v>
      </c>
      <c r="F395" s="13" t="s">
        <v>1757</v>
      </c>
      <c r="G395" s="13" t="s">
        <v>377</v>
      </c>
      <c r="H395" s="13" t="str">
        <f>IF(R395="A","Yes","No")</f>
        <v>No</v>
      </c>
      <c r="I395" s="13" t="s">
        <v>28</v>
      </c>
      <c r="J395" s="13" t="s">
        <v>29</v>
      </c>
      <c r="K395" s="13" t="s">
        <v>29</v>
      </c>
      <c r="L395" s="13" t="s">
        <v>29</v>
      </c>
      <c r="M395" s="13">
        <v>2015</v>
      </c>
      <c r="N395" s="13" t="s">
        <v>60</v>
      </c>
      <c r="O395" s="13">
        <v>2014</v>
      </c>
      <c r="P395" s="13">
        <v>2016</v>
      </c>
      <c r="Q395" s="27" t="s">
        <v>1729</v>
      </c>
      <c r="R395" s="15" t="s">
        <v>95</v>
      </c>
      <c r="S395" s="15" t="s">
        <v>96</v>
      </c>
      <c r="T395" s="15" t="s">
        <v>351</v>
      </c>
      <c r="U395" s="13" t="s">
        <v>567</v>
      </c>
      <c r="V395" s="13" t="s">
        <v>202</v>
      </c>
      <c r="W395" s="13" t="s">
        <v>207</v>
      </c>
      <c r="X395" s="13" t="s">
        <v>568</v>
      </c>
      <c r="Y395" s="13" t="s">
        <v>306</v>
      </c>
      <c r="Z395" s="13" t="s">
        <v>569</v>
      </c>
      <c r="AA395" s="3"/>
    </row>
    <row r="396" spans="1:27" x14ac:dyDescent="0.3">
      <c r="A396" s="13" t="s">
        <v>242</v>
      </c>
      <c r="B396" s="13" t="s">
        <v>107</v>
      </c>
      <c r="C396" s="13" t="s">
        <v>93</v>
      </c>
      <c r="D396" s="13" t="s">
        <v>93</v>
      </c>
      <c r="E396" s="29" t="s">
        <v>1689</v>
      </c>
      <c r="F396" s="13" t="s">
        <v>1757</v>
      </c>
      <c r="G396" s="13" t="s">
        <v>377</v>
      </c>
      <c r="H396" s="13" t="str">
        <f>IF(R396="A","Yes","No")</f>
        <v>No</v>
      </c>
      <c r="I396" s="13" t="s">
        <v>28</v>
      </c>
      <c r="J396" s="13" t="s">
        <v>29</v>
      </c>
      <c r="K396" s="13" t="s">
        <v>29</v>
      </c>
      <c r="L396" s="13" t="s">
        <v>29</v>
      </c>
      <c r="M396" s="13">
        <v>2013</v>
      </c>
      <c r="N396" s="13" t="s">
        <v>723</v>
      </c>
      <c r="O396" s="13">
        <v>2012</v>
      </c>
      <c r="P396" s="13">
        <v>2014</v>
      </c>
      <c r="Q396" s="27" t="s">
        <v>1744</v>
      </c>
      <c r="R396" s="15" t="s">
        <v>95</v>
      </c>
      <c r="S396" s="15" t="s">
        <v>96</v>
      </c>
      <c r="T396" s="15" t="s">
        <v>351</v>
      </c>
      <c r="U396" s="13" t="s">
        <v>567</v>
      </c>
      <c r="V396" s="13" t="s">
        <v>202</v>
      </c>
      <c r="W396" s="13" t="s">
        <v>207</v>
      </c>
      <c r="X396" s="13" t="s">
        <v>568</v>
      </c>
      <c r="Y396" s="13" t="s">
        <v>306</v>
      </c>
      <c r="Z396" s="13" t="s">
        <v>569</v>
      </c>
      <c r="AA396" s="3"/>
    </row>
    <row r="397" spans="1:27" x14ac:dyDescent="0.3">
      <c r="A397" s="13" t="s">
        <v>242</v>
      </c>
      <c r="B397" s="13" t="s">
        <v>107</v>
      </c>
      <c r="C397" s="13" t="s">
        <v>93</v>
      </c>
      <c r="D397" s="13" t="s">
        <v>93</v>
      </c>
      <c r="E397" s="29" t="s">
        <v>2011</v>
      </c>
      <c r="F397" s="13" t="s">
        <v>1757</v>
      </c>
      <c r="G397" s="13" t="s">
        <v>377</v>
      </c>
      <c r="H397" s="13" t="str">
        <f>IF(R397="A","Yes","No")</f>
        <v>No</v>
      </c>
      <c r="I397" s="13" t="s">
        <v>28</v>
      </c>
      <c r="J397" s="13" t="s">
        <v>29</v>
      </c>
      <c r="K397" s="13" t="s">
        <v>29</v>
      </c>
      <c r="L397" s="13" t="s">
        <v>29</v>
      </c>
      <c r="M397" s="13">
        <v>2010</v>
      </c>
      <c r="N397" s="13" t="s">
        <v>723</v>
      </c>
      <c r="O397" s="13">
        <v>2009</v>
      </c>
      <c r="P397" s="13">
        <v>2011</v>
      </c>
      <c r="Q397" s="27" t="s">
        <v>1746</v>
      </c>
      <c r="R397" s="15" t="s">
        <v>95</v>
      </c>
      <c r="S397" s="15" t="s">
        <v>96</v>
      </c>
      <c r="T397" s="15" t="s">
        <v>351</v>
      </c>
      <c r="U397" s="13" t="s">
        <v>567</v>
      </c>
      <c r="V397" s="13" t="s">
        <v>202</v>
      </c>
      <c r="W397" s="13" t="s">
        <v>207</v>
      </c>
      <c r="X397" s="13" t="s">
        <v>568</v>
      </c>
      <c r="Y397" s="13" t="s">
        <v>306</v>
      </c>
      <c r="Z397" s="13" t="s">
        <v>569</v>
      </c>
      <c r="AA397" s="3"/>
    </row>
    <row r="398" spans="1:27" x14ac:dyDescent="0.3">
      <c r="A398" s="13" t="s">
        <v>242</v>
      </c>
      <c r="B398" s="13" t="s">
        <v>107</v>
      </c>
      <c r="C398" s="13" t="s">
        <v>93</v>
      </c>
      <c r="D398" s="13" t="s">
        <v>93</v>
      </c>
      <c r="E398" s="29" t="s">
        <v>1821</v>
      </c>
      <c r="F398" s="13" t="s">
        <v>585</v>
      </c>
      <c r="G398" s="13" t="s">
        <v>586</v>
      </c>
      <c r="H398" s="13" t="str">
        <f>IF(R398="A","Yes","No")</f>
        <v>No</v>
      </c>
      <c r="I398" s="13" t="s">
        <v>28</v>
      </c>
      <c r="J398" s="13" t="s">
        <v>29</v>
      </c>
      <c r="K398" s="13" t="s">
        <v>29</v>
      </c>
      <c r="L398" s="13" t="s">
        <v>29</v>
      </c>
      <c r="M398" s="13">
        <v>2014</v>
      </c>
      <c r="N398" s="13" t="s">
        <v>723</v>
      </c>
      <c r="O398" s="13">
        <v>2013</v>
      </c>
      <c r="P398" s="13">
        <v>2015</v>
      </c>
      <c r="Q398" s="14" t="s">
        <v>587</v>
      </c>
      <c r="R398" s="15" t="s">
        <v>95</v>
      </c>
      <c r="S398" s="15" t="s">
        <v>96</v>
      </c>
      <c r="T398" s="15" t="s">
        <v>351</v>
      </c>
      <c r="U398" s="13" t="s">
        <v>585</v>
      </c>
      <c r="V398" s="13" t="s">
        <v>202</v>
      </c>
      <c r="W398" s="13" t="s">
        <v>207</v>
      </c>
      <c r="X398" s="13" t="s">
        <v>568</v>
      </c>
      <c r="Y398" s="13" t="s">
        <v>306</v>
      </c>
      <c r="Z398" s="16" t="str">
        <f>HYPERLINK("https://data.oecd.org/searchresults/?hf=20&amp;b=0&amp;r=%2Bf%2Ftype%2Findicators&amp;l=en&amp;s=score","https://data.oecd.org/searchresults/?hf=20&amp;b=0&amp;r=%2Bf%2Ftype%2Findicators&amp;l=en&amp;s=score")</f>
        <v>https://data.oecd.org/searchresults/?hf=20&amp;b=0&amp;r=%2Bf%2Ftype%2Findicators&amp;l=en&amp;s=score</v>
      </c>
      <c r="AA398" s="3"/>
    </row>
    <row r="399" spans="1:27" x14ac:dyDescent="0.3">
      <c r="A399" s="13" t="s">
        <v>242</v>
      </c>
      <c r="B399" s="13" t="s">
        <v>107</v>
      </c>
      <c r="C399" s="13" t="s">
        <v>93</v>
      </c>
      <c r="D399" s="13" t="s">
        <v>93</v>
      </c>
      <c r="E399" s="29" t="s">
        <v>1826</v>
      </c>
      <c r="F399" s="13" t="s">
        <v>585</v>
      </c>
      <c r="G399" s="13" t="s">
        <v>586</v>
      </c>
      <c r="H399" s="13" t="str">
        <f>IF(R399="A","Yes","No")</f>
        <v>No</v>
      </c>
      <c r="I399" s="13" t="s">
        <v>28</v>
      </c>
      <c r="J399" s="13" t="s">
        <v>29</v>
      </c>
      <c r="K399" s="13" t="s">
        <v>29</v>
      </c>
      <c r="L399" s="13" t="s">
        <v>29</v>
      </c>
      <c r="M399" s="13">
        <v>2014</v>
      </c>
      <c r="N399" s="13" t="s">
        <v>723</v>
      </c>
      <c r="O399" s="13">
        <v>2013</v>
      </c>
      <c r="P399" s="13">
        <v>2015</v>
      </c>
      <c r="Q399" s="14" t="s">
        <v>587</v>
      </c>
      <c r="R399" s="15" t="s">
        <v>95</v>
      </c>
      <c r="S399" s="15" t="s">
        <v>96</v>
      </c>
      <c r="T399" s="15" t="s">
        <v>351</v>
      </c>
      <c r="U399" s="13" t="s">
        <v>585</v>
      </c>
      <c r="V399" s="13" t="s">
        <v>202</v>
      </c>
      <c r="W399" s="13" t="s">
        <v>207</v>
      </c>
      <c r="X399" s="13" t="s">
        <v>568</v>
      </c>
      <c r="Y399" s="13" t="s">
        <v>306</v>
      </c>
      <c r="Z399" s="16" t="str">
        <f>HYPERLINK("https://data.oecd.org/searchresults/?hf=20&amp;b=0&amp;r=%2Bf%2Ftype%2Findicators&amp;l=en&amp;s=score","https://data.oecd.org/searchresults/?hf=20&amp;b=0&amp;r=%2Bf%2Ftype%2Findicators&amp;l=en&amp;s=score")</f>
        <v>https://data.oecd.org/searchresults/?hf=20&amp;b=0&amp;r=%2Bf%2Ftype%2Findicators&amp;l=en&amp;s=score</v>
      </c>
      <c r="AA399" s="3"/>
    </row>
    <row r="400" spans="1:27" x14ac:dyDescent="0.3">
      <c r="A400" s="13" t="s">
        <v>242</v>
      </c>
      <c r="B400" s="13" t="s">
        <v>107</v>
      </c>
      <c r="C400" s="13" t="s">
        <v>93</v>
      </c>
      <c r="D400" s="13" t="s">
        <v>93</v>
      </c>
      <c r="E400" s="29" t="s">
        <v>1827</v>
      </c>
      <c r="F400" s="13" t="s">
        <v>585</v>
      </c>
      <c r="G400" s="13" t="s">
        <v>586</v>
      </c>
      <c r="H400" s="13" t="str">
        <f>IF(R400="A","Yes","No")</f>
        <v>No</v>
      </c>
      <c r="I400" s="13" t="s">
        <v>28</v>
      </c>
      <c r="J400" s="13" t="s">
        <v>29</v>
      </c>
      <c r="K400" s="13" t="s">
        <v>29</v>
      </c>
      <c r="L400" s="13" t="s">
        <v>29</v>
      </c>
      <c r="M400" s="13">
        <v>2014</v>
      </c>
      <c r="N400" s="13" t="s">
        <v>723</v>
      </c>
      <c r="O400" s="13">
        <v>2013</v>
      </c>
      <c r="P400" s="13">
        <v>2015</v>
      </c>
      <c r="Q400" s="14" t="s">
        <v>587</v>
      </c>
      <c r="R400" s="15" t="s">
        <v>95</v>
      </c>
      <c r="S400" s="15" t="s">
        <v>96</v>
      </c>
      <c r="T400" s="15" t="s">
        <v>351</v>
      </c>
      <c r="U400" s="13" t="s">
        <v>585</v>
      </c>
      <c r="V400" s="13" t="s">
        <v>202</v>
      </c>
      <c r="W400" s="13" t="s">
        <v>207</v>
      </c>
      <c r="X400" s="13" t="s">
        <v>568</v>
      </c>
      <c r="Y400" s="13" t="s">
        <v>306</v>
      </c>
      <c r="Z400" s="16" t="str">
        <f>HYPERLINK("https://data.oecd.org/searchresults/?hf=20&amp;b=0&amp;r=%2Bf%2Ftype%2Findicators&amp;l=en&amp;s=score","https://data.oecd.org/searchresults/?hf=20&amp;b=0&amp;r=%2Bf%2Ftype%2Findicators&amp;l=en&amp;s=score")</f>
        <v>https://data.oecd.org/searchresults/?hf=20&amp;b=0&amp;r=%2Bf%2Ftype%2Findicators&amp;l=en&amp;s=score</v>
      </c>
      <c r="AA400" s="3"/>
    </row>
    <row r="401" spans="1:27" x14ac:dyDescent="0.3">
      <c r="A401" s="13" t="s">
        <v>242</v>
      </c>
      <c r="B401" s="13" t="s">
        <v>107</v>
      </c>
      <c r="C401" s="13" t="s">
        <v>93</v>
      </c>
      <c r="D401" s="13" t="s">
        <v>93</v>
      </c>
      <c r="E401" s="29" t="s">
        <v>1828</v>
      </c>
      <c r="F401" s="13" t="s">
        <v>585</v>
      </c>
      <c r="G401" s="13" t="s">
        <v>586</v>
      </c>
      <c r="H401" s="13" t="str">
        <f>IF(R401="A","Yes","No")</f>
        <v>No</v>
      </c>
      <c r="I401" s="13" t="s">
        <v>28</v>
      </c>
      <c r="J401" s="13" t="s">
        <v>29</v>
      </c>
      <c r="K401" s="13" t="s">
        <v>29</v>
      </c>
      <c r="L401" s="13" t="s">
        <v>29</v>
      </c>
      <c r="M401" s="13">
        <v>2014</v>
      </c>
      <c r="N401" s="13" t="s">
        <v>723</v>
      </c>
      <c r="O401" s="13">
        <v>2013</v>
      </c>
      <c r="P401" s="13">
        <v>2015</v>
      </c>
      <c r="Q401" s="14" t="s">
        <v>587</v>
      </c>
      <c r="R401" s="15" t="s">
        <v>95</v>
      </c>
      <c r="S401" s="15" t="s">
        <v>96</v>
      </c>
      <c r="T401" s="15" t="s">
        <v>351</v>
      </c>
      <c r="U401" s="13" t="s">
        <v>585</v>
      </c>
      <c r="V401" s="13" t="s">
        <v>202</v>
      </c>
      <c r="W401" s="13" t="s">
        <v>207</v>
      </c>
      <c r="X401" s="13" t="s">
        <v>568</v>
      </c>
      <c r="Y401" s="13" t="s">
        <v>306</v>
      </c>
      <c r="Z401" s="16" t="str">
        <f>HYPERLINK("https://data.oecd.org/searchresults/?hf=20&amp;b=0&amp;r=%2Bf%2Ftype%2Findicators&amp;l=en&amp;s=score","https://data.oecd.org/searchresults/?hf=20&amp;b=0&amp;r=%2Bf%2Ftype%2Findicators&amp;l=en&amp;s=score")</f>
        <v>https://data.oecd.org/searchresults/?hf=20&amp;b=0&amp;r=%2Bf%2Ftype%2Findicators&amp;l=en&amp;s=score</v>
      </c>
      <c r="AA401" s="3"/>
    </row>
    <row r="402" spans="1:27" x14ac:dyDescent="0.3">
      <c r="A402" s="13" t="s">
        <v>242</v>
      </c>
      <c r="B402" s="13" t="s">
        <v>107</v>
      </c>
      <c r="C402" s="13" t="s">
        <v>93</v>
      </c>
      <c r="D402" s="13" t="s">
        <v>93</v>
      </c>
      <c r="E402" s="29" t="s">
        <v>1829</v>
      </c>
      <c r="F402" s="13" t="s">
        <v>585</v>
      </c>
      <c r="G402" s="13" t="s">
        <v>586</v>
      </c>
      <c r="H402" s="13" t="str">
        <f>IF(R402="A","Yes","No")</f>
        <v>No</v>
      </c>
      <c r="I402" s="13" t="s">
        <v>28</v>
      </c>
      <c r="J402" s="13" t="s">
        <v>29</v>
      </c>
      <c r="K402" s="13" t="s">
        <v>29</v>
      </c>
      <c r="L402" s="13" t="s">
        <v>29</v>
      </c>
      <c r="M402" s="13">
        <v>2014</v>
      </c>
      <c r="N402" s="13" t="s">
        <v>723</v>
      </c>
      <c r="O402" s="13">
        <v>2013</v>
      </c>
      <c r="P402" s="13">
        <v>2015</v>
      </c>
      <c r="Q402" s="14" t="s">
        <v>587</v>
      </c>
      <c r="R402" s="15" t="s">
        <v>95</v>
      </c>
      <c r="S402" s="15" t="s">
        <v>96</v>
      </c>
      <c r="T402" s="15" t="s">
        <v>351</v>
      </c>
      <c r="U402" s="13" t="s">
        <v>585</v>
      </c>
      <c r="V402" s="13" t="s">
        <v>202</v>
      </c>
      <c r="W402" s="13" t="s">
        <v>207</v>
      </c>
      <c r="X402" s="13" t="s">
        <v>568</v>
      </c>
      <c r="Y402" s="13" t="s">
        <v>306</v>
      </c>
      <c r="Z402" s="16" t="str">
        <f>HYPERLINK("https://data.oecd.org/searchresults/?hf=20&amp;b=0&amp;r=%2Bf%2Ftype%2Findicators&amp;l=en&amp;s=score","https://data.oecd.org/searchresults/?hf=20&amp;b=0&amp;r=%2Bf%2Ftype%2Findicators&amp;l=en&amp;s=score")</f>
        <v>https://data.oecd.org/searchresults/?hf=20&amp;b=0&amp;r=%2Bf%2Ftype%2Findicators&amp;l=en&amp;s=score</v>
      </c>
      <c r="AA402" s="3"/>
    </row>
    <row r="403" spans="1:27" x14ac:dyDescent="0.3">
      <c r="A403" s="13" t="s">
        <v>242</v>
      </c>
      <c r="B403" s="13" t="s">
        <v>107</v>
      </c>
      <c r="C403" s="13" t="s">
        <v>93</v>
      </c>
      <c r="D403" s="13" t="s">
        <v>93</v>
      </c>
      <c r="E403" s="29" t="s">
        <v>242</v>
      </c>
      <c r="F403" s="13" t="s">
        <v>589</v>
      </c>
      <c r="G403" s="13" t="s">
        <v>589</v>
      </c>
      <c r="H403" s="13" t="str">
        <f>IF(R403="A","Yes","No")</f>
        <v>No</v>
      </c>
      <c r="I403" s="13" t="s">
        <v>71</v>
      </c>
      <c r="J403" s="13" t="s">
        <v>29</v>
      </c>
      <c r="K403" s="13" t="s">
        <v>29</v>
      </c>
      <c r="L403" s="13" t="s">
        <v>29</v>
      </c>
      <c r="M403" s="13">
        <v>2014</v>
      </c>
      <c r="N403" s="13" t="s">
        <v>723</v>
      </c>
      <c r="O403" s="13">
        <v>2013</v>
      </c>
      <c r="P403" s="13">
        <v>2015</v>
      </c>
      <c r="Q403" s="16" t="str">
        <f>HYPERLINK("http://knoema.com/","http://knoema.com/")</f>
        <v>http://knoema.com/</v>
      </c>
      <c r="R403" s="15" t="s">
        <v>155</v>
      </c>
      <c r="S403" s="15" t="s">
        <v>156</v>
      </c>
      <c r="T403" s="15" t="s">
        <v>588</v>
      </c>
      <c r="U403" s="13" t="s">
        <v>589</v>
      </c>
      <c r="V403" s="13" t="s">
        <v>202</v>
      </c>
      <c r="W403" s="13" t="s">
        <v>207</v>
      </c>
      <c r="X403" s="13" t="s">
        <v>306</v>
      </c>
      <c r="Y403" s="13" t="s">
        <v>306</v>
      </c>
      <c r="Z403" s="13"/>
      <c r="AA403" s="3"/>
    </row>
    <row r="404" spans="1:27" x14ac:dyDescent="0.3">
      <c r="A404" s="13" t="s">
        <v>242</v>
      </c>
      <c r="B404" s="13" t="s">
        <v>23</v>
      </c>
      <c r="C404" s="13" t="s">
        <v>93</v>
      </c>
      <c r="D404" s="13" t="s">
        <v>24</v>
      </c>
      <c r="E404" s="13" t="s">
        <v>1015</v>
      </c>
      <c r="F404" s="13" t="s">
        <v>243</v>
      </c>
      <c r="G404" s="13" t="s">
        <v>244</v>
      </c>
      <c r="H404" s="13" t="str">
        <f>IF(R404="A","Yes","No")</f>
        <v>Yes</v>
      </c>
      <c r="I404" s="13" t="s">
        <v>28</v>
      </c>
      <c r="J404" s="13" t="s">
        <v>29</v>
      </c>
      <c r="K404" s="13" t="s">
        <v>29</v>
      </c>
      <c r="L404" s="13" t="s">
        <v>30</v>
      </c>
      <c r="M404" s="13">
        <v>2014</v>
      </c>
      <c r="N404" s="13" t="s">
        <v>723</v>
      </c>
      <c r="O404" s="13">
        <v>2013</v>
      </c>
      <c r="P404" s="13">
        <v>2015</v>
      </c>
      <c r="Q404" s="16" t="str">
        <f>HYPERLINK("https://www.bou.or.ug/bou/publications_research/icbt.html","https://www.bou.or.ug/bou/publications_research/icbt.html")</f>
        <v>https://www.bou.or.ug/bou/publications_research/icbt.html</v>
      </c>
      <c r="R404" s="15" t="s">
        <v>44</v>
      </c>
      <c r="S404" s="15" t="s">
        <v>45</v>
      </c>
      <c r="T404" s="15" t="s">
        <v>245</v>
      </c>
      <c r="U404" s="13" t="s">
        <v>246</v>
      </c>
      <c r="V404" s="13" t="s">
        <v>247</v>
      </c>
      <c r="W404" s="13" t="s">
        <v>248</v>
      </c>
      <c r="X404" s="13" t="s">
        <v>249</v>
      </c>
      <c r="Y404" s="13" t="s">
        <v>250</v>
      </c>
      <c r="Z404" s="13" t="s">
        <v>251</v>
      </c>
      <c r="AA404" s="3"/>
    </row>
    <row r="405" spans="1:27" x14ac:dyDescent="0.3">
      <c r="A405" s="13" t="s">
        <v>242</v>
      </c>
      <c r="B405" s="13" t="s">
        <v>23</v>
      </c>
      <c r="C405" s="13" t="s">
        <v>93</v>
      </c>
      <c r="D405" s="13" t="s">
        <v>24</v>
      </c>
      <c r="E405" s="13" t="s">
        <v>1013</v>
      </c>
      <c r="F405" s="13" t="s">
        <v>243</v>
      </c>
      <c r="G405" s="13" t="s">
        <v>244</v>
      </c>
      <c r="H405" s="13" t="str">
        <f>IF(R405="A","Yes","No")</f>
        <v>Yes</v>
      </c>
      <c r="I405" s="13" t="s">
        <v>28</v>
      </c>
      <c r="J405" s="13" t="s">
        <v>29</v>
      </c>
      <c r="K405" s="13" t="s">
        <v>29</v>
      </c>
      <c r="L405" s="13" t="s">
        <v>30</v>
      </c>
      <c r="M405" s="13">
        <v>2014</v>
      </c>
      <c r="N405" s="13" t="s">
        <v>723</v>
      </c>
      <c r="O405" s="13">
        <v>2013</v>
      </c>
      <c r="P405" s="13">
        <v>2015</v>
      </c>
      <c r="Q405" s="16" t="str">
        <f>HYPERLINK("https://www.bou.or.ug/bou/publications_research/icbt.html","https://www.bou.or.ug/bou/publications_research/icbt.html")</f>
        <v>https://www.bou.or.ug/bou/publications_research/icbt.html</v>
      </c>
      <c r="R405" s="15" t="s">
        <v>44</v>
      </c>
      <c r="S405" s="15" t="s">
        <v>45</v>
      </c>
      <c r="T405" s="15" t="s">
        <v>245</v>
      </c>
      <c r="U405" s="13" t="s">
        <v>246</v>
      </c>
      <c r="V405" s="13" t="s">
        <v>247</v>
      </c>
      <c r="W405" s="13" t="s">
        <v>248</v>
      </c>
      <c r="X405" s="13" t="s">
        <v>249</v>
      </c>
      <c r="Y405" s="13" t="s">
        <v>250</v>
      </c>
      <c r="Z405" s="13" t="s">
        <v>251</v>
      </c>
      <c r="AA405" s="3"/>
    </row>
    <row r="406" spans="1:27" x14ac:dyDescent="0.3">
      <c r="A406" s="13" t="s">
        <v>242</v>
      </c>
      <c r="B406" s="13" t="s">
        <v>23</v>
      </c>
      <c r="C406" s="13" t="s">
        <v>93</v>
      </c>
      <c r="D406" s="13" t="s">
        <v>24</v>
      </c>
      <c r="E406" s="13" t="s">
        <v>1023</v>
      </c>
      <c r="F406" s="13" t="s">
        <v>243</v>
      </c>
      <c r="G406" s="13" t="s">
        <v>244</v>
      </c>
      <c r="H406" s="13" t="str">
        <f>IF(R406="A","Yes","No")</f>
        <v>Yes</v>
      </c>
      <c r="I406" s="13" t="s">
        <v>28</v>
      </c>
      <c r="J406" s="13" t="s">
        <v>29</v>
      </c>
      <c r="K406" s="13" t="s">
        <v>29</v>
      </c>
      <c r="L406" s="13" t="s">
        <v>30</v>
      </c>
      <c r="M406" s="13">
        <v>2014</v>
      </c>
      <c r="N406" s="13" t="s">
        <v>723</v>
      </c>
      <c r="O406" s="13">
        <v>2013</v>
      </c>
      <c r="P406" s="13">
        <v>2015</v>
      </c>
      <c r="Q406" s="16" t="str">
        <f>HYPERLINK("https://www.bou.or.ug/bou/publications_research/icbt.html","https://www.bou.or.ug/bou/publications_research/icbt.html")</f>
        <v>https://www.bou.or.ug/bou/publications_research/icbt.html</v>
      </c>
      <c r="R406" s="15" t="s">
        <v>44</v>
      </c>
      <c r="S406" s="15" t="s">
        <v>45</v>
      </c>
      <c r="T406" s="15" t="s">
        <v>245</v>
      </c>
      <c r="U406" s="13" t="s">
        <v>246</v>
      </c>
      <c r="V406" s="13" t="s">
        <v>247</v>
      </c>
      <c r="W406" s="13" t="s">
        <v>248</v>
      </c>
      <c r="X406" s="13" t="s">
        <v>249</v>
      </c>
      <c r="Y406" s="13" t="s">
        <v>250</v>
      </c>
      <c r="Z406" s="13" t="s">
        <v>251</v>
      </c>
      <c r="AA406" s="3"/>
    </row>
    <row r="407" spans="1:27" x14ac:dyDescent="0.3">
      <c r="A407" s="13" t="s">
        <v>242</v>
      </c>
      <c r="B407" s="13" t="s">
        <v>23</v>
      </c>
      <c r="C407" s="13" t="s">
        <v>93</v>
      </c>
      <c r="D407" s="13" t="s">
        <v>24</v>
      </c>
      <c r="E407" s="26" t="s">
        <v>1026</v>
      </c>
      <c r="F407" s="13" t="s">
        <v>252</v>
      </c>
      <c r="G407" s="13" t="s">
        <v>2019</v>
      </c>
      <c r="H407" s="13" t="str">
        <f>IF(R407="A","Yes","No")</f>
        <v>Yes</v>
      </c>
      <c r="I407" s="13" t="s">
        <v>71</v>
      </c>
      <c r="J407" s="13" t="s">
        <v>29</v>
      </c>
      <c r="K407" s="13" t="s">
        <v>29</v>
      </c>
      <c r="L407" s="13" t="s">
        <v>30</v>
      </c>
      <c r="M407" s="13">
        <v>2015</v>
      </c>
      <c r="N407" s="13" t="s">
        <v>723</v>
      </c>
      <c r="O407" s="13">
        <v>2014</v>
      </c>
      <c r="P407" s="13">
        <v>2016</v>
      </c>
      <c r="Q407" s="16" t="str">
        <f>HYPERLINK("http://www.budget.go.ug/budget/national-budget-performance-reports","http://www.budget.go.ug/budget/national-budget-performance-reports")</f>
        <v>http://www.budget.go.ug/budget/national-budget-performance-reports</v>
      </c>
      <c r="R407" s="15" t="s">
        <v>44</v>
      </c>
      <c r="S407" s="15" t="s">
        <v>45</v>
      </c>
      <c r="T407" s="15" t="s">
        <v>46</v>
      </c>
      <c r="U407" s="13" t="s">
        <v>1028</v>
      </c>
      <c r="V407" s="13" t="s">
        <v>143</v>
      </c>
      <c r="W407" s="13" t="s">
        <v>144</v>
      </c>
      <c r="X407" s="13" t="s">
        <v>253</v>
      </c>
      <c r="Y407" s="13" t="s">
        <v>254</v>
      </c>
      <c r="Z407" s="13" t="s">
        <v>255</v>
      </c>
      <c r="AA407" s="3"/>
    </row>
    <row r="408" spans="1:27" x14ac:dyDescent="0.3">
      <c r="A408" s="13" t="s">
        <v>242</v>
      </c>
      <c r="B408" s="13" t="s">
        <v>23</v>
      </c>
      <c r="C408" s="13" t="s">
        <v>93</v>
      </c>
      <c r="D408" s="13" t="s">
        <v>24</v>
      </c>
      <c r="E408" s="13" t="s">
        <v>256</v>
      </c>
      <c r="F408" s="13" t="s">
        <v>256</v>
      </c>
      <c r="G408" s="13" t="s">
        <v>54</v>
      </c>
      <c r="H408" s="13" t="str">
        <f>IF(R408="A","Yes","No")</f>
        <v>Yes</v>
      </c>
      <c r="I408" s="13" t="s">
        <v>71</v>
      </c>
      <c r="J408" s="13" t="s">
        <v>30</v>
      </c>
      <c r="K408" s="13" t="s">
        <v>30</v>
      </c>
      <c r="L408" s="13" t="s">
        <v>30</v>
      </c>
      <c r="M408" s="13">
        <v>2010</v>
      </c>
      <c r="N408" s="13"/>
      <c r="O408" s="13"/>
      <c r="P408" s="13"/>
      <c r="Q408" s="13"/>
      <c r="R408" s="15" t="s">
        <v>44</v>
      </c>
      <c r="S408" s="15" t="s">
        <v>45</v>
      </c>
      <c r="T408" s="15" t="s">
        <v>56</v>
      </c>
      <c r="U408" s="13" t="s">
        <v>256</v>
      </c>
      <c r="V408" s="13" t="s">
        <v>202</v>
      </c>
      <c r="W408" s="13" t="s">
        <v>203</v>
      </c>
      <c r="X408" s="13" t="s">
        <v>257</v>
      </c>
      <c r="Y408" s="13" t="s">
        <v>161</v>
      </c>
      <c r="Z408" s="13"/>
      <c r="AA408" s="3"/>
    </row>
    <row r="409" spans="1:27" x14ac:dyDescent="0.3">
      <c r="A409" s="13" t="s">
        <v>242</v>
      </c>
      <c r="B409" s="13" t="s">
        <v>23</v>
      </c>
      <c r="C409" s="13" t="s">
        <v>93</v>
      </c>
      <c r="D409" s="13" t="s">
        <v>24</v>
      </c>
      <c r="E409" s="13" t="s">
        <v>1090</v>
      </c>
      <c r="F409" s="13" t="s">
        <v>264</v>
      </c>
      <c r="G409" s="13" t="s">
        <v>244</v>
      </c>
      <c r="H409" s="13" t="str">
        <f>IF(R409="A","Yes","No")</f>
        <v>Yes</v>
      </c>
      <c r="I409" s="13" t="s">
        <v>71</v>
      </c>
      <c r="J409" s="13" t="s">
        <v>29</v>
      </c>
      <c r="K409" s="13" t="s">
        <v>29</v>
      </c>
      <c r="L409" s="13" t="s">
        <v>30</v>
      </c>
      <c r="M409" s="13">
        <v>2016</v>
      </c>
      <c r="N409" s="13" t="s">
        <v>31</v>
      </c>
      <c r="O409" s="13">
        <v>2015</v>
      </c>
      <c r="P409" s="13">
        <v>2016</v>
      </c>
      <c r="Q409" s="14" t="s">
        <v>1091</v>
      </c>
      <c r="R409" s="15" t="s">
        <v>44</v>
      </c>
      <c r="S409" s="15" t="s">
        <v>45</v>
      </c>
      <c r="T409" s="15" t="s">
        <v>245</v>
      </c>
      <c r="U409" s="13"/>
      <c r="V409" s="13" t="s">
        <v>247</v>
      </c>
      <c r="W409" s="13" t="s">
        <v>248</v>
      </c>
      <c r="X409" s="13" t="s">
        <v>265</v>
      </c>
      <c r="Y409" s="13" t="s">
        <v>254</v>
      </c>
      <c r="Z409" s="13"/>
      <c r="AA409" s="3"/>
    </row>
    <row r="410" spans="1:27" x14ac:dyDescent="0.3">
      <c r="A410" s="13" t="s">
        <v>242</v>
      </c>
      <c r="B410" s="13" t="s">
        <v>23</v>
      </c>
      <c r="C410" s="13" t="s">
        <v>93</v>
      </c>
      <c r="D410" s="13" t="s">
        <v>24</v>
      </c>
      <c r="E410" s="13" t="s">
        <v>1101</v>
      </c>
      <c r="F410" s="13" t="s">
        <v>266</v>
      </c>
      <c r="G410" s="13" t="s">
        <v>244</v>
      </c>
      <c r="H410" s="13" t="str">
        <f>IF(R410="A","Yes","No")</f>
        <v>Yes</v>
      </c>
      <c r="I410" s="13" t="s">
        <v>71</v>
      </c>
      <c r="J410" s="13" t="s">
        <v>29</v>
      </c>
      <c r="K410" s="13" t="s">
        <v>29</v>
      </c>
      <c r="L410" s="13" t="s">
        <v>30</v>
      </c>
      <c r="M410" s="13">
        <v>2015</v>
      </c>
      <c r="N410" s="13" t="s">
        <v>723</v>
      </c>
      <c r="O410" s="13">
        <v>2014</v>
      </c>
      <c r="P410" s="13">
        <v>2016</v>
      </c>
      <c r="Q410" s="14" t="s">
        <v>267</v>
      </c>
      <c r="R410" s="15" t="s">
        <v>44</v>
      </c>
      <c r="S410" s="15" t="s">
        <v>45</v>
      </c>
      <c r="T410" s="15" t="s">
        <v>245</v>
      </c>
      <c r="U410" s="13"/>
      <c r="V410" s="13" t="s">
        <v>247</v>
      </c>
      <c r="W410" s="13" t="s">
        <v>248</v>
      </c>
      <c r="X410" s="13" t="s">
        <v>268</v>
      </c>
      <c r="Y410" s="13" t="s">
        <v>254</v>
      </c>
      <c r="Z410" s="13" t="s">
        <v>269</v>
      </c>
      <c r="AA410" s="3"/>
    </row>
    <row r="411" spans="1:27" x14ac:dyDescent="0.3">
      <c r="A411" s="13" t="s">
        <v>242</v>
      </c>
      <c r="B411" s="13" t="s">
        <v>23</v>
      </c>
      <c r="C411" s="13" t="s">
        <v>93</v>
      </c>
      <c r="D411" s="13" t="s">
        <v>24</v>
      </c>
      <c r="E411" s="13" t="s">
        <v>1102</v>
      </c>
      <c r="F411" s="13" t="s">
        <v>266</v>
      </c>
      <c r="G411" s="13" t="s">
        <v>244</v>
      </c>
      <c r="H411" s="13" t="str">
        <f>IF(R411="A","Yes","No")</f>
        <v>Yes</v>
      </c>
      <c r="I411" s="13" t="s">
        <v>71</v>
      </c>
      <c r="J411" s="13" t="s">
        <v>29</v>
      </c>
      <c r="K411" s="13" t="s">
        <v>29</v>
      </c>
      <c r="L411" s="13" t="s">
        <v>30</v>
      </c>
      <c r="M411" s="13">
        <v>2015</v>
      </c>
      <c r="N411" s="13" t="s">
        <v>723</v>
      </c>
      <c r="O411" s="13">
        <v>2014</v>
      </c>
      <c r="P411" s="13">
        <v>2016</v>
      </c>
      <c r="Q411" s="14" t="s">
        <v>267</v>
      </c>
      <c r="R411" s="15" t="s">
        <v>44</v>
      </c>
      <c r="S411" s="15" t="s">
        <v>45</v>
      </c>
      <c r="T411" s="15" t="s">
        <v>245</v>
      </c>
      <c r="U411" s="13"/>
      <c r="V411" s="13" t="s">
        <v>247</v>
      </c>
      <c r="W411" s="13" t="s">
        <v>248</v>
      </c>
      <c r="X411" s="13" t="s">
        <v>268</v>
      </c>
      <c r="Y411" s="13" t="s">
        <v>254</v>
      </c>
      <c r="Z411" s="13" t="s">
        <v>269</v>
      </c>
      <c r="AA411" s="3"/>
    </row>
    <row r="412" spans="1:27" x14ac:dyDescent="0.3">
      <c r="A412" s="13" t="s">
        <v>242</v>
      </c>
      <c r="B412" s="13" t="s">
        <v>23</v>
      </c>
      <c r="C412" s="13" t="s">
        <v>93</v>
      </c>
      <c r="D412" s="13" t="s">
        <v>24</v>
      </c>
      <c r="E412" s="13" t="s">
        <v>1103</v>
      </c>
      <c r="F412" s="13" t="s">
        <v>266</v>
      </c>
      <c r="G412" s="13" t="s">
        <v>244</v>
      </c>
      <c r="H412" s="13" t="str">
        <f>IF(R412="A","Yes","No")</f>
        <v>Yes</v>
      </c>
      <c r="I412" s="13" t="s">
        <v>71</v>
      </c>
      <c r="J412" s="13" t="s">
        <v>29</v>
      </c>
      <c r="K412" s="13" t="s">
        <v>29</v>
      </c>
      <c r="L412" s="13" t="s">
        <v>30</v>
      </c>
      <c r="M412" s="13">
        <v>2015</v>
      </c>
      <c r="N412" s="13" t="s">
        <v>723</v>
      </c>
      <c r="O412" s="13">
        <v>2014</v>
      </c>
      <c r="P412" s="13">
        <v>2016</v>
      </c>
      <c r="Q412" s="14" t="s">
        <v>267</v>
      </c>
      <c r="R412" s="15" t="s">
        <v>44</v>
      </c>
      <c r="S412" s="15" t="s">
        <v>45</v>
      </c>
      <c r="T412" s="15" t="s">
        <v>245</v>
      </c>
      <c r="U412" s="13"/>
      <c r="V412" s="13" t="s">
        <v>247</v>
      </c>
      <c r="W412" s="13" t="s">
        <v>248</v>
      </c>
      <c r="X412" s="13" t="s">
        <v>268</v>
      </c>
      <c r="Y412" s="13" t="s">
        <v>254</v>
      </c>
      <c r="Z412" s="13" t="s">
        <v>269</v>
      </c>
      <c r="AA412" s="3"/>
    </row>
    <row r="413" spans="1:27" x14ac:dyDescent="0.3">
      <c r="A413" s="13" t="s">
        <v>242</v>
      </c>
      <c r="B413" s="13" t="s">
        <v>23</v>
      </c>
      <c r="C413" s="13" t="s">
        <v>93</v>
      </c>
      <c r="D413" s="13" t="s">
        <v>24</v>
      </c>
      <c r="E413" s="13" t="s">
        <v>1161</v>
      </c>
      <c r="F413" s="13" t="s">
        <v>284</v>
      </c>
      <c r="G413" s="13" t="s">
        <v>285</v>
      </c>
      <c r="H413" s="13" t="str">
        <f>IF(R413="A","Yes","No")</f>
        <v>No</v>
      </c>
      <c r="I413" s="13" t="s">
        <v>28</v>
      </c>
      <c r="J413" s="13" t="s">
        <v>29</v>
      </c>
      <c r="K413" s="13" t="s">
        <v>29</v>
      </c>
      <c r="L413" s="13" t="s">
        <v>30</v>
      </c>
      <c r="M413" s="13">
        <v>2016</v>
      </c>
      <c r="N413" s="13" t="s">
        <v>723</v>
      </c>
      <c r="O413" s="13">
        <v>2015</v>
      </c>
      <c r="P413" s="13"/>
      <c r="Q413" s="14" t="s">
        <v>1168</v>
      </c>
      <c r="R413" s="15" t="s">
        <v>33</v>
      </c>
      <c r="S413" s="15" t="s">
        <v>34</v>
      </c>
      <c r="T413" s="15" t="s">
        <v>82</v>
      </c>
      <c r="U413" s="13"/>
      <c r="V413" s="13" t="s">
        <v>127</v>
      </c>
      <c r="W413" s="13" t="s">
        <v>128</v>
      </c>
      <c r="X413" s="13" t="s">
        <v>286</v>
      </c>
      <c r="Y413" s="13" t="s">
        <v>287</v>
      </c>
      <c r="Z413" s="13"/>
      <c r="AA413" s="3"/>
    </row>
    <row r="414" spans="1:27" x14ac:dyDescent="0.3">
      <c r="A414" s="13" t="s">
        <v>242</v>
      </c>
      <c r="B414" s="13" t="s">
        <v>23</v>
      </c>
      <c r="C414" s="13" t="s">
        <v>93</v>
      </c>
      <c r="D414" s="13" t="s">
        <v>67</v>
      </c>
      <c r="E414" s="13" t="s">
        <v>1030</v>
      </c>
      <c r="F414" s="13" t="s">
        <v>258</v>
      </c>
      <c r="G414" s="13" t="s">
        <v>2019</v>
      </c>
      <c r="H414" s="13" t="str">
        <f>IF(R414="A","Yes","No")</f>
        <v>Yes</v>
      </c>
      <c r="I414" s="13" t="s">
        <v>71</v>
      </c>
      <c r="J414" s="13" t="s">
        <v>29</v>
      </c>
      <c r="K414" s="13" t="s">
        <v>29</v>
      </c>
      <c r="L414" s="13" t="s">
        <v>30</v>
      </c>
      <c r="M414" s="13">
        <v>2016</v>
      </c>
      <c r="N414" s="13" t="s">
        <v>723</v>
      </c>
      <c r="O414" s="13">
        <v>2015</v>
      </c>
      <c r="P414" s="13">
        <v>2017</v>
      </c>
      <c r="Q414" s="16" t="str">
        <f>HYPERLINK("http://www.budget.go.ug/","http://www.budget.go.ug")</f>
        <v>http://www.budget.go.ug</v>
      </c>
      <c r="R414" s="15" t="s">
        <v>44</v>
      </c>
      <c r="S414" s="15" t="s">
        <v>45</v>
      </c>
      <c r="T414" s="15" t="s">
        <v>46</v>
      </c>
      <c r="U414" s="13" t="s">
        <v>1029</v>
      </c>
      <c r="V414" s="13" t="s">
        <v>143</v>
      </c>
      <c r="W414" s="13" t="s">
        <v>144</v>
      </c>
      <c r="X414" s="13" t="s">
        <v>253</v>
      </c>
      <c r="Y414" s="13" t="s">
        <v>254</v>
      </c>
      <c r="Z414" s="13"/>
      <c r="AA414" s="3"/>
    </row>
    <row r="415" spans="1:27" x14ac:dyDescent="0.3">
      <c r="A415" s="13" t="s">
        <v>290</v>
      </c>
      <c r="B415" s="13" t="s">
        <v>23</v>
      </c>
      <c r="C415" s="13" t="s">
        <v>93</v>
      </c>
      <c r="D415" s="13" t="s">
        <v>93</v>
      </c>
      <c r="E415" s="13" t="s">
        <v>1170</v>
      </c>
      <c r="F415" s="13" t="s">
        <v>1207</v>
      </c>
      <c r="G415" s="13" t="s">
        <v>2020</v>
      </c>
      <c r="H415" s="13" t="str">
        <f>IF(R415="A","Yes","No")</f>
        <v>Yes</v>
      </c>
      <c r="I415" s="13" t="s">
        <v>71</v>
      </c>
      <c r="J415" s="13" t="s">
        <v>29</v>
      </c>
      <c r="K415" s="13" t="s">
        <v>29</v>
      </c>
      <c r="L415" s="13" t="s">
        <v>30</v>
      </c>
      <c r="M415" s="13">
        <v>2013</v>
      </c>
      <c r="N415" s="13"/>
      <c r="O415" s="13"/>
      <c r="P415" s="13"/>
      <c r="Q415" s="14" t="s">
        <v>1206</v>
      </c>
      <c r="R415" s="15" t="s">
        <v>44</v>
      </c>
      <c r="S415" s="15" t="s">
        <v>45</v>
      </c>
      <c r="T415" s="15" t="s">
        <v>46</v>
      </c>
      <c r="U415" s="13"/>
      <c r="V415" s="13" t="s">
        <v>292</v>
      </c>
      <c r="W415" s="13" t="s">
        <v>293</v>
      </c>
      <c r="X415" s="13" t="s">
        <v>296</v>
      </c>
      <c r="Y415" s="13" t="s">
        <v>297</v>
      </c>
      <c r="Z415" s="13"/>
      <c r="AA415" s="3"/>
    </row>
    <row r="416" spans="1:27" x14ac:dyDescent="0.3">
      <c r="A416" s="13" t="s">
        <v>290</v>
      </c>
      <c r="B416" s="13" t="s">
        <v>23</v>
      </c>
      <c r="C416" s="13" t="s">
        <v>93</v>
      </c>
      <c r="D416" s="13" t="s">
        <v>93</v>
      </c>
      <c r="E416" s="13" t="s">
        <v>1175</v>
      </c>
      <c r="F416" s="13" t="s">
        <v>1207</v>
      </c>
      <c r="G416" s="13" t="s">
        <v>2020</v>
      </c>
      <c r="H416" s="13" t="str">
        <f>IF(R416="A","Yes","No")</f>
        <v>Yes</v>
      </c>
      <c r="I416" s="13" t="s">
        <v>71</v>
      </c>
      <c r="J416" s="13" t="s">
        <v>29</v>
      </c>
      <c r="K416" s="13" t="s">
        <v>29</v>
      </c>
      <c r="L416" s="13" t="s">
        <v>30</v>
      </c>
      <c r="M416" s="13">
        <v>2013</v>
      </c>
      <c r="N416" s="13"/>
      <c r="O416" s="13"/>
      <c r="P416" s="13"/>
      <c r="Q416" s="14" t="s">
        <v>1206</v>
      </c>
      <c r="R416" s="15" t="s">
        <v>44</v>
      </c>
      <c r="S416" s="15" t="s">
        <v>45</v>
      </c>
      <c r="T416" s="15" t="s">
        <v>46</v>
      </c>
      <c r="U416" s="13"/>
      <c r="V416" s="13" t="s">
        <v>292</v>
      </c>
      <c r="W416" s="13" t="s">
        <v>293</v>
      </c>
      <c r="X416" s="13" t="s">
        <v>296</v>
      </c>
      <c r="Y416" s="13" t="s">
        <v>297</v>
      </c>
      <c r="Z416" s="13"/>
      <c r="AA416" s="3"/>
    </row>
    <row r="417" spans="1:27" x14ac:dyDescent="0.3">
      <c r="A417" s="13" t="s">
        <v>290</v>
      </c>
      <c r="B417" s="13" t="s">
        <v>23</v>
      </c>
      <c r="C417" s="13" t="s">
        <v>93</v>
      </c>
      <c r="D417" s="13" t="s">
        <v>93</v>
      </c>
      <c r="E417" s="13" t="s">
        <v>1176</v>
      </c>
      <c r="F417" s="13" t="s">
        <v>1207</v>
      </c>
      <c r="G417" s="13" t="s">
        <v>2020</v>
      </c>
      <c r="H417" s="13" t="str">
        <f>IF(R417="A","Yes","No")</f>
        <v>Yes</v>
      </c>
      <c r="I417" s="13" t="s">
        <v>71</v>
      </c>
      <c r="J417" s="13" t="s">
        <v>29</v>
      </c>
      <c r="K417" s="13" t="s">
        <v>29</v>
      </c>
      <c r="L417" s="13" t="s">
        <v>30</v>
      </c>
      <c r="M417" s="13">
        <v>2013</v>
      </c>
      <c r="N417" s="13"/>
      <c r="O417" s="13"/>
      <c r="P417" s="13"/>
      <c r="Q417" s="14" t="s">
        <v>1206</v>
      </c>
      <c r="R417" s="15" t="s">
        <v>44</v>
      </c>
      <c r="S417" s="15" t="s">
        <v>45</v>
      </c>
      <c r="T417" s="15" t="s">
        <v>46</v>
      </c>
      <c r="U417" s="13"/>
      <c r="V417" s="13" t="s">
        <v>292</v>
      </c>
      <c r="W417" s="13" t="s">
        <v>293</v>
      </c>
      <c r="X417" s="13" t="s">
        <v>296</v>
      </c>
      <c r="Y417" s="13" t="s">
        <v>297</v>
      </c>
      <c r="Z417" s="13"/>
      <c r="AA417" s="3"/>
    </row>
    <row r="418" spans="1:27" x14ac:dyDescent="0.3">
      <c r="A418" s="13" t="s">
        <v>290</v>
      </c>
      <c r="B418" s="13" t="s">
        <v>23</v>
      </c>
      <c r="C418" s="13" t="s">
        <v>93</v>
      </c>
      <c r="D418" s="13" t="s">
        <v>93</v>
      </c>
      <c r="E418" s="13" t="s">
        <v>1177</v>
      </c>
      <c r="F418" s="13" t="s">
        <v>1207</v>
      </c>
      <c r="G418" s="13" t="s">
        <v>2020</v>
      </c>
      <c r="H418" s="13" t="str">
        <f>IF(R418="A","Yes","No")</f>
        <v>Yes</v>
      </c>
      <c r="I418" s="13" t="s">
        <v>71</v>
      </c>
      <c r="J418" s="13" t="s">
        <v>29</v>
      </c>
      <c r="K418" s="13" t="s">
        <v>29</v>
      </c>
      <c r="L418" s="13" t="s">
        <v>30</v>
      </c>
      <c r="M418" s="13">
        <v>2013</v>
      </c>
      <c r="N418" s="13"/>
      <c r="O418" s="13"/>
      <c r="P418" s="13"/>
      <c r="Q418" s="14" t="s">
        <v>1206</v>
      </c>
      <c r="R418" s="15" t="s">
        <v>44</v>
      </c>
      <c r="S418" s="15" t="s">
        <v>45</v>
      </c>
      <c r="T418" s="15" t="s">
        <v>46</v>
      </c>
      <c r="U418" s="13"/>
      <c r="V418" s="13" t="s">
        <v>292</v>
      </c>
      <c r="W418" s="13" t="s">
        <v>293</v>
      </c>
      <c r="X418" s="13" t="s">
        <v>296</v>
      </c>
      <c r="Y418" s="13" t="s">
        <v>297</v>
      </c>
      <c r="Z418" s="13"/>
      <c r="AA418" s="3"/>
    </row>
    <row r="419" spans="1:27" x14ac:dyDescent="0.3">
      <c r="A419" s="13" t="s">
        <v>290</v>
      </c>
      <c r="B419" s="13" t="s">
        <v>23</v>
      </c>
      <c r="C419" s="13" t="s">
        <v>93</v>
      </c>
      <c r="D419" s="13" t="s">
        <v>93</v>
      </c>
      <c r="E419" s="13" t="s">
        <v>1178</v>
      </c>
      <c r="F419" s="13" t="s">
        <v>1207</v>
      </c>
      <c r="G419" s="13" t="s">
        <v>2020</v>
      </c>
      <c r="H419" s="13" t="str">
        <f>IF(R419="A","Yes","No")</f>
        <v>Yes</v>
      </c>
      <c r="I419" s="13" t="s">
        <v>71</v>
      </c>
      <c r="J419" s="13" t="s">
        <v>29</v>
      </c>
      <c r="K419" s="13" t="s">
        <v>29</v>
      </c>
      <c r="L419" s="13" t="s">
        <v>30</v>
      </c>
      <c r="M419" s="13">
        <v>2013</v>
      </c>
      <c r="N419" s="13"/>
      <c r="O419" s="13"/>
      <c r="P419" s="13"/>
      <c r="Q419" s="14" t="s">
        <v>1206</v>
      </c>
      <c r="R419" s="15" t="s">
        <v>44</v>
      </c>
      <c r="S419" s="15" t="s">
        <v>45</v>
      </c>
      <c r="T419" s="15" t="s">
        <v>46</v>
      </c>
      <c r="U419" s="13"/>
      <c r="V419" s="13" t="s">
        <v>292</v>
      </c>
      <c r="W419" s="13" t="s">
        <v>293</v>
      </c>
      <c r="X419" s="13" t="s">
        <v>296</v>
      </c>
      <c r="Y419" s="13" t="s">
        <v>297</v>
      </c>
      <c r="Z419" s="13"/>
      <c r="AA419" s="3"/>
    </row>
    <row r="420" spans="1:27" x14ac:dyDescent="0.3">
      <c r="A420" s="13" t="s">
        <v>290</v>
      </c>
      <c r="B420" s="13" t="s">
        <v>23</v>
      </c>
      <c r="C420" s="13" t="s">
        <v>93</v>
      </c>
      <c r="D420" s="13" t="s">
        <v>93</v>
      </c>
      <c r="E420" s="13" t="s">
        <v>1179</v>
      </c>
      <c r="F420" s="13" t="s">
        <v>1207</v>
      </c>
      <c r="G420" s="13" t="s">
        <v>2020</v>
      </c>
      <c r="H420" s="13" t="str">
        <f>IF(R420="A","Yes","No")</f>
        <v>Yes</v>
      </c>
      <c r="I420" s="13" t="s">
        <v>71</v>
      </c>
      <c r="J420" s="13" t="s">
        <v>29</v>
      </c>
      <c r="K420" s="13" t="s">
        <v>29</v>
      </c>
      <c r="L420" s="13" t="s">
        <v>30</v>
      </c>
      <c r="M420" s="13">
        <v>2013</v>
      </c>
      <c r="N420" s="13"/>
      <c r="O420" s="13"/>
      <c r="P420" s="13"/>
      <c r="Q420" s="14" t="s">
        <v>1206</v>
      </c>
      <c r="R420" s="15" t="s">
        <v>44</v>
      </c>
      <c r="S420" s="15" t="s">
        <v>45</v>
      </c>
      <c r="T420" s="15" t="s">
        <v>46</v>
      </c>
      <c r="U420" s="13"/>
      <c r="V420" s="13" t="s">
        <v>292</v>
      </c>
      <c r="W420" s="13" t="s">
        <v>293</v>
      </c>
      <c r="X420" s="13" t="s">
        <v>296</v>
      </c>
      <c r="Y420" s="13" t="s">
        <v>297</v>
      </c>
      <c r="Z420" s="13"/>
      <c r="AA420" s="3"/>
    </row>
    <row r="421" spans="1:27" x14ac:dyDescent="0.3">
      <c r="A421" s="13" t="s">
        <v>290</v>
      </c>
      <c r="B421" s="13" t="s">
        <v>23</v>
      </c>
      <c r="C421" s="13" t="s">
        <v>93</v>
      </c>
      <c r="D421" s="13" t="s">
        <v>93</v>
      </c>
      <c r="E421" s="13" t="s">
        <v>1180</v>
      </c>
      <c r="F421" s="13" t="s">
        <v>1207</v>
      </c>
      <c r="G421" s="13" t="s">
        <v>2020</v>
      </c>
      <c r="H421" s="13" t="str">
        <f>IF(R421="A","Yes","No")</f>
        <v>Yes</v>
      </c>
      <c r="I421" s="13" t="s">
        <v>71</v>
      </c>
      <c r="J421" s="13" t="s">
        <v>29</v>
      </c>
      <c r="K421" s="13" t="s">
        <v>29</v>
      </c>
      <c r="L421" s="13" t="s">
        <v>30</v>
      </c>
      <c r="M421" s="13">
        <v>2013</v>
      </c>
      <c r="N421" s="13"/>
      <c r="O421" s="13"/>
      <c r="P421" s="13"/>
      <c r="Q421" s="14" t="s">
        <v>1206</v>
      </c>
      <c r="R421" s="15" t="s">
        <v>44</v>
      </c>
      <c r="S421" s="15" t="s">
        <v>45</v>
      </c>
      <c r="T421" s="15" t="s">
        <v>46</v>
      </c>
      <c r="U421" s="13"/>
      <c r="V421" s="13" t="s">
        <v>292</v>
      </c>
      <c r="W421" s="13" t="s">
        <v>293</v>
      </c>
      <c r="X421" s="13" t="s">
        <v>296</v>
      </c>
      <c r="Y421" s="13" t="s">
        <v>297</v>
      </c>
      <c r="Z421" s="13"/>
      <c r="AA421" s="3"/>
    </row>
    <row r="422" spans="1:27" x14ac:dyDescent="0.3">
      <c r="A422" s="13" t="s">
        <v>290</v>
      </c>
      <c r="B422" s="13" t="s">
        <v>23</v>
      </c>
      <c r="C422" s="13" t="s">
        <v>93</v>
      </c>
      <c r="D422" s="13" t="s">
        <v>93</v>
      </c>
      <c r="E422" s="13" t="s">
        <v>1184</v>
      </c>
      <c r="F422" s="13" t="s">
        <v>1207</v>
      </c>
      <c r="G422" s="13" t="s">
        <v>2020</v>
      </c>
      <c r="H422" s="13" t="str">
        <f>IF(R422="A","Yes","No")</f>
        <v>Yes</v>
      </c>
      <c r="I422" s="13" t="s">
        <v>71</v>
      </c>
      <c r="J422" s="13" t="s">
        <v>29</v>
      </c>
      <c r="K422" s="13" t="s">
        <v>29</v>
      </c>
      <c r="L422" s="13" t="s">
        <v>30</v>
      </c>
      <c r="M422" s="13">
        <v>2013</v>
      </c>
      <c r="N422" s="13"/>
      <c r="O422" s="13"/>
      <c r="P422" s="13"/>
      <c r="Q422" s="14" t="s">
        <v>1206</v>
      </c>
      <c r="R422" s="15" t="s">
        <v>44</v>
      </c>
      <c r="S422" s="15" t="s">
        <v>45</v>
      </c>
      <c r="T422" s="15" t="s">
        <v>46</v>
      </c>
      <c r="U422" s="13"/>
      <c r="V422" s="13" t="s">
        <v>292</v>
      </c>
      <c r="W422" s="13" t="s">
        <v>293</v>
      </c>
      <c r="X422" s="13" t="s">
        <v>296</v>
      </c>
      <c r="Y422" s="13" t="s">
        <v>297</v>
      </c>
      <c r="Z422" s="13"/>
      <c r="AA422" s="3"/>
    </row>
    <row r="423" spans="1:27" x14ac:dyDescent="0.3">
      <c r="A423" s="13" t="s">
        <v>290</v>
      </c>
      <c r="B423" s="13" t="s">
        <v>23</v>
      </c>
      <c r="C423" s="13" t="s">
        <v>93</v>
      </c>
      <c r="D423" s="13" t="s">
        <v>93</v>
      </c>
      <c r="E423" s="13" t="s">
        <v>1185</v>
      </c>
      <c r="F423" s="13" t="s">
        <v>1207</v>
      </c>
      <c r="G423" s="13" t="s">
        <v>2020</v>
      </c>
      <c r="H423" s="13" t="str">
        <f>IF(R423="A","Yes","No")</f>
        <v>Yes</v>
      </c>
      <c r="I423" s="13" t="s">
        <v>71</v>
      </c>
      <c r="J423" s="13" t="s">
        <v>29</v>
      </c>
      <c r="K423" s="13" t="s">
        <v>29</v>
      </c>
      <c r="L423" s="13" t="s">
        <v>30</v>
      </c>
      <c r="M423" s="13">
        <v>2013</v>
      </c>
      <c r="N423" s="13"/>
      <c r="O423" s="13"/>
      <c r="P423" s="13"/>
      <c r="Q423" s="14" t="s">
        <v>1206</v>
      </c>
      <c r="R423" s="15" t="s">
        <v>44</v>
      </c>
      <c r="S423" s="15" t="s">
        <v>45</v>
      </c>
      <c r="T423" s="15" t="s">
        <v>46</v>
      </c>
      <c r="U423" s="13"/>
      <c r="V423" s="13" t="s">
        <v>292</v>
      </c>
      <c r="W423" s="13" t="s">
        <v>293</v>
      </c>
      <c r="X423" s="13" t="s">
        <v>296</v>
      </c>
      <c r="Y423" s="13" t="s">
        <v>297</v>
      </c>
      <c r="Z423" s="13"/>
      <c r="AA423" s="3"/>
    </row>
    <row r="424" spans="1:27" x14ac:dyDescent="0.3">
      <c r="A424" s="13" t="s">
        <v>290</v>
      </c>
      <c r="B424" s="13" t="s">
        <v>23</v>
      </c>
      <c r="C424" s="13" t="s">
        <v>93</v>
      </c>
      <c r="D424" s="13" t="s">
        <v>93</v>
      </c>
      <c r="E424" s="13" t="s">
        <v>1186</v>
      </c>
      <c r="F424" s="13" t="s">
        <v>1207</v>
      </c>
      <c r="G424" s="13" t="s">
        <v>2020</v>
      </c>
      <c r="H424" s="13" t="str">
        <f>IF(R424="A","Yes","No")</f>
        <v>Yes</v>
      </c>
      <c r="I424" s="13" t="s">
        <v>71</v>
      </c>
      <c r="J424" s="13" t="s">
        <v>29</v>
      </c>
      <c r="K424" s="13" t="s">
        <v>29</v>
      </c>
      <c r="L424" s="13" t="s">
        <v>30</v>
      </c>
      <c r="M424" s="13">
        <v>2013</v>
      </c>
      <c r="N424" s="13"/>
      <c r="O424" s="13"/>
      <c r="P424" s="13"/>
      <c r="Q424" s="14" t="s">
        <v>1206</v>
      </c>
      <c r="R424" s="15" t="s">
        <v>44</v>
      </c>
      <c r="S424" s="15" t="s">
        <v>45</v>
      </c>
      <c r="T424" s="15" t="s">
        <v>46</v>
      </c>
      <c r="U424" s="13"/>
      <c r="V424" s="13" t="s">
        <v>292</v>
      </c>
      <c r="W424" s="13" t="s">
        <v>293</v>
      </c>
      <c r="X424" s="13" t="s">
        <v>296</v>
      </c>
      <c r="Y424" s="13" t="s">
        <v>297</v>
      </c>
      <c r="Z424" s="13"/>
      <c r="AA424" s="3"/>
    </row>
    <row r="425" spans="1:27" x14ac:dyDescent="0.3">
      <c r="A425" s="13" t="s">
        <v>290</v>
      </c>
      <c r="B425" s="13" t="s">
        <v>23</v>
      </c>
      <c r="C425" s="13" t="s">
        <v>93</v>
      </c>
      <c r="D425" s="13" t="s">
        <v>93</v>
      </c>
      <c r="E425" s="13" t="s">
        <v>1187</v>
      </c>
      <c r="F425" s="13" t="s">
        <v>1207</v>
      </c>
      <c r="G425" s="13" t="s">
        <v>2020</v>
      </c>
      <c r="H425" s="13" t="str">
        <f>IF(R425="A","Yes","No")</f>
        <v>Yes</v>
      </c>
      <c r="I425" s="13" t="s">
        <v>71</v>
      </c>
      <c r="J425" s="13" t="s">
        <v>29</v>
      </c>
      <c r="K425" s="13" t="s">
        <v>29</v>
      </c>
      <c r="L425" s="13" t="s">
        <v>30</v>
      </c>
      <c r="M425" s="13">
        <v>2013</v>
      </c>
      <c r="N425" s="13"/>
      <c r="O425" s="13"/>
      <c r="P425" s="13"/>
      <c r="Q425" s="14" t="s">
        <v>1206</v>
      </c>
      <c r="R425" s="15" t="s">
        <v>44</v>
      </c>
      <c r="S425" s="15" t="s">
        <v>45</v>
      </c>
      <c r="T425" s="15" t="s">
        <v>46</v>
      </c>
      <c r="U425" s="13"/>
      <c r="V425" s="13" t="s">
        <v>292</v>
      </c>
      <c r="W425" s="13" t="s">
        <v>293</v>
      </c>
      <c r="X425" s="13" t="s">
        <v>296</v>
      </c>
      <c r="Y425" s="13" t="s">
        <v>297</v>
      </c>
      <c r="Z425" s="13"/>
      <c r="AA425" s="3"/>
    </row>
    <row r="426" spans="1:27" x14ac:dyDescent="0.3">
      <c r="A426" s="13" t="s">
        <v>290</v>
      </c>
      <c r="B426" s="13" t="s">
        <v>23</v>
      </c>
      <c r="C426" s="13" t="s">
        <v>93</v>
      </c>
      <c r="D426" s="13" t="s">
        <v>93</v>
      </c>
      <c r="E426" s="13" t="s">
        <v>1188</v>
      </c>
      <c r="F426" s="13" t="s">
        <v>1207</v>
      </c>
      <c r="G426" s="13" t="s">
        <v>2020</v>
      </c>
      <c r="H426" s="13" t="str">
        <f>IF(R426="A","Yes","No")</f>
        <v>Yes</v>
      </c>
      <c r="I426" s="13" t="s">
        <v>71</v>
      </c>
      <c r="J426" s="13" t="s">
        <v>29</v>
      </c>
      <c r="K426" s="13" t="s">
        <v>29</v>
      </c>
      <c r="L426" s="13" t="s">
        <v>30</v>
      </c>
      <c r="M426" s="13">
        <v>2013</v>
      </c>
      <c r="N426" s="13"/>
      <c r="O426" s="13"/>
      <c r="P426" s="13"/>
      <c r="Q426" s="14" t="s">
        <v>1206</v>
      </c>
      <c r="R426" s="15" t="s">
        <v>44</v>
      </c>
      <c r="S426" s="15" t="s">
        <v>45</v>
      </c>
      <c r="T426" s="15" t="s">
        <v>46</v>
      </c>
      <c r="U426" s="13"/>
      <c r="V426" s="13" t="s">
        <v>292</v>
      </c>
      <c r="W426" s="13" t="s">
        <v>293</v>
      </c>
      <c r="X426" s="13" t="s">
        <v>296</v>
      </c>
      <c r="Y426" s="13" t="s">
        <v>297</v>
      </c>
      <c r="Z426" s="13"/>
      <c r="AA426" s="3"/>
    </row>
    <row r="427" spans="1:27" x14ac:dyDescent="0.3">
      <c r="A427" s="13" t="s">
        <v>290</v>
      </c>
      <c r="B427" s="13" t="s">
        <v>23</v>
      </c>
      <c r="C427" s="13" t="s">
        <v>93</v>
      </c>
      <c r="D427" s="13" t="s">
        <v>93</v>
      </c>
      <c r="E427" s="13" t="s">
        <v>1189</v>
      </c>
      <c r="F427" s="13" t="s">
        <v>1207</v>
      </c>
      <c r="G427" s="13" t="s">
        <v>2020</v>
      </c>
      <c r="H427" s="13" t="str">
        <f>IF(R427="A","Yes","No")</f>
        <v>Yes</v>
      </c>
      <c r="I427" s="13" t="s">
        <v>71</v>
      </c>
      <c r="J427" s="13" t="s">
        <v>29</v>
      </c>
      <c r="K427" s="13" t="s">
        <v>29</v>
      </c>
      <c r="L427" s="13" t="s">
        <v>30</v>
      </c>
      <c r="M427" s="13">
        <v>2013</v>
      </c>
      <c r="N427" s="13"/>
      <c r="O427" s="13"/>
      <c r="P427" s="13"/>
      <c r="Q427" s="14" t="s">
        <v>1206</v>
      </c>
      <c r="R427" s="15" t="s">
        <v>44</v>
      </c>
      <c r="S427" s="15" t="s">
        <v>45</v>
      </c>
      <c r="T427" s="15" t="s">
        <v>46</v>
      </c>
      <c r="U427" s="13"/>
      <c r="V427" s="13" t="s">
        <v>292</v>
      </c>
      <c r="W427" s="13" t="s">
        <v>293</v>
      </c>
      <c r="X427" s="13" t="s">
        <v>296</v>
      </c>
      <c r="Y427" s="13" t="s">
        <v>297</v>
      </c>
      <c r="Z427" s="13"/>
      <c r="AA427" s="3"/>
    </row>
    <row r="428" spans="1:27" x14ac:dyDescent="0.3">
      <c r="A428" s="13" t="s">
        <v>290</v>
      </c>
      <c r="B428" s="13" t="s">
        <v>23</v>
      </c>
      <c r="C428" s="13" t="s">
        <v>93</v>
      </c>
      <c r="D428" s="13" t="s">
        <v>93</v>
      </c>
      <c r="E428" s="13" t="s">
        <v>1190</v>
      </c>
      <c r="F428" s="13" t="s">
        <v>1207</v>
      </c>
      <c r="G428" s="13" t="s">
        <v>2020</v>
      </c>
      <c r="H428" s="13" t="str">
        <f>IF(R428="A","Yes","No")</f>
        <v>Yes</v>
      </c>
      <c r="I428" s="13" t="s">
        <v>71</v>
      </c>
      <c r="J428" s="13" t="s">
        <v>29</v>
      </c>
      <c r="K428" s="13" t="s">
        <v>29</v>
      </c>
      <c r="L428" s="13" t="s">
        <v>30</v>
      </c>
      <c r="M428" s="13">
        <v>2013</v>
      </c>
      <c r="N428" s="13"/>
      <c r="O428" s="13"/>
      <c r="P428" s="13"/>
      <c r="Q428" s="14" t="s">
        <v>1206</v>
      </c>
      <c r="R428" s="15" t="s">
        <v>44</v>
      </c>
      <c r="S428" s="15" t="s">
        <v>45</v>
      </c>
      <c r="T428" s="15" t="s">
        <v>46</v>
      </c>
      <c r="U428" s="13"/>
      <c r="V428" s="13" t="s">
        <v>292</v>
      </c>
      <c r="W428" s="13" t="s">
        <v>293</v>
      </c>
      <c r="X428" s="13" t="s">
        <v>296</v>
      </c>
      <c r="Y428" s="13" t="s">
        <v>297</v>
      </c>
      <c r="Z428" s="13"/>
      <c r="AA428" s="3"/>
    </row>
    <row r="429" spans="1:27" x14ac:dyDescent="0.3">
      <c r="A429" s="13" t="s">
        <v>290</v>
      </c>
      <c r="B429" s="13" t="s">
        <v>23</v>
      </c>
      <c r="C429" s="13" t="s">
        <v>93</v>
      </c>
      <c r="D429" s="13" t="s">
        <v>93</v>
      </c>
      <c r="E429" s="13" t="s">
        <v>1191</v>
      </c>
      <c r="F429" s="13" t="s">
        <v>1207</v>
      </c>
      <c r="G429" s="13" t="s">
        <v>2020</v>
      </c>
      <c r="H429" s="13" t="str">
        <f>IF(R429="A","Yes","No")</f>
        <v>Yes</v>
      </c>
      <c r="I429" s="13" t="s">
        <v>71</v>
      </c>
      <c r="J429" s="13" t="s">
        <v>29</v>
      </c>
      <c r="K429" s="13" t="s">
        <v>29</v>
      </c>
      <c r="L429" s="13" t="s">
        <v>30</v>
      </c>
      <c r="M429" s="13">
        <v>2013</v>
      </c>
      <c r="N429" s="13"/>
      <c r="O429" s="13"/>
      <c r="P429" s="13"/>
      <c r="Q429" s="14" t="s">
        <v>1206</v>
      </c>
      <c r="R429" s="15" t="s">
        <v>44</v>
      </c>
      <c r="S429" s="15" t="s">
        <v>45</v>
      </c>
      <c r="T429" s="15" t="s">
        <v>46</v>
      </c>
      <c r="U429" s="13"/>
      <c r="V429" s="13" t="s">
        <v>292</v>
      </c>
      <c r="W429" s="13" t="s">
        <v>293</v>
      </c>
      <c r="X429" s="13" t="s">
        <v>296</v>
      </c>
      <c r="Y429" s="13" t="s">
        <v>297</v>
      </c>
      <c r="Z429" s="13"/>
      <c r="AA429" s="3"/>
    </row>
    <row r="430" spans="1:27" x14ac:dyDescent="0.3">
      <c r="A430" s="13" t="s">
        <v>290</v>
      </c>
      <c r="B430" s="13" t="s">
        <v>23</v>
      </c>
      <c r="C430" s="13" t="s">
        <v>93</v>
      </c>
      <c r="D430" s="13" t="s">
        <v>93</v>
      </c>
      <c r="E430" s="13" t="s">
        <v>1192</v>
      </c>
      <c r="F430" s="13" t="s">
        <v>1207</v>
      </c>
      <c r="G430" s="13" t="s">
        <v>2020</v>
      </c>
      <c r="H430" s="13" t="str">
        <f>IF(R430="A","Yes","No")</f>
        <v>Yes</v>
      </c>
      <c r="I430" s="13" t="s">
        <v>71</v>
      </c>
      <c r="J430" s="13" t="s">
        <v>29</v>
      </c>
      <c r="K430" s="13" t="s">
        <v>29</v>
      </c>
      <c r="L430" s="13" t="s">
        <v>30</v>
      </c>
      <c r="M430" s="13">
        <v>2013</v>
      </c>
      <c r="N430" s="13"/>
      <c r="O430" s="13"/>
      <c r="P430" s="13"/>
      <c r="Q430" s="14" t="s">
        <v>1206</v>
      </c>
      <c r="R430" s="15" t="s">
        <v>44</v>
      </c>
      <c r="S430" s="15" t="s">
        <v>45</v>
      </c>
      <c r="T430" s="15" t="s">
        <v>46</v>
      </c>
      <c r="U430" s="13"/>
      <c r="V430" s="13" t="s">
        <v>292</v>
      </c>
      <c r="W430" s="13" t="s">
        <v>293</v>
      </c>
      <c r="X430" s="13" t="s">
        <v>296</v>
      </c>
      <c r="Y430" s="13" t="s">
        <v>297</v>
      </c>
      <c r="Z430" s="13"/>
      <c r="AA430" s="3"/>
    </row>
    <row r="431" spans="1:27" x14ac:dyDescent="0.3">
      <c r="A431" s="13" t="s">
        <v>290</v>
      </c>
      <c r="B431" s="13" t="s">
        <v>23</v>
      </c>
      <c r="C431" s="13" t="s">
        <v>93</v>
      </c>
      <c r="D431" s="13" t="s">
        <v>93</v>
      </c>
      <c r="E431" s="13" t="s">
        <v>303</v>
      </c>
      <c r="F431" s="13" t="s">
        <v>303</v>
      </c>
      <c r="G431" s="13" t="s">
        <v>304</v>
      </c>
      <c r="H431" s="13" t="str">
        <f>IF(R431="A","Yes","No")</f>
        <v>No</v>
      </c>
      <c r="I431" s="13" t="s">
        <v>28</v>
      </c>
      <c r="J431" s="13" t="s">
        <v>30</v>
      </c>
      <c r="K431" s="13" t="s">
        <v>29</v>
      </c>
      <c r="L431" s="13" t="s">
        <v>30</v>
      </c>
      <c r="M431" s="13" t="s">
        <v>801</v>
      </c>
      <c r="N431" s="13"/>
      <c r="O431" s="13"/>
      <c r="P431" s="13"/>
      <c r="Q431" s="14" t="s">
        <v>305</v>
      </c>
      <c r="R431" s="15" t="s">
        <v>95</v>
      </c>
      <c r="S431" s="15" t="s">
        <v>96</v>
      </c>
      <c r="T431" s="15" t="s">
        <v>97</v>
      </c>
      <c r="U431" s="13" t="s">
        <v>303</v>
      </c>
      <c r="V431" s="13" t="s">
        <v>292</v>
      </c>
      <c r="W431" s="13" t="s">
        <v>293</v>
      </c>
      <c r="X431" s="13" t="s">
        <v>306</v>
      </c>
      <c r="Y431" s="13" t="s">
        <v>161</v>
      </c>
      <c r="Z431" s="13" t="s">
        <v>307</v>
      </c>
      <c r="AA431" s="3"/>
    </row>
    <row r="432" spans="1:27" x14ac:dyDescent="0.3">
      <c r="A432" s="13" t="s">
        <v>290</v>
      </c>
      <c r="B432" s="13" t="s">
        <v>23</v>
      </c>
      <c r="C432" s="13" t="s">
        <v>93</v>
      </c>
      <c r="D432" s="13" t="s">
        <v>93</v>
      </c>
      <c r="E432" s="13" t="s">
        <v>1213</v>
      </c>
      <c r="F432" s="13" t="s">
        <v>308</v>
      </c>
      <c r="G432" s="13" t="s">
        <v>309</v>
      </c>
      <c r="H432" s="13" t="str">
        <f>IF(R432="A","Yes","No")</f>
        <v>No</v>
      </c>
      <c r="I432" s="13" t="s">
        <v>28</v>
      </c>
      <c r="J432" s="13" t="s">
        <v>29</v>
      </c>
      <c r="K432" s="13" t="s">
        <v>29</v>
      </c>
      <c r="L432" s="13" t="s">
        <v>30</v>
      </c>
      <c r="M432" s="13">
        <v>2007</v>
      </c>
      <c r="N432" s="13"/>
      <c r="O432" s="13"/>
      <c r="P432" s="13"/>
      <c r="Q432" s="14" t="str">
        <f>HYPERLINK("http://catalog.ihsn.org/index.php/catalog/4751/study-description","http://catalog.ihsn.org/index.php/catalog/4751/study-description")</f>
        <v>http://catalog.ihsn.org/index.php/catalog/4751/study-description</v>
      </c>
      <c r="R432" s="15" t="s">
        <v>199</v>
      </c>
      <c r="S432" s="15" t="s">
        <v>200</v>
      </c>
      <c r="T432" s="15" t="s">
        <v>200</v>
      </c>
      <c r="U432" s="13"/>
      <c r="V432" s="13" t="s">
        <v>292</v>
      </c>
      <c r="W432" s="13" t="s">
        <v>293</v>
      </c>
      <c r="X432" s="13" t="s">
        <v>310</v>
      </c>
      <c r="Y432" s="13" t="s">
        <v>311</v>
      </c>
      <c r="Z432" s="13"/>
      <c r="AA432" s="3"/>
    </row>
    <row r="433" spans="1:27" x14ac:dyDescent="0.3">
      <c r="A433" s="13" t="s">
        <v>290</v>
      </c>
      <c r="B433" s="13" t="s">
        <v>23</v>
      </c>
      <c r="C433" s="13" t="s">
        <v>93</v>
      </c>
      <c r="D433" s="13" t="s">
        <v>93</v>
      </c>
      <c r="E433" s="13" t="s">
        <v>290</v>
      </c>
      <c r="F433" s="13" t="s">
        <v>312</v>
      </c>
      <c r="G433" s="13" t="s">
        <v>313</v>
      </c>
      <c r="H433" s="13" t="str">
        <f>IF(R433="A","Yes","No")</f>
        <v>No</v>
      </c>
      <c r="I433" s="13" t="s">
        <v>28</v>
      </c>
      <c r="J433" s="13" t="s">
        <v>29</v>
      </c>
      <c r="K433" s="13" t="s">
        <v>29</v>
      </c>
      <c r="L433" s="13" t="s">
        <v>29</v>
      </c>
      <c r="M433" s="13">
        <v>2014</v>
      </c>
      <c r="N433" s="13"/>
      <c r="O433" s="13"/>
      <c r="P433" s="13"/>
      <c r="Q433" s="14" t="s">
        <v>314</v>
      </c>
      <c r="R433" s="15" t="s">
        <v>95</v>
      </c>
      <c r="S433" s="15" t="s">
        <v>96</v>
      </c>
      <c r="T433" s="15" t="s">
        <v>97</v>
      </c>
      <c r="U433" s="13" t="s">
        <v>312</v>
      </c>
      <c r="V433" s="13" t="s">
        <v>292</v>
      </c>
      <c r="W433" s="13" t="s">
        <v>293</v>
      </c>
      <c r="X433" s="13" t="s">
        <v>315</v>
      </c>
      <c r="Y433" s="13" t="s">
        <v>161</v>
      </c>
      <c r="Z433" s="13"/>
      <c r="AA433" s="3"/>
    </row>
    <row r="434" spans="1:27" x14ac:dyDescent="0.3">
      <c r="A434" s="13" t="s">
        <v>290</v>
      </c>
      <c r="B434" s="13" t="s">
        <v>23</v>
      </c>
      <c r="C434" s="13" t="s">
        <v>93</v>
      </c>
      <c r="D434" s="13" t="s">
        <v>93</v>
      </c>
      <c r="E434" s="13" t="s">
        <v>1214</v>
      </c>
      <c r="F434" s="13" t="s">
        <v>312</v>
      </c>
      <c r="G434" s="13" t="s">
        <v>313</v>
      </c>
      <c r="H434" s="13" t="str">
        <f>IF(R434="A","Yes","No")</f>
        <v>No</v>
      </c>
      <c r="I434" s="13" t="s">
        <v>28</v>
      </c>
      <c r="J434" s="13" t="s">
        <v>29</v>
      </c>
      <c r="K434" s="13" t="s">
        <v>29</v>
      </c>
      <c r="L434" s="13" t="s">
        <v>29</v>
      </c>
      <c r="M434" s="13">
        <v>2014</v>
      </c>
      <c r="N434" s="13"/>
      <c r="O434" s="13"/>
      <c r="P434" s="13"/>
      <c r="Q434" s="14" t="s">
        <v>314</v>
      </c>
      <c r="R434" s="15" t="s">
        <v>95</v>
      </c>
      <c r="S434" s="15" t="s">
        <v>96</v>
      </c>
      <c r="T434" s="15" t="s">
        <v>97</v>
      </c>
      <c r="U434" s="13" t="s">
        <v>312</v>
      </c>
      <c r="V434" s="13" t="s">
        <v>292</v>
      </c>
      <c r="W434" s="13" t="s">
        <v>293</v>
      </c>
      <c r="X434" s="13" t="s">
        <v>315</v>
      </c>
      <c r="Y434" s="13" t="s">
        <v>161</v>
      </c>
      <c r="Z434" s="13"/>
      <c r="AA434" s="3"/>
    </row>
    <row r="435" spans="1:27" x14ac:dyDescent="0.3">
      <c r="A435" s="13" t="s">
        <v>290</v>
      </c>
      <c r="B435" s="13" t="s">
        <v>23</v>
      </c>
      <c r="C435" s="13" t="s">
        <v>93</v>
      </c>
      <c r="D435" s="13" t="s">
        <v>93</v>
      </c>
      <c r="E435" s="13" t="s">
        <v>1215</v>
      </c>
      <c r="F435" s="13" t="s">
        <v>312</v>
      </c>
      <c r="G435" s="13" t="s">
        <v>313</v>
      </c>
      <c r="H435" s="13" t="str">
        <f>IF(R435="A","Yes","No")</f>
        <v>No</v>
      </c>
      <c r="I435" s="13" t="s">
        <v>28</v>
      </c>
      <c r="J435" s="13" t="s">
        <v>29</v>
      </c>
      <c r="K435" s="13" t="s">
        <v>29</v>
      </c>
      <c r="L435" s="13" t="s">
        <v>29</v>
      </c>
      <c r="M435" s="13">
        <v>2014</v>
      </c>
      <c r="N435" s="13"/>
      <c r="O435" s="13"/>
      <c r="P435" s="13"/>
      <c r="Q435" s="14" t="s">
        <v>314</v>
      </c>
      <c r="R435" s="15" t="s">
        <v>95</v>
      </c>
      <c r="S435" s="15" t="s">
        <v>96</v>
      </c>
      <c r="T435" s="15" t="s">
        <v>97</v>
      </c>
      <c r="U435" s="13" t="s">
        <v>312</v>
      </c>
      <c r="V435" s="13" t="s">
        <v>292</v>
      </c>
      <c r="W435" s="13" t="s">
        <v>293</v>
      </c>
      <c r="X435" s="13" t="s">
        <v>315</v>
      </c>
      <c r="Y435" s="13" t="s">
        <v>161</v>
      </c>
      <c r="Z435" s="13"/>
      <c r="AA435" s="3"/>
    </row>
    <row r="436" spans="1:27" x14ac:dyDescent="0.3">
      <c r="A436" s="13" t="s">
        <v>290</v>
      </c>
      <c r="B436" s="13" t="s">
        <v>23</v>
      </c>
      <c r="C436" s="13" t="s">
        <v>93</v>
      </c>
      <c r="D436" s="13" t="s">
        <v>93</v>
      </c>
      <c r="E436" s="13" t="s">
        <v>1216</v>
      </c>
      <c r="F436" s="13" t="s">
        <v>312</v>
      </c>
      <c r="G436" s="13" t="s">
        <v>313</v>
      </c>
      <c r="H436" s="13" t="str">
        <f>IF(R436="A","Yes","No")</f>
        <v>No</v>
      </c>
      <c r="I436" s="13" t="s">
        <v>28</v>
      </c>
      <c r="J436" s="13" t="s">
        <v>29</v>
      </c>
      <c r="K436" s="13" t="s">
        <v>29</v>
      </c>
      <c r="L436" s="13" t="s">
        <v>29</v>
      </c>
      <c r="M436" s="13">
        <v>2014</v>
      </c>
      <c r="N436" s="13"/>
      <c r="O436" s="13"/>
      <c r="P436" s="13"/>
      <c r="Q436" s="14" t="s">
        <v>314</v>
      </c>
      <c r="R436" s="15" t="s">
        <v>95</v>
      </c>
      <c r="S436" s="15" t="s">
        <v>96</v>
      </c>
      <c r="T436" s="15" t="s">
        <v>97</v>
      </c>
      <c r="U436" s="13" t="s">
        <v>312</v>
      </c>
      <c r="V436" s="13" t="s">
        <v>292</v>
      </c>
      <c r="W436" s="13" t="s">
        <v>293</v>
      </c>
      <c r="X436" s="13" t="s">
        <v>315</v>
      </c>
      <c r="Y436" s="13" t="s">
        <v>161</v>
      </c>
      <c r="Z436" s="13"/>
      <c r="AA436" s="3"/>
    </row>
    <row r="437" spans="1:27" x14ac:dyDescent="0.3">
      <c r="A437" s="13" t="s">
        <v>290</v>
      </c>
      <c r="B437" s="13" t="s">
        <v>23</v>
      </c>
      <c r="C437" s="13" t="s">
        <v>93</v>
      </c>
      <c r="D437" s="13" t="s">
        <v>93</v>
      </c>
      <c r="E437" s="13" t="s">
        <v>1217</v>
      </c>
      <c r="F437" s="13" t="s">
        <v>312</v>
      </c>
      <c r="G437" s="13" t="s">
        <v>313</v>
      </c>
      <c r="H437" s="13" t="str">
        <f>IF(R437="A","Yes","No")</f>
        <v>No</v>
      </c>
      <c r="I437" s="13" t="s">
        <v>28</v>
      </c>
      <c r="J437" s="13" t="s">
        <v>29</v>
      </c>
      <c r="K437" s="13" t="s">
        <v>29</v>
      </c>
      <c r="L437" s="13" t="s">
        <v>29</v>
      </c>
      <c r="M437" s="13">
        <v>2014</v>
      </c>
      <c r="N437" s="13"/>
      <c r="O437" s="13"/>
      <c r="P437" s="13"/>
      <c r="Q437" s="14" t="s">
        <v>314</v>
      </c>
      <c r="R437" s="15" t="s">
        <v>95</v>
      </c>
      <c r="S437" s="15" t="s">
        <v>96</v>
      </c>
      <c r="T437" s="15" t="s">
        <v>97</v>
      </c>
      <c r="U437" s="13" t="s">
        <v>312</v>
      </c>
      <c r="V437" s="13" t="s">
        <v>292</v>
      </c>
      <c r="W437" s="13" t="s">
        <v>293</v>
      </c>
      <c r="X437" s="13" t="s">
        <v>315</v>
      </c>
      <c r="Y437" s="13" t="s">
        <v>161</v>
      </c>
      <c r="Z437" s="13"/>
      <c r="AA437" s="3"/>
    </row>
    <row r="438" spans="1:27" x14ac:dyDescent="0.3">
      <c r="A438" s="13" t="s">
        <v>290</v>
      </c>
      <c r="B438" s="13" t="s">
        <v>107</v>
      </c>
      <c r="C438" s="13" t="s">
        <v>93</v>
      </c>
      <c r="D438" s="13" t="s">
        <v>93</v>
      </c>
      <c r="E438" s="29" t="s">
        <v>1705</v>
      </c>
      <c r="F438" s="13" t="s">
        <v>1757</v>
      </c>
      <c r="G438" s="13" t="s">
        <v>377</v>
      </c>
      <c r="H438" s="13" t="str">
        <f>IF(R438="A","Yes","No")</f>
        <v>No</v>
      </c>
      <c r="I438" s="13" t="s">
        <v>28</v>
      </c>
      <c r="J438" s="13" t="s">
        <v>29</v>
      </c>
      <c r="K438" s="13" t="s">
        <v>29</v>
      </c>
      <c r="L438" s="13" t="s">
        <v>29</v>
      </c>
      <c r="M438" s="13">
        <v>2015</v>
      </c>
      <c r="N438" s="13" t="s">
        <v>723</v>
      </c>
      <c r="O438" s="13"/>
      <c r="P438" s="13"/>
      <c r="Q438" s="27" t="s">
        <v>1719</v>
      </c>
      <c r="R438" s="15" t="s">
        <v>95</v>
      </c>
      <c r="S438" s="15" t="s">
        <v>96</v>
      </c>
      <c r="T438" s="15" t="s">
        <v>351</v>
      </c>
      <c r="U438" s="13" t="s">
        <v>567</v>
      </c>
      <c r="V438" s="13" t="s">
        <v>202</v>
      </c>
      <c r="W438" s="13" t="s">
        <v>207</v>
      </c>
      <c r="X438" s="13" t="s">
        <v>568</v>
      </c>
      <c r="Y438" s="13" t="s">
        <v>306</v>
      </c>
      <c r="Z438" s="13" t="s">
        <v>569</v>
      </c>
      <c r="AA438" s="3"/>
    </row>
    <row r="439" spans="1:27" x14ac:dyDescent="0.3">
      <c r="A439" s="13" t="s">
        <v>290</v>
      </c>
      <c r="B439" s="13" t="s">
        <v>107</v>
      </c>
      <c r="C439" s="13" t="s">
        <v>93</v>
      </c>
      <c r="D439" s="13" t="s">
        <v>93</v>
      </c>
      <c r="E439" s="29" t="s">
        <v>1671</v>
      </c>
      <c r="F439" s="13" t="s">
        <v>1757</v>
      </c>
      <c r="G439" s="13" t="s">
        <v>377</v>
      </c>
      <c r="H439" s="13" t="str">
        <f>IF(R439="A","Yes","No")</f>
        <v>No</v>
      </c>
      <c r="I439" s="13" t="s">
        <v>28</v>
      </c>
      <c r="J439" s="13" t="s">
        <v>29</v>
      </c>
      <c r="K439" s="13" t="s">
        <v>29</v>
      </c>
      <c r="L439" s="13" t="s">
        <v>29</v>
      </c>
      <c r="M439" s="13">
        <v>2014</v>
      </c>
      <c r="N439" s="13" t="s">
        <v>723</v>
      </c>
      <c r="O439" s="13"/>
      <c r="P439" s="13"/>
      <c r="Q439" s="27" t="s">
        <v>1726</v>
      </c>
      <c r="R439" s="15" t="s">
        <v>95</v>
      </c>
      <c r="S439" s="15" t="s">
        <v>96</v>
      </c>
      <c r="T439" s="15" t="s">
        <v>351</v>
      </c>
      <c r="U439" s="13" t="s">
        <v>567</v>
      </c>
      <c r="V439" s="13" t="s">
        <v>202</v>
      </c>
      <c r="W439" s="13" t="s">
        <v>207</v>
      </c>
      <c r="X439" s="13" t="s">
        <v>568</v>
      </c>
      <c r="Y439" s="13" t="s">
        <v>306</v>
      </c>
      <c r="Z439" s="13" t="s">
        <v>569</v>
      </c>
      <c r="AA439" s="3"/>
    </row>
    <row r="440" spans="1:27" x14ac:dyDescent="0.3">
      <c r="A440" s="13" t="s">
        <v>290</v>
      </c>
      <c r="B440" s="13" t="s">
        <v>107</v>
      </c>
      <c r="C440" s="13" t="s">
        <v>93</v>
      </c>
      <c r="D440" s="13" t="s">
        <v>93</v>
      </c>
      <c r="E440" s="29" t="s">
        <v>1685</v>
      </c>
      <c r="F440" s="13" t="s">
        <v>1757</v>
      </c>
      <c r="G440" s="13" t="s">
        <v>377</v>
      </c>
      <c r="H440" s="13" t="str">
        <f>IF(R440="A","Yes","No")</f>
        <v>No</v>
      </c>
      <c r="I440" s="13" t="s">
        <v>28</v>
      </c>
      <c r="J440" s="13" t="s">
        <v>29</v>
      </c>
      <c r="K440" s="13" t="s">
        <v>29</v>
      </c>
      <c r="L440" s="13" t="s">
        <v>29</v>
      </c>
      <c r="M440" s="13" t="s">
        <v>801</v>
      </c>
      <c r="N440" s="13" t="s">
        <v>723</v>
      </c>
      <c r="O440" s="13"/>
      <c r="P440" s="13"/>
      <c r="Q440" s="27" t="s">
        <v>1740</v>
      </c>
      <c r="R440" s="15" t="s">
        <v>95</v>
      </c>
      <c r="S440" s="15" t="s">
        <v>96</v>
      </c>
      <c r="T440" s="15" t="s">
        <v>351</v>
      </c>
      <c r="U440" s="13" t="s">
        <v>567</v>
      </c>
      <c r="V440" s="13" t="s">
        <v>202</v>
      </c>
      <c r="W440" s="13" t="s">
        <v>207</v>
      </c>
      <c r="X440" s="13" t="s">
        <v>568</v>
      </c>
      <c r="Y440" s="13" t="s">
        <v>306</v>
      </c>
      <c r="Z440" s="13" t="s">
        <v>569</v>
      </c>
      <c r="AA440" s="3"/>
    </row>
    <row r="441" spans="1:27" x14ac:dyDescent="0.3">
      <c r="A441" s="13" t="s">
        <v>290</v>
      </c>
      <c r="B441" s="13" t="s">
        <v>107</v>
      </c>
      <c r="C441" s="13" t="s">
        <v>93</v>
      </c>
      <c r="D441" s="13" t="s">
        <v>93</v>
      </c>
      <c r="E441" s="29" t="s">
        <v>290</v>
      </c>
      <c r="F441" s="13" t="s">
        <v>575</v>
      </c>
      <c r="G441" s="13" t="s">
        <v>576</v>
      </c>
      <c r="H441" s="13" t="str">
        <f>IF(R441="A","Yes","No")</f>
        <v>No</v>
      </c>
      <c r="I441" s="13" t="s">
        <v>71</v>
      </c>
      <c r="J441" s="13" t="s">
        <v>30</v>
      </c>
      <c r="K441" s="13" t="s">
        <v>29</v>
      </c>
      <c r="L441" s="13" t="s">
        <v>30</v>
      </c>
      <c r="M441" s="13" t="s">
        <v>801</v>
      </c>
      <c r="N441" s="13"/>
      <c r="O441" s="13"/>
      <c r="P441" s="13"/>
      <c r="Q441" s="14" t="s">
        <v>577</v>
      </c>
      <c r="R441" s="15" t="s">
        <v>199</v>
      </c>
      <c r="S441" s="15" t="s">
        <v>200</v>
      </c>
      <c r="T441" s="15" t="s">
        <v>200</v>
      </c>
      <c r="U441" s="13" t="s">
        <v>578</v>
      </c>
      <c r="V441" s="13" t="s">
        <v>127</v>
      </c>
      <c r="W441" s="13" t="s">
        <v>128</v>
      </c>
      <c r="X441" s="13" t="s">
        <v>306</v>
      </c>
      <c r="Y441" s="13" t="s">
        <v>306</v>
      </c>
      <c r="Z441" s="13" t="s">
        <v>579</v>
      </c>
      <c r="AA441" s="3"/>
    </row>
    <row r="442" spans="1:27" x14ac:dyDescent="0.3">
      <c r="A442" s="13" t="s">
        <v>290</v>
      </c>
      <c r="B442" s="13" t="s">
        <v>107</v>
      </c>
      <c r="C442" s="13" t="s">
        <v>93</v>
      </c>
      <c r="D442" s="13" t="s">
        <v>93</v>
      </c>
      <c r="E442" s="29" t="s">
        <v>290</v>
      </c>
      <c r="F442" s="13" t="s">
        <v>583</v>
      </c>
      <c r="G442" s="13" t="s">
        <v>584</v>
      </c>
      <c r="H442" s="13" t="str">
        <f>IF(R442="A","Yes","No")</f>
        <v>No</v>
      </c>
      <c r="I442" s="13" t="s">
        <v>28</v>
      </c>
      <c r="J442" s="13" t="s">
        <v>29</v>
      </c>
      <c r="K442" s="13" t="s">
        <v>29</v>
      </c>
      <c r="L442" s="13" t="s">
        <v>29</v>
      </c>
      <c r="M442" s="13">
        <v>2002</v>
      </c>
      <c r="N442" s="13" t="s">
        <v>1807</v>
      </c>
      <c r="O442" s="13"/>
      <c r="P442" s="13"/>
      <c r="Q442" s="23" t="str">
        <f>HYPERLINK("https://international.ipums.org/international/about.shtml","https://international.ipums.org/international/about.shtml")</f>
        <v>https://international.ipums.org/international/about.shtml</v>
      </c>
      <c r="R442" s="15" t="s">
        <v>199</v>
      </c>
      <c r="S442" s="15" t="s">
        <v>200</v>
      </c>
      <c r="T442" s="15" t="s">
        <v>200</v>
      </c>
      <c r="U442" s="13" t="s">
        <v>583</v>
      </c>
      <c r="V442" s="13" t="s">
        <v>202</v>
      </c>
      <c r="W442" s="13" t="s">
        <v>207</v>
      </c>
      <c r="X442" s="13" t="s">
        <v>297</v>
      </c>
      <c r="Y442" s="13" t="s">
        <v>306</v>
      </c>
      <c r="Z442" s="13"/>
      <c r="AA442" s="3"/>
    </row>
    <row r="443" spans="1:27" x14ac:dyDescent="0.3">
      <c r="A443" s="13" t="s">
        <v>290</v>
      </c>
      <c r="B443" s="13" t="s">
        <v>107</v>
      </c>
      <c r="C443" s="13" t="s">
        <v>93</v>
      </c>
      <c r="D443" s="13" t="s">
        <v>93</v>
      </c>
      <c r="E443" s="29" t="s">
        <v>1822</v>
      </c>
      <c r="F443" s="13" t="s">
        <v>585</v>
      </c>
      <c r="G443" s="13" t="s">
        <v>586</v>
      </c>
      <c r="H443" s="13" t="str">
        <f>IF(R443="A","Yes","No")</f>
        <v>No</v>
      </c>
      <c r="I443" s="13" t="s">
        <v>28</v>
      </c>
      <c r="J443" s="13" t="s">
        <v>29</v>
      </c>
      <c r="K443" s="13" t="s">
        <v>29</v>
      </c>
      <c r="L443" s="13" t="s">
        <v>29</v>
      </c>
      <c r="M443" s="13">
        <v>2014</v>
      </c>
      <c r="N443" s="13" t="s">
        <v>723</v>
      </c>
      <c r="O443" s="13"/>
      <c r="P443" s="13"/>
      <c r="Q443" s="14" t="s">
        <v>587</v>
      </c>
      <c r="R443" s="15" t="s">
        <v>95</v>
      </c>
      <c r="S443" s="15" t="s">
        <v>96</v>
      </c>
      <c r="T443" s="15" t="s">
        <v>351</v>
      </c>
      <c r="U443" s="13" t="s">
        <v>585</v>
      </c>
      <c r="V443" s="13" t="s">
        <v>202</v>
      </c>
      <c r="W443" s="13" t="s">
        <v>207</v>
      </c>
      <c r="X443" s="13" t="s">
        <v>568</v>
      </c>
      <c r="Y443" s="13" t="s">
        <v>306</v>
      </c>
      <c r="Z443" s="16" t="str">
        <f>HYPERLINK("https://data.oecd.org/searchresults/?hf=20&amp;b=0&amp;r=%2Bf%2Ftype%2Findicators&amp;l=en&amp;s=score","https://data.oecd.org/searchresults/?hf=20&amp;b=0&amp;r=%2Bf%2Ftype%2Findicators&amp;l=en&amp;s=score")</f>
        <v>https://data.oecd.org/searchresults/?hf=20&amp;b=0&amp;r=%2Bf%2Ftype%2Findicators&amp;l=en&amp;s=score</v>
      </c>
      <c r="AA443" s="3"/>
    </row>
    <row r="444" spans="1:27" x14ac:dyDescent="0.3">
      <c r="A444" s="13" t="s">
        <v>290</v>
      </c>
      <c r="B444" s="13" t="s">
        <v>107</v>
      </c>
      <c r="C444" s="13" t="s">
        <v>93</v>
      </c>
      <c r="D444" s="13" t="s">
        <v>93</v>
      </c>
      <c r="E444" s="29" t="s">
        <v>290</v>
      </c>
      <c r="F444" s="13" t="s">
        <v>589</v>
      </c>
      <c r="G444" s="13" t="s">
        <v>589</v>
      </c>
      <c r="H444" s="13" t="str">
        <f>IF(R444="A","Yes","No")</f>
        <v>No</v>
      </c>
      <c r="I444" s="13" t="s">
        <v>71</v>
      </c>
      <c r="J444" s="13" t="s">
        <v>29</v>
      </c>
      <c r="K444" s="13" t="s">
        <v>29</v>
      </c>
      <c r="L444" s="13" t="s">
        <v>29</v>
      </c>
      <c r="M444" s="13">
        <v>2014</v>
      </c>
      <c r="N444" s="13" t="s">
        <v>723</v>
      </c>
      <c r="O444" s="13"/>
      <c r="P444" s="13"/>
      <c r="Q444" s="16" t="str">
        <f>HYPERLINK("http://knoema.com/","http://knoema.com/")</f>
        <v>http://knoema.com/</v>
      </c>
      <c r="R444" s="15" t="s">
        <v>155</v>
      </c>
      <c r="S444" s="15" t="s">
        <v>156</v>
      </c>
      <c r="T444" s="15" t="s">
        <v>588</v>
      </c>
      <c r="U444" s="13" t="s">
        <v>589</v>
      </c>
      <c r="V444" s="13" t="s">
        <v>202</v>
      </c>
      <c r="W444" s="13" t="s">
        <v>207</v>
      </c>
      <c r="X444" s="13" t="s">
        <v>306</v>
      </c>
      <c r="Y444" s="13" t="s">
        <v>306</v>
      </c>
      <c r="Z444" s="13"/>
      <c r="AA444" s="3"/>
    </row>
    <row r="445" spans="1:27" x14ac:dyDescent="0.3">
      <c r="A445" s="13" t="s">
        <v>290</v>
      </c>
      <c r="B445" s="13" t="s">
        <v>23</v>
      </c>
      <c r="C445" s="13" t="s">
        <v>93</v>
      </c>
      <c r="D445" s="13" t="s">
        <v>68</v>
      </c>
      <c r="E445" s="29" t="s">
        <v>290</v>
      </c>
      <c r="F445" s="13" t="s">
        <v>1775</v>
      </c>
      <c r="G445" s="13" t="s">
        <v>54</v>
      </c>
      <c r="H445" s="13" t="str">
        <f>IF(R445="A","Yes","No")</f>
        <v>Yes</v>
      </c>
      <c r="I445" s="13" t="s">
        <v>71</v>
      </c>
      <c r="J445" s="13" t="s">
        <v>29</v>
      </c>
      <c r="K445" s="13" t="s">
        <v>29</v>
      </c>
      <c r="L445" s="13" t="s">
        <v>30</v>
      </c>
      <c r="M445" s="13">
        <v>2013</v>
      </c>
      <c r="N445" s="13" t="s">
        <v>1776</v>
      </c>
      <c r="O445" s="13"/>
      <c r="P445" s="13"/>
      <c r="Q445" s="14" t="s">
        <v>574</v>
      </c>
      <c r="R445" s="15" t="s">
        <v>44</v>
      </c>
      <c r="S445" s="15" t="s">
        <v>45</v>
      </c>
      <c r="T445" s="15" t="s">
        <v>56</v>
      </c>
      <c r="U445" s="13"/>
      <c r="V445" s="13" t="s">
        <v>202</v>
      </c>
      <c r="W445" s="13" t="s">
        <v>203</v>
      </c>
      <c r="X445" s="13" t="s">
        <v>306</v>
      </c>
      <c r="Y445" s="13" t="s">
        <v>112</v>
      </c>
      <c r="Z445" s="13"/>
      <c r="AA445" s="3"/>
    </row>
    <row r="446" spans="1:27" x14ac:dyDescent="0.3">
      <c r="A446" s="13" t="s">
        <v>290</v>
      </c>
      <c r="B446" s="13" t="s">
        <v>23</v>
      </c>
      <c r="C446" s="13" t="s">
        <v>93</v>
      </c>
      <c r="D446" s="13" t="s">
        <v>24</v>
      </c>
      <c r="E446" s="13" t="s">
        <v>2012</v>
      </c>
      <c r="F446" s="13" t="s">
        <v>1207</v>
      </c>
      <c r="G446" s="13" t="s">
        <v>2020</v>
      </c>
      <c r="H446" s="13" t="str">
        <f>IF(R446="A","Yes","No")</f>
        <v>Yes</v>
      </c>
      <c r="I446" s="13" t="s">
        <v>71</v>
      </c>
      <c r="J446" s="13" t="s">
        <v>29</v>
      </c>
      <c r="K446" s="13" t="s">
        <v>29</v>
      </c>
      <c r="L446" s="13" t="s">
        <v>30</v>
      </c>
      <c r="M446" s="13">
        <v>2013</v>
      </c>
      <c r="N446" s="13"/>
      <c r="O446" s="13"/>
      <c r="P446" s="13"/>
      <c r="Q446" s="14" t="s">
        <v>1206</v>
      </c>
      <c r="R446" s="15" t="s">
        <v>44</v>
      </c>
      <c r="S446" s="15" t="s">
        <v>45</v>
      </c>
      <c r="T446" s="15" t="s">
        <v>46</v>
      </c>
      <c r="U446" s="13"/>
      <c r="V446" s="13" t="s">
        <v>292</v>
      </c>
      <c r="W446" s="13" t="s">
        <v>293</v>
      </c>
      <c r="X446" s="13" t="s">
        <v>296</v>
      </c>
      <c r="Y446" s="13" t="s">
        <v>297</v>
      </c>
      <c r="Z446" s="13"/>
      <c r="AA446" s="3"/>
    </row>
    <row r="447" spans="1:27" x14ac:dyDescent="0.3">
      <c r="A447" s="13" t="s">
        <v>290</v>
      </c>
      <c r="B447" s="13" t="s">
        <v>23</v>
      </c>
      <c r="C447" s="13" t="s">
        <v>93</v>
      </c>
      <c r="D447" s="13" t="s">
        <v>24</v>
      </c>
      <c r="E447" s="13" t="s">
        <v>1171</v>
      </c>
      <c r="F447" s="13" t="s">
        <v>1207</v>
      </c>
      <c r="G447" s="13" t="s">
        <v>2020</v>
      </c>
      <c r="H447" s="13" t="str">
        <f>IF(R447="A","Yes","No")</f>
        <v>Yes</v>
      </c>
      <c r="I447" s="13" t="s">
        <v>71</v>
      </c>
      <c r="J447" s="13" t="s">
        <v>29</v>
      </c>
      <c r="K447" s="13" t="s">
        <v>29</v>
      </c>
      <c r="L447" s="13" t="s">
        <v>30</v>
      </c>
      <c r="M447" s="13">
        <v>2013</v>
      </c>
      <c r="N447" s="13"/>
      <c r="O447" s="13"/>
      <c r="P447" s="13"/>
      <c r="Q447" s="14" t="s">
        <v>1206</v>
      </c>
      <c r="R447" s="15" t="s">
        <v>44</v>
      </c>
      <c r="S447" s="15" t="s">
        <v>45</v>
      </c>
      <c r="T447" s="15" t="s">
        <v>46</v>
      </c>
      <c r="U447" s="13"/>
      <c r="V447" s="13" t="s">
        <v>292</v>
      </c>
      <c r="W447" s="13" t="s">
        <v>293</v>
      </c>
      <c r="X447" s="13" t="s">
        <v>296</v>
      </c>
      <c r="Y447" s="13" t="s">
        <v>297</v>
      </c>
      <c r="Z447" s="13"/>
      <c r="AA447" s="3"/>
    </row>
    <row r="448" spans="1:27" x14ac:dyDescent="0.3">
      <c r="A448" s="13" t="s">
        <v>290</v>
      </c>
      <c r="B448" s="13" t="s">
        <v>23</v>
      </c>
      <c r="C448" s="13" t="s">
        <v>93</v>
      </c>
      <c r="D448" s="13" t="s">
        <v>24</v>
      </c>
      <c r="E448" s="13" t="s">
        <v>1172</v>
      </c>
      <c r="F448" s="13" t="s">
        <v>1207</v>
      </c>
      <c r="G448" s="13" t="s">
        <v>2020</v>
      </c>
      <c r="H448" s="13" t="str">
        <f>IF(R448="A","Yes","No")</f>
        <v>Yes</v>
      </c>
      <c r="I448" s="13" t="s">
        <v>71</v>
      </c>
      <c r="J448" s="13" t="s">
        <v>29</v>
      </c>
      <c r="K448" s="13" t="s">
        <v>29</v>
      </c>
      <c r="L448" s="13" t="s">
        <v>30</v>
      </c>
      <c r="M448" s="13">
        <v>2013</v>
      </c>
      <c r="N448" s="13"/>
      <c r="O448" s="13"/>
      <c r="P448" s="13"/>
      <c r="Q448" s="14" t="s">
        <v>1206</v>
      </c>
      <c r="R448" s="15" t="s">
        <v>44</v>
      </c>
      <c r="S448" s="15" t="s">
        <v>45</v>
      </c>
      <c r="T448" s="15" t="s">
        <v>46</v>
      </c>
      <c r="U448" s="13"/>
      <c r="V448" s="13" t="s">
        <v>292</v>
      </c>
      <c r="W448" s="13" t="s">
        <v>293</v>
      </c>
      <c r="X448" s="13" t="s">
        <v>296</v>
      </c>
      <c r="Y448" s="13" t="s">
        <v>297</v>
      </c>
      <c r="Z448" s="13"/>
      <c r="AA448" s="3"/>
    </row>
    <row r="449" spans="1:27" x14ac:dyDescent="0.3">
      <c r="A449" s="13" t="s">
        <v>290</v>
      </c>
      <c r="B449" s="13" t="s">
        <v>23</v>
      </c>
      <c r="C449" s="13" t="s">
        <v>93</v>
      </c>
      <c r="D449" s="13" t="s">
        <v>24</v>
      </c>
      <c r="E449" s="13" t="s">
        <v>1173</v>
      </c>
      <c r="F449" s="13" t="s">
        <v>1207</v>
      </c>
      <c r="G449" s="13" t="s">
        <v>2020</v>
      </c>
      <c r="H449" s="13" t="str">
        <f>IF(R449="A","Yes","No")</f>
        <v>Yes</v>
      </c>
      <c r="I449" s="13" t="s">
        <v>71</v>
      </c>
      <c r="J449" s="13" t="s">
        <v>29</v>
      </c>
      <c r="K449" s="13" t="s">
        <v>29</v>
      </c>
      <c r="L449" s="13" t="s">
        <v>30</v>
      </c>
      <c r="M449" s="13">
        <v>2013</v>
      </c>
      <c r="N449" s="13"/>
      <c r="O449" s="13"/>
      <c r="P449" s="13"/>
      <c r="Q449" s="14" t="s">
        <v>1206</v>
      </c>
      <c r="R449" s="15" t="s">
        <v>44</v>
      </c>
      <c r="S449" s="15" t="s">
        <v>45</v>
      </c>
      <c r="T449" s="15" t="s">
        <v>46</v>
      </c>
      <c r="U449" s="13"/>
      <c r="V449" s="13" t="s">
        <v>292</v>
      </c>
      <c r="W449" s="13" t="s">
        <v>293</v>
      </c>
      <c r="X449" s="13" t="s">
        <v>296</v>
      </c>
      <c r="Y449" s="13" t="s">
        <v>297</v>
      </c>
      <c r="Z449" s="13"/>
      <c r="AA449" s="3"/>
    </row>
    <row r="450" spans="1:27" x14ac:dyDescent="0.3">
      <c r="A450" s="13" t="s">
        <v>290</v>
      </c>
      <c r="B450" s="13" t="s">
        <v>23</v>
      </c>
      <c r="C450" s="13" t="s">
        <v>93</v>
      </c>
      <c r="D450" s="13" t="s">
        <v>24</v>
      </c>
      <c r="E450" s="13" t="s">
        <v>1174</v>
      </c>
      <c r="F450" s="13" t="s">
        <v>1207</v>
      </c>
      <c r="G450" s="13" t="s">
        <v>2020</v>
      </c>
      <c r="H450" s="13" t="str">
        <f>IF(R450="A","Yes","No")</f>
        <v>Yes</v>
      </c>
      <c r="I450" s="13" t="s">
        <v>71</v>
      </c>
      <c r="J450" s="13" t="s">
        <v>29</v>
      </c>
      <c r="K450" s="13" t="s">
        <v>29</v>
      </c>
      <c r="L450" s="13" t="s">
        <v>30</v>
      </c>
      <c r="M450" s="13">
        <v>2013</v>
      </c>
      <c r="N450" s="13"/>
      <c r="O450" s="13"/>
      <c r="P450" s="13"/>
      <c r="Q450" s="14" t="s">
        <v>1206</v>
      </c>
      <c r="R450" s="15" t="s">
        <v>44</v>
      </c>
      <c r="S450" s="15" t="s">
        <v>45</v>
      </c>
      <c r="T450" s="15" t="s">
        <v>46</v>
      </c>
      <c r="U450" s="13"/>
      <c r="V450" s="13" t="s">
        <v>292</v>
      </c>
      <c r="W450" s="13" t="s">
        <v>293</v>
      </c>
      <c r="X450" s="13" t="s">
        <v>296</v>
      </c>
      <c r="Y450" s="13" t="s">
        <v>297</v>
      </c>
      <c r="Z450" s="13"/>
      <c r="AA450" s="3"/>
    </row>
    <row r="451" spans="1:27" x14ac:dyDescent="0.3">
      <c r="A451" s="13" t="s">
        <v>290</v>
      </c>
      <c r="B451" s="13" t="s">
        <v>23</v>
      </c>
      <c r="C451" s="13" t="s">
        <v>93</v>
      </c>
      <c r="D451" s="13" t="s">
        <v>24</v>
      </c>
      <c r="E451" s="13" t="s">
        <v>1193</v>
      </c>
      <c r="F451" s="13" t="s">
        <v>1207</v>
      </c>
      <c r="G451" s="13" t="s">
        <v>2020</v>
      </c>
      <c r="H451" s="13" t="str">
        <f>IF(R451="A","Yes","No")</f>
        <v>Yes</v>
      </c>
      <c r="I451" s="13" t="s">
        <v>71</v>
      </c>
      <c r="J451" s="13" t="s">
        <v>29</v>
      </c>
      <c r="K451" s="13" t="s">
        <v>29</v>
      </c>
      <c r="L451" s="13" t="s">
        <v>30</v>
      </c>
      <c r="M451" s="13">
        <v>2013</v>
      </c>
      <c r="N451" s="13"/>
      <c r="O451" s="13"/>
      <c r="P451" s="13"/>
      <c r="Q451" s="14" t="s">
        <v>1206</v>
      </c>
      <c r="R451" s="15" t="s">
        <v>44</v>
      </c>
      <c r="S451" s="15" t="s">
        <v>45</v>
      </c>
      <c r="T451" s="15" t="s">
        <v>46</v>
      </c>
      <c r="U451" s="13"/>
      <c r="V451" s="13" t="s">
        <v>292</v>
      </c>
      <c r="W451" s="13" t="s">
        <v>293</v>
      </c>
      <c r="X451" s="13" t="s">
        <v>296</v>
      </c>
      <c r="Y451" s="13" t="s">
        <v>297</v>
      </c>
      <c r="Z451" s="13"/>
      <c r="AA451" s="3"/>
    </row>
    <row r="452" spans="1:27" x14ac:dyDescent="0.3">
      <c r="A452" s="13" t="s">
        <v>290</v>
      </c>
      <c r="B452" s="13" t="s">
        <v>23</v>
      </c>
      <c r="C452" s="13" t="s">
        <v>93</v>
      </c>
      <c r="D452" s="13" t="s">
        <v>24</v>
      </c>
      <c r="E452" s="13" t="s">
        <v>1194</v>
      </c>
      <c r="F452" s="13" t="s">
        <v>1207</v>
      </c>
      <c r="G452" s="13" t="s">
        <v>2020</v>
      </c>
      <c r="H452" s="13" t="str">
        <f>IF(R452="A","Yes","No")</f>
        <v>Yes</v>
      </c>
      <c r="I452" s="13" t="s">
        <v>71</v>
      </c>
      <c r="J452" s="13" t="s">
        <v>29</v>
      </c>
      <c r="K452" s="13" t="s">
        <v>29</v>
      </c>
      <c r="L452" s="13" t="s">
        <v>30</v>
      </c>
      <c r="M452" s="13">
        <v>2013</v>
      </c>
      <c r="N452" s="13"/>
      <c r="O452" s="13"/>
      <c r="P452" s="13"/>
      <c r="Q452" s="14" t="s">
        <v>1206</v>
      </c>
      <c r="R452" s="15" t="s">
        <v>44</v>
      </c>
      <c r="S452" s="15" t="s">
        <v>45</v>
      </c>
      <c r="T452" s="15" t="s">
        <v>46</v>
      </c>
      <c r="U452" s="13"/>
      <c r="V452" s="13" t="s">
        <v>292</v>
      </c>
      <c r="W452" s="13" t="s">
        <v>293</v>
      </c>
      <c r="X452" s="13" t="s">
        <v>296</v>
      </c>
      <c r="Y452" s="13" t="s">
        <v>297</v>
      </c>
      <c r="Z452" s="13"/>
      <c r="AA452" s="3"/>
    </row>
    <row r="453" spans="1:27" x14ac:dyDescent="0.3">
      <c r="A453" s="13" t="s">
        <v>290</v>
      </c>
      <c r="B453" s="13" t="s">
        <v>23</v>
      </c>
      <c r="C453" s="13" t="s">
        <v>93</v>
      </c>
      <c r="D453" s="13" t="s">
        <v>24</v>
      </c>
      <c r="E453" s="13" t="s">
        <v>1195</v>
      </c>
      <c r="F453" s="13" t="s">
        <v>1207</v>
      </c>
      <c r="G453" s="13" t="s">
        <v>2020</v>
      </c>
      <c r="H453" s="13" t="str">
        <f>IF(R453="A","Yes","No")</f>
        <v>Yes</v>
      </c>
      <c r="I453" s="13" t="s">
        <v>71</v>
      </c>
      <c r="J453" s="13" t="s">
        <v>29</v>
      </c>
      <c r="K453" s="13" t="s">
        <v>29</v>
      </c>
      <c r="L453" s="13" t="s">
        <v>30</v>
      </c>
      <c r="M453" s="13">
        <v>2013</v>
      </c>
      <c r="N453" s="13"/>
      <c r="O453" s="13"/>
      <c r="P453" s="13"/>
      <c r="Q453" s="14" t="s">
        <v>1206</v>
      </c>
      <c r="R453" s="15" t="s">
        <v>44</v>
      </c>
      <c r="S453" s="15" t="s">
        <v>45</v>
      </c>
      <c r="T453" s="15" t="s">
        <v>46</v>
      </c>
      <c r="U453" s="13"/>
      <c r="V453" s="13" t="s">
        <v>292</v>
      </c>
      <c r="W453" s="13" t="s">
        <v>293</v>
      </c>
      <c r="X453" s="13" t="s">
        <v>296</v>
      </c>
      <c r="Y453" s="13" t="s">
        <v>297</v>
      </c>
      <c r="Z453" s="13"/>
      <c r="AA453" s="3"/>
    </row>
    <row r="454" spans="1:27" x14ac:dyDescent="0.3">
      <c r="A454" s="13" t="s">
        <v>290</v>
      </c>
      <c r="B454" s="13" t="s">
        <v>23</v>
      </c>
      <c r="C454" s="13" t="s">
        <v>93</v>
      </c>
      <c r="D454" s="13" t="s">
        <v>24</v>
      </c>
      <c r="E454" s="13" t="s">
        <v>1196</v>
      </c>
      <c r="F454" s="13" t="s">
        <v>1207</v>
      </c>
      <c r="G454" s="13" t="s">
        <v>2020</v>
      </c>
      <c r="H454" s="13" t="str">
        <f>IF(R454="A","Yes","No")</f>
        <v>Yes</v>
      </c>
      <c r="I454" s="13" t="s">
        <v>71</v>
      </c>
      <c r="J454" s="13" t="s">
        <v>29</v>
      </c>
      <c r="K454" s="13" t="s">
        <v>29</v>
      </c>
      <c r="L454" s="13" t="s">
        <v>30</v>
      </c>
      <c r="M454" s="13">
        <v>2013</v>
      </c>
      <c r="N454" s="13"/>
      <c r="O454" s="13"/>
      <c r="P454" s="13"/>
      <c r="Q454" s="14" t="s">
        <v>1206</v>
      </c>
      <c r="R454" s="15" t="s">
        <v>44</v>
      </c>
      <c r="S454" s="15" t="s">
        <v>45</v>
      </c>
      <c r="T454" s="15" t="s">
        <v>46</v>
      </c>
      <c r="U454" s="13"/>
      <c r="V454" s="13" t="s">
        <v>292</v>
      </c>
      <c r="W454" s="13" t="s">
        <v>293</v>
      </c>
      <c r="X454" s="13" t="s">
        <v>296</v>
      </c>
      <c r="Y454" s="13" t="s">
        <v>297</v>
      </c>
      <c r="Z454" s="13"/>
      <c r="AA454" s="3"/>
    </row>
    <row r="455" spans="1:27" x14ac:dyDescent="0.3">
      <c r="A455" s="13" t="s">
        <v>290</v>
      </c>
      <c r="B455" s="13" t="s">
        <v>23</v>
      </c>
      <c r="C455" s="13" t="s">
        <v>93</v>
      </c>
      <c r="D455" s="13" t="s">
        <v>24</v>
      </c>
      <c r="E455" s="13" t="s">
        <v>1197</v>
      </c>
      <c r="F455" s="13" t="s">
        <v>1207</v>
      </c>
      <c r="G455" s="13" t="s">
        <v>2020</v>
      </c>
      <c r="H455" s="13" t="str">
        <f>IF(R455="A","Yes","No")</f>
        <v>Yes</v>
      </c>
      <c r="I455" s="13" t="s">
        <v>71</v>
      </c>
      <c r="J455" s="13" t="s">
        <v>29</v>
      </c>
      <c r="K455" s="13" t="s">
        <v>29</v>
      </c>
      <c r="L455" s="13" t="s">
        <v>30</v>
      </c>
      <c r="M455" s="13">
        <v>2013</v>
      </c>
      <c r="N455" s="13"/>
      <c r="O455" s="13"/>
      <c r="P455" s="13"/>
      <c r="Q455" s="14" t="s">
        <v>1206</v>
      </c>
      <c r="R455" s="15" t="s">
        <v>44</v>
      </c>
      <c r="S455" s="15" t="s">
        <v>45</v>
      </c>
      <c r="T455" s="15" t="s">
        <v>46</v>
      </c>
      <c r="U455" s="13"/>
      <c r="V455" s="13" t="s">
        <v>292</v>
      </c>
      <c r="W455" s="13" t="s">
        <v>293</v>
      </c>
      <c r="X455" s="13" t="s">
        <v>296</v>
      </c>
      <c r="Y455" s="13" t="s">
        <v>297</v>
      </c>
      <c r="Z455" s="13"/>
      <c r="AA455" s="3"/>
    </row>
    <row r="456" spans="1:27" x14ac:dyDescent="0.3">
      <c r="A456" s="13" t="s">
        <v>290</v>
      </c>
      <c r="B456" s="13" t="s">
        <v>23</v>
      </c>
      <c r="C456" s="13" t="s">
        <v>93</v>
      </c>
      <c r="D456" s="13" t="s">
        <v>24</v>
      </c>
      <c r="E456" s="13" t="s">
        <v>1198</v>
      </c>
      <c r="F456" s="13" t="s">
        <v>1207</v>
      </c>
      <c r="G456" s="13" t="s">
        <v>2020</v>
      </c>
      <c r="H456" s="13" t="str">
        <f>IF(R456="A","Yes","No")</f>
        <v>Yes</v>
      </c>
      <c r="I456" s="13" t="s">
        <v>71</v>
      </c>
      <c r="J456" s="13" t="s">
        <v>29</v>
      </c>
      <c r="K456" s="13" t="s">
        <v>29</v>
      </c>
      <c r="L456" s="13" t="s">
        <v>30</v>
      </c>
      <c r="M456" s="13">
        <v>2013</v>
      </c>
      <c r="N456" s="13"/>
      <c r="O456" s="13"/>
      <c r="P456" s="13"/>
      <c r="Q456" s="14" t="s">
        <v>1206</v>
      </c>
      <c r="R456" s="15" t="s">
        <v>44</v>
      </c>
      <c r="S456" s="15" t="s">
        <v>45</v>
      </c>
      <c r="T456" s="15" t="s">
        <v>46</v>
      </c>
      <c r="U456" s="13"/>
      <c r="V456" s="13" t="s">
        <v>292</v>
      </c>
      <c r="W456" s="13" t="s">
        <v>293</v>
      </c>
      <c r="X456" s="13" t="s">
        <v>296</v>
      </c>
      <c r="Y456" s="13" t="s">
        <v>297</v>
      </c>
      <c r="Z456" s="13"/>
      <c r="AA456" s="3"/>
    </row>
    <row r="457" spans="1:27" x14ac:dyDescent="0.3">
      <c r="A457" s="13" t="s">
        <v>290</v>
      </c>
      <c r="B457" s="13" t="s">
        <v>23</v>
      </c>
      <c r="C457" s="13" t="s">
        <v>93</v>
      </c>
      <c r="D457" s="13" t="s">
        <v>24</v>
      </c>
      <c r="E457" s="13" t="s">
        <v>1199</v>
      </c>
      <c r="F457" s="13" t="s">
        <v>1207</v>
      </c>
      <c r="G457" s="13" t="s">
        <v>2020</v>
      </c>
      <c r="H457" s="13" t="str">
        <f>IF(R457="A","Yes","No")</f>
        <v>Yes</v>
      </c>
      <c r="I457" s="13" t="s">
        <v>71</v>
      </c>
      <c r="J457" s="13" t="s">
        <v>29</v>
      </c>
      <c r="K457" s="13" t="s">
        <v>29</v>
      </c>
      <c r="L457" s="13" t="s">
        <v>30</v>
      </c>
      <c r="M457" s="13">
        <v>2013</v>
      </c>
      <c r="N457" s="13"/>
      <c r="O457" s="13"/>
      <c r="P457" s="13"/>
      <c r="Q457" s="14" t="s">
        <v>1206</v>
      </c>
      <c r="R457" s="15" t="s">
        <v>44</v>
      </c>
      <c r="S457" s="15" t="s">
        <v>45</v>
      </c>
      <c r="T457" s="15" t="s">
        <v>46</v>
      </c>
      <c r="U457" s="13"/>
      <c r="V457" s="13" t="s">
        <v>292</v>
      </c>
      <c r="W457" s="13" t="s">
        <v>293</v>
      </c>
      <c r="X457" s="13" t="s">
        <v>296</v>
      </c>
      <c r="Y457" s="13" t="s">
        <v>297</v>
      </c>
      <c r="Z457" s="13"/>
      <c r="AA457" s="3"/>
    </row>
    <row r="458" spans="1:27" x14ac:dyDescent="0.3">
      <c r="A458" s="13" t="s">
        <v>290</v>
      </c>
      <c r="B458" s="13" t="s">
        <v>23</v>
      </c>
      <c r="C458" s="13" t="s">
        <v>93</v>
      </c>
      <c r="D458" s="13" t="s">
        <v>24</v>
      </c>
      <c r="E458" s="13" t="s">
        <v>1200</v>
      </c>
      <c r="F458" s="13" t="s">
        <v>1207</v>
      </c>
      <c r="G458" s="13" t="s">
        <v>2020</v>
      </c>
      <c r="H458" s="13" t="str">
        <f>IF(R458="A","Yes","No")</f>
        <v>Yes</v>
      </c>
      <c r="I458" s="13" t="s">
        <v>71</v>
      </c>
      <c r="J458" s="13" t="s">
        <v>29</v>
      </c>
      <c r="K458" s="13" t="s">
        <v>29</v>
      </c>
      <c r="L458" s="13" t="s">
        <v>30</v>
      </c>
      <c r="M458" s="13">
        <v>2013</v>
      </c>
      <c r="N458" s="13"/>
      <c r="O458" s="13"/>
      <c r="P458" s="13"/>
      <c r="Q458" s="14" t="s">
        <v>1206</v>
      </c>
      <c r="R458" s="15" t="s">
        <v>44</v>
      </c>
      <c r="S458" s="15" t="s">
        <v>45</v>
      </c>
      <c r="T458" s="15" t="s">
        <v>46</v>
      </c>
      <c r="U458" s="13"/>
      <c r="V458" s="13" t="s">
        <v>292</v>
      </c>
      <c r="W458" s="13" t="s">
        <v>293</v>
      </c>
      <c r="X458" s="13" t="s">
        <v>296</v>
      </c>
      <c r="Y458" s="13" t="s">
        <v>297</v>
      </c>
      <c r="Z458" s="13"/>
      <c r="AA458" s="3"/>
    </row>
    <row r="459" spans="1:27" x14ac:dyDescent="0.3">
      <c r="A459" s="13" t="s">
        <v>290</v>
      </c>
      <c r="B459" s="13" t="s">
        <v>23</v>
      </c>
      <c r="C459" s="13" t="s">
        <v>93</v>
      </c>
      <c r="D459" s="13" t="s">
        <v>24</v>
      </c>
      <c r="E459" s="13" t="s">
        <v>1201</v>
      </c>
      <c r="F459" s="13" t="s">
        <v>1207</v>
      </c>
      <c r="G459" s="13" t="s">
        <v>2020</v>
      </c>
      <c r="H459" s="13" t="str">
        <f>IF(R459="A","Yes","No")</f>
        <v>Yes</v>
      </c>
      <c r="I459" s="13" t="s">
        <v>71</v>
      </c>
      <c r="J459" s="13" t="s">
        <v>29</v>
      </c>
      <c r="K459" s="13" t="s">
        <v>29</v>
      </c>
      <c r="L459" s="13" t="s">
        <v>30</v>
      </c>
      <c r="M459" s="13">
        <v>2013</v>
      </c>
      <c r="N459" s="13"/>
      <c r="O459" s="13"/>
      <c r="P459" s="13"/>
      <c r="Q459" s="14" t="s">
        <v>1206</v>
      </c>
      <c r="R459" s="15" t="s">
        <v>44</v>
      </c>
      <c r="S459" s="15" t="s">
        <v>45</v>
      </c>
      <c r="T459" s="15" t="s">
        <v>46</v>
      </c>
      <c r="U459" s="13"/>
      <c r="V459" s="13" t="s">
        <v>292</v>
      </c>
      <c r="W459" s="13" t="s">
        <v>293</v>
      </c>
      <c r="X459" s="13" t="s">
        <v>296</v>
      </c>
      <c r="Y459" s="13" t="s">
        <v>297</v>
      </c>
      <c r="Z459" s="13"/>
      <c r="AA459" s="3"/>
    </row>
    <row r="460" spans="1:27" x14ac:dyDescent="0.3">
      <c r="A460" s="13" t="s">
        <v>290</v>
      </c>
      <c r="B460" s="13" t="s">
        <v>23</v>
      </c>
      <c r="C460" s="13" t="s">
        <v>93</v>
      </c>
      <c r="D460" s="13" t="s">
        <v>24</v>
      </c>
      <c r="E460" s="13" t="s">
        <v>1202</v>
      </c>
      <c r="F460" s="13" t="s">
        <v>1207</v>
      </c>
      <c r="G460" s="13" t="s">
        <v>2020</v>
      </c>
      <c r="H460" s="13" t="str">
        <f>IF(R460="A","Yes","No")</f>
        <v>Yes</v>
      </c>
      <c r="I460" s="13" t="s">
        <v>71</v>
      </c>
      <c r="J460" s="13" t="s">
        <v>29</v>
      </c>
      <c r="K460" s="13" t="s">
        <v>29</v>
      </c>
      <c r="L460" s="13" t="s">
        <v>30</v>
      </c>
      <c r="M460" s="13">
        <v>2013</v>
      </c>
      <c r="N460" s="13"/>
      <c r="O460" s="13"/>
      <c r="P460" s="13"/>
      <c r="Q460" s="14" t="s">
        <v>1206</v>
      </c>
      <c r="R460" s="15" t="s">
        <v>44</v>
      </c>
      <c r="S460" s="15" t="s">
        <v>45</v>
      </c>
      <c r="T460" s="15" t="s">
        <v>46</v>
      </c>
      <c r="U460" s="13"/>
      <c r="V460" s="13" t="s">
        <v>292</v>
      </c>
      <c r="W460" s="13" t="s">
        <v>293</v>
      </c>
      <c r="X460" s="13" t="s">
        <v>296</v>
      </c>
      <c r="Y460" s="13" t="s">
        <v>297</v>
      </c>
      <c r="Z460" s="13"/>
      <c r="AA460" s="3"/>
    </row>
    <row r="461" spans="1:27" x14ac:dyDescent="0.3">
      <c r="A461" s="13" t="s">
        <v>290</v>
      </c>
      <c r="B461" s="13" t="s">
        <v>23</v>
      </c>
      <c r="C461" s="13" t="s">
        <v>93</v>
      </c>
      <c r="D461" s="13" t="s">
        <v>24</v>
      </c>
      <c r="E461" s="13" t="s">
        <v>1203</v>
      </c>
      <c r="F461" s="13" t="s">
        <v>1207</v>
      </c>
      <c r="G461" s="13" t="s">
        <v>2020</v>
      </c>
      <c r="H461" s="13" t="str">
        <f>IF(R461="A","Yes","No")</f>
        <v>Yes</v>
      </c>
      <c r="I461" s="13" t="s">
        <v>71</v>
      </c>
      <c r="J461" s="13" t="s">
        <v>29</v>
      </c>
      <c r="K461" s="13" t="s">
        <v>29</v>
      </c>
      <c r="L461" s="13" t="s">
        <v>30</v>
      </c>
      <c r="M461" s="13">
        <v>2013</v>
      </c>
      <c r="N461" s="13"/>
      <c r="O461" s="13"/>
      <c r="P461" s="13"/>
      <c r="Q461" s="14" t="s">
        <v>1206</v>
      </c>
      <c r="R461" s="15" t="s">
        <v>44</v>
      </c>
      <c r="S461" s="15" t="s">
        <v>45</v>
      </c>
      <c r="T461" s="15" t="s">
        <v>46</v>
      </c>
      <c r="U461" s="13"/>
      <c r="V461" s="13" t="s">
        <v>292</v>
      </c>
      <c r="W461" s="13" t="s">
        <v>293</v>
      </c>
      <c r="X461" s="13" t="s">
        <v>296</v>
      </c>
      <c r="Y461" s="13" t="s">
        <v>297</v>
      </c>
      <c r="Z461" s="13"/>
      <c r="AA461" s="3"/>
    </row>
    <row r="462" spans="1:27" x14ac:dyDescent="0.3">
      <c r="A462" s="13" t="s">
        <v>290</v>
      </c>
      <c r="B462" s="13" t="s">
        <v>23</v>
      </c>
      <c r="C462" s="13" t="s">
        <v>93</v>
      </c>
      <c r="D462" s="13" t="s">
        <v>24</v>
      </c>
      <c r="E462" s="13" t="s">
        <v>1181</v>
      </c>
      <c r="F462" s="13" t="s">
        <v>1207</v>
      </c>
      <c r="G462" s="13" t="s">
        <v>2020</v>
      </c>
      <c r="H462" s="13" t="str">
        <f>IF(R462="A","Yes","No")</f>
        <v>Yes</v>
      </c>
      <c r="I462" s="13" t="s">
        <v>71</v>
      </c>
      <c r="J462" s="13" t="s">
        <v>29</v>
      </c>
      <c r="K462" s="13" t="s">
        <v>29</v>
      </c>
      <c r="L462" s="13" t="s">
        <v>30</v>
      </c>
      <c r="M462" s="13">
        <v>2013</v>
      </c>
      <c r="N462" s="13"/>
      <c r="O462" s="13"/>
      <c r="P462" s="13"/>
      <c r="Q462" s="14" t="s">
        <v>1206</v>
      </c>
      <c r="R462" s="15" t="s">
        <v>44</v>
      </c>
      <c r="S462" s="15" t="s">
        <v>45</v>
      </c>
      <c r="T462" s="15" t="s">
        <v>46</v>
      </c>
      <c r="U462" s="13"/>
      <c r="V462" s="13" t="s">
        <v>292</v>
      </c>
      <c r="W462" s="13" t="s">
        <v>293</v>
      </c>
      <c r="X462" s="13" t="s">
        <v>296</v>
      </c>
      <c r="Y462" s="13" t="s">
        <v>297</v>
      </c>
      <c r="Z462" s="13"/>
      <c r="AA462" s="3"/>
    </row>
    <row r="463" spans="1:27" x14ac:dyDescent="0.3">
      <c r="A463" s="13" t="s">
        <v>290</v>
      </c>
      <c r="B463" s="13" t="s">
        <v>23</v>
      </c>
      <c r="C463" s="13" t="s">
        <v>93</v>
      </c>
      <c r="D463" s="13" t="s">
        <v>24</v>
      </c>
      <c r="E463" s="13" t="s">
        <v>1182</v>
      </c>
      <c r="F463" s="13" t="s">
        <v>1207</v>
      </c>
      <c r="G463" s="13" t="s">
        <v>2020</v>
      </c>
      <c r="H463" s="13" t="str">
        <f>IF(R463="A","Yes","No")</f>
        <v>Yes</v>
      </c>
      <c r="I463" s="13" t="s">
        <v>71</v>
      </c>
      <c r="J463" s="13" t="s">
        <v>29</v>
      </c>
      <c r="K463" s="13" t="s">
        <v>29</v>
      </c>
      <c r="L463" s="13" t="s">
        <v>30</v>
      </c>
      <c r="M463" s="13">
        <v>2013</v>
      </c>
      <c r="N463" s="13"/>
      <c r="O463" s="13"/>
      <c r="P463" s="13"/>
      <c r="Q463" s="14" t="s">
        <v>1206</v>
      </c>
      <c r="R463" s="15" t="s">
        <v>44</v>
      </c>
      <c r="S463" s="15" t="s">
        <v>45</v>
      </c>
      <c r="T463" s="15" t="s">
        <v>46</v>
      </c>
      <c r="U463" s="13"/>
      <c r="V463" s="13" t="s">
        <v>292</v>
      </c>
      <c r="W463" s="13" t="s">
        <v>293</v>
      </c>
      <c r="X463" s="13" t="s">
        <v>296</v>
      </c>
      <c r="Y463" s="13" t="s">
        <v>297</v>
      </c>
      <c r="Z463" s="13"/>
      <c r="AA463" s="3"/>
    </row>
    <row r="464" spans="1:27" x14ac:dyDescent="0.3">
      <c r="A464" s="13" t="s">
        <v>290</v>
      </c>
      <c r="B464" s="13" t="s">
        <v>23</v>
      </c>
      <c r="C464" s="13" t="s">
        <v>93</v>
      </c>
      <c r="D464" s="13" t="s">
        <v>24</v>
      </c>
      <c r="E464" s="13" t="s">
        <v>1183</v>
      </c>
      <c r="F464" s="13" t="s">
        <v>1207</v>
      </c>
      <c r="G464" s="13" t="s">
        <v>2020</v>
      </c>
      <c r="H464" s="13" t="str">
        <f>IF(R464="A","Yes","No")</f>
        <v>Yes</v>
      </c>
      <c r="I464" s="13" t="s">
        <v>71</v>
      </c>
      <c r="J464" s="13" t="s">
        <v>29</v>
      </c>
      <c r="K464" s="13" t="s">
        <v>29</v>
      </c>
      <c r="L464" s="13" t="s">
        <v>30</v>
      </c>
      <c r="M464" s="13">
        <v>2013</v>
      </c>
      <c r="N464" s="13"/>
      <c r="O464" s="13"/>
      <c r="P464" s="13"/>
      <c r="Q464" s="14" t="s">
        <v>1206</v>
      </c>
      <c r="R464" s="15" t="s">
        <v>44</v>
      </c>
      <c r="S464" s="15" t="s">
        <v>45</v>
      </c>
      <c r="T464" s="15" t="s">
        <v>46</v>
      </c>
      <c r="U464" s="13"/>
      <c r="V464" s="13" t="s">
        <v>292</v>
      </c>
      <c r="W464" s="13" t="s">
        <v>293</v>
      </c>
      <c r="X464" s="13" t="s">
        <v>296</v>
      </c>
      <c r="Y464" s="13" t="s">
        <v>297</v>
      </c>
      <c r="Z464" s="13"/>
      <c r="AA464" s="3"/>
    </row>
    <row r="465" spans="1:27" x14ac:dyDescent="0.3">
      <c r="A465" s="13" t="s">
        <v>290</v>
      </c>
      <c r="B465" s="13" t="s">
        <v>23</v>
      </c>
      <c r="C465" s="13" t="s">
        <v>93</v>
      </c>
      <c r="D465" s="13" t="s">
        <v>24</v>
      </c>
      <c r="E465" s="13" t="s">
        <v>1204</v>
      </c>
      <c r="F465" s="13" t="s">
        <v>1207</v>
      </c>
      <c r="G465" s="13" t="s">
        <v>2020</v>
      </c>
      <c r="H465" s="13" t="str">
        <f>IF(R465="A","Yes","No")</f>
        <v>Yes</v>
      </c>
      <c r="I465" s="13" t="s">
        <v>71</v>
      </c>
      <c r="J465" s="13" t="s">
        <v>29</v>
      </c>
      <c r="K465" s="13" t="s">
        <v>29</v>
      </c>
      <c r="L465" s="13" t="s">
        <v>30</v>
      </c>
      <c r="M465" s="13">
        <v>2013</v>
      </c>
      <c r="N465" s="13"/>
      <c r="O465" s="13"/>
      <c r="P465" s="13"/>
      <c r="Q465" s="14" t="s">
        <v>1206</v>
      </c>
      <c r="R465" s="15" t="s">
        <v>44</v>
      </c>
      <c r="S465" s="15" t="s">
        <v>45</v>
      </c>
      <c r="T465" s="15" t="s">
        <v>46</v>
      </c>
      <c r="U465" s="13"/>
      <c r="V465" s="13" t="s">
        <v>292</v>
      </c>
      <c r="W465" s="13" t="s">
        <v>293</v>
      </c>
      <c r="X465" s="13" t="s">
        <v>296</v>
      </c>
      <c r="Y465" s="13" t="s">
        <v>297</v>
      </c>
      <c r="Z465" s="13"/>
      <c r="AA465" s="3"/>
    </row>
    <row r="466" spans="1:27" x14ac:dyDescent="0.3">
      <c r="A466" s="13" t="s">
        <v>290</v>
      </c>
      <c r="B466" s="13" t="s">
        <v>23</v>
      </c>
      <c r="C466" s="13" t="s">
        <v>93</v>
      </c>
      <c r="D466" s="13" t="s">
        <v>24</v>
      </c>
      <c r="E466" s="13" t="s">
        <v>1205</v>
      </c>
      <c r="F466" s="13" t="s">
        <v>1207</v>
      </c>
      <c r="G466" s="13" t="s">
        <v>2020</v>
      </c>
      <c r="H466" s="13" t="str">
        <f>IF(R466="A","Yes","No")</f>
        <v>Yes</v>
      </c>
      <c r="I466" s="13" t="s">
        <v>71</v>
      </c>
      <c r="J466" s="13" t="s">
        <v>29</v>
      </c>
      <c r="K466" s="13" t="s">
        <v>29</v>
      </c>
      <c r="L466" s="13" t="s">
        <v>30</v>
      </c>
      <c r="M466" s="13">
        <v>2013</v>
      </c>
      <c r="N466" s="13"/>
      <c r="O466" s="13"/>
      <c r="P466" s="13"/>
      <c r="Q466" s="14" t="s">
        <v>1206</v>
      </c>
      <c r="R466" s="15" t="s">
        <v>44</v>
      </c>
      <c r="S466" s="15" t="s">
        <v>45</v>
      </c>
      <c r="T466" s="15" t="s">
        <v>46</v>
      </c>
      <c r="U466" s="13"/>
      <c r="V466" s="13" t="s">
        <v>292</v>
      </c>
      <c r="W466" s="13" t="s">
        <v>293</v>
      </c>
      <c r="X466" s="13" t="s">
        <v>296</v>
      </c>
      <c r="Y466" s="13" t="s">
        <v>297</v>
      </c>
      <c r="Z466" s="13"/>
      <c r="AA466" s="3"/>
    </row>
    <row r="467" spans="1:27" x14ac:dyDescent="0.3">
      <c r="A467" s="13" t="s">
        <v>290</v>
      </c>
      <c r="B467" s="13" t="s">
        <v>23</v>
      </c>
      <c r="C467" s="13" t="s">
        <v>93</v>
      </c>
      <c r="D467" s="13" t="s">
        <v>24</v>
      </c>
      <c r="E467" s="13" t="s">
        <v>1208</v>
      </c>
      <c r="F467" s="13" t="s">
        <v>1208</v>
      </c>
      <c r="G467" s="13" t="s">
        <v>2020</v>
      </c>
      <c r="H467" s="13" t="str">
        <f>IF(R467="A","Yes","No")</f>
        <v>Yes</v>
      </c>
      <c r="I467" s="13" t="s">
        <v>71</v>
      </c>
      <c r="J467" s="13" t="s">
        <v>29</v>
      </c>
      <c r="K467" s="13" t="s">
        <v>29</v>
      </c>
      <c r="L467" s="13" t="s">
        <v>30</v>
      </c>
      <c r="M467" s="13">
        <v>2013</v>
      </c>
      <c r="N467" s="13"/>
      <c r="O467" s="13"/>
      <c r="P467" s="13"/>
      <c r="Q467" s="14" t="s">
        <v>1209</v>
      </c>
      <c r="R467" s="15" t="s">
        <v>44</v>
      </c>
      <c r="S467" s="15" t="s">
        <v>45</v>
      </c>
      <c r="T467" s="15" t="s">
        <v>46</v>
      </c>
      <c r="U467" s="13"/>
      <c r="V467" s="13" t="s">
        <v>292</v>
      </c>
      <c r="W467" s="13" t="s">
        <v>293</v>
      </c>
      <c r="X467" s="13" t="s">
        <v>296</v>
      </c>
      <c r="Y467" s="13" t="s">
        <v>297</v>
      </c>
      <c r="Z467" s="13"/>
      <c r="AA467" s="3"/>
    </row>
    <row r="468" spans="1:27" x14ac:dyDescent="0.3">
      <c r="A468" s="13" t="s">
        <v>290</v>
      </c>
      <c r="B468" s="13" t="s">
        <v>107</v>
      </c>
      <c r="C468" s="13" t="s">
        <v>93</v>
      </c>
      <c r="D468" s="13" t="s">
        <v>24</v>
      </c>
      <c r="E468" s="13" t="s">
        <v>2030</v>
      </c>
      <c r="F468" s="13" t="s">
        <v>1218</v>
      </c>
      <c r="G468" s="13" t="s">
        <v>2020</v>
      </c>
      <c r="H468" s="13" t="str">
        <f>IF(R468="A","Yes","No")</f>
        <v>Yes</v>
      </c>
      <c r="I468" s="13" t="s">
        <v>71</v>
      </c>
      <c r="J468" s="13" t="s">
        <v>29</v>
      </c>
      <c r="K468" s="13" t="s">
        <v>29</v>
      </c>
      <c r="L468" s="13" t="s">
        <v>30</v>
      </c>
      <c r="M468" s="13">
        <v>2011</v>
      </c>
      <c r="N468" s="13"/>
      <c r="O468" s="13"/>
      <c r="P468" s="13"/>
      <c r="Q468" s="14" t="s">
        <v>1211</v>
      </c>
      <c r="R468" s="15" t="s">
        <v>44</v>
      </c>
      <c r="S468" s="15" t="s">
        <v>45</v>
      </c>
      <c r="T468" s="15" t="s">
        <v>46</v>
      </c>
      <c r="U468" s="13"/>
      <c r="V468" s="13" t="s">
        <v>292</v>
      </c>
      <c r="W468" s="13" t="s">
        <v>293</v>
      </c>
      <c r="X468" s="13" t="s">
        <v>296</v>
      </c>
      <c r="Y468" s="13" t="s">
        <v>297</v>
      </c>
      <c r="Z468" s="13"/>
      <c r="AA468" s="3"/>
    </row>
    <row r="469" spans="1:27" x14ac:dyDescent="0.3">
      <c r="A469" s="13" t="s">
        <v>290</v>
      </c>
      <c r="B469" s="13" t="s">
        <v>107</v>
      </c>
      <c r="C469" s="13" t="s">
        <v>93</v>
      </c>
      <c r="D469" s="13" t="s">
        <v>24</v>
      </c>
      <c r="E469" s="13" t="s">
        <v>2031</v>
      </c>
      <c r="F469" s="13" t="s">
        <v>1218</v>
      </c>
      <c r="G469" s="13" t="s">
        <v>2020</v>
      </c>
      <c r="H469" s="13" t="str">
        <f>IF(R469="A","Yes","No")</f>
        <v>Yes</v>
      </c>
      <c r="I469" s="13" t="s">
        <v>71</v>
      </c>
      <c r="J469" s="13" t="s">
        <v>29</v>
      </c>
      <c r="K469" s="13" t="s">
        <v>29</v>
      </c>
      <c r="L469" s="13" t="s">
        <v>30</v>
      </c>
      <c r="M469" s="13">
        <v>2011</v>
      </c>
      <c r="N469" s="13"/>
      <c r="O469" s="13"/>
      <c r="P469" s="13"/>
      <c r="Q469" s="14" t="s">
        <v>1211</v>
      </c>
      <c r="R469" s="15" t="s">
        <v>44</v>
      </c>
      <c r="S469" s="15" t="s">
        <v>45</v>
      </c>
      <c r="T469" s="15" t="s">
        <v>46</v>
      </c>
      <c r="U469" s="13"/>
      <c r="V469" s="13" t="s">
        <v>292</v>
      </c>
      <c r="W469" s="13" t="s">
        <v>293</v>
      </c>
      <c r="X469" s="13" t="s">
        <v>296</v>
      </c>
      <c r="Y469" s="13" t="s">
        <v>297</v>
      </c>
      <c r="Z469" s="13"/>
      <c r="AA469" s="3"/>
    </row>
    <row r="470" spans="1:27" x14ac:dyDescent="0.3">
      <c r="A470" s="13" t="s">
        <v>290</v>
      </c>
      <c r="B470" s="13" t="s">
        <v>107</v>
      </c>
      <c r="C470" s="13" t="s">
        <v>93</v>
      </c>
      <c r="D470" s="13" t="s">
        <v>24</v>
      </c>
      <c r="E470" s="13" t="s">
        <v>2032</v>
      </c>
      <c r="F470" s="13" t="s">
        <v>1218</v>
      </c>
      <c r="G470" s="13" t="s">
        <v>2020</v>
      </c>
      <c r="H470" s="13" t="str">
        <f>IF(R470="A","Yes","No")</f>
        <v>Yes</v>
      </c>
      <c r="I470" s="13" t="s">
        <v>71</v>
      </c>
      <c r="J470" s="13" t="s">
        <v>29</v>
      </c>
      <c r="K470" s="13" t="s">
        <v>29</v>
      </c>
      <c r="L470" s="13" t="s">
        <v>30</v>
      </c>
      <c r="M470" s="13">
        <v>2011</v>
      </c>
      <c r="N470" s="13"/>
      <c r="O470" s="13"/>
      <c r="P470" s="13"/>
      <c r="Q470" s="14" t="s">
        <v>1211</v>
      </c>
      <c r="R470" s="15" t="s">
        <v>44</v>
      </c>
      <c r="S470" s="15" t="s">
        <v>45</v>
      </c>
      <c r="T470" s="15" t="s">
        <v>46</v>
      </c>
      <c r="U470" s="13"/>
      <c r="V470" s="13" t="s">
        <v>292</v>
      </c>
      <c r="W470" s="13" t="s">
        <v>293</v>
      </c>
      <c r="X470" s="13" t="s">
        <v>296</v>
      </c>
      <c r="Y470" s="13" t="s">
        <v>297</v>
      </c>
      <c r="Z470" s="13"/>
      <c r="AA470" s="3"/>
    </row>
    <row r="471" spans="1:27" x14ac:dyDescent="0.3">
      <c r="A471" s="13" t="s">
        <v>290</v>
      </c>
      <c r="B471" s="13" t="s">
        <v>107</v>
      </c>
      <c r="C471" s="13" t="s">
        <v>93</v>
      </c>
      <c r="D471" s="13" t="s">
        <v>24</v>
      </c>
      <c r="E471" s="13" t="s">
        <v>2033</v>
      </c>
      <c r="F471" s="13" t="s">
        <v>1218</v>
      </c>
      <c r="G471" s="13" t="s">
        <v>2020</v>
      </c>
      <c r="H471" s="13" t="str">
        <f>IF(R471="A","Yes","No")</f>
        <v>Yes</v>
      </c>
      <c r="I471" s="13" t="s">
        <v>71</v>
      </c>
      <c r="J471" s="13" t="s">
        <v>29</v>
      </c>
      <c r="K471" s="13" t="s">
        <v>29</v>
      </c>
      <c r="L471" s="13" t="s">
        <v>30</v>
      </c>
      <c r="M471" s="13">
        <v>2011</v>
      </c>
      <c r="N471" s="13"/>
      <c r="O471" s="13"/>
      <c r="P471" s="13"/>
      <c r="Q471" s="14" t="s">
        <v>1211</v>
      </c>
      <c r="R471" s="15" t="s">
        <v>44</v>
      </c>
      <c r="S471" s="15" t="s">
        <v>45</v>
      </c>
      <c r="T471" s="15" t="s">
        <v>46</v>
      </c>
      <c r="U471" s="13"/>
      <c r="V471" s="13" t="s">
        <v>292</v>
      </c>
      <c r="W471" s="13" t="s">
        <v>293</v>
      </c>
      <c r="X471" s="13" t="s">
        <v>296</v>
      </c>
      <c r="Y471" s="13" t="s">
        <v>297</v>
      </c>
      <c r="Z471" s="13"/>
      <c r="AA471" s="3"/>
    </row>
    <row r="472" spans="1:27" x14ac:dyDescent="0.3">
      <c r="A472" s="13" t="s">
        <v>290</v>
      </c>
      <c r="B472" s="13" t="s">
        <v>107</v>
      </c>
      <c r="C472" s="13" t="s">
        <v>93</v>
      </c>
      <c r="D472" s="13" t="s">
        <v>24</v>
      </c>
      <c r="E472" s="13" t="s">
        <v>2034</v>
      </c>
      <c r="F472" s="13" t="s">
        <v>1218</v>
      </c>
      <c r="G472" s="13" t="s">
        <v>2020</v>
      </c>
      <c r="H472" s="13" t="str">
        <f>IF(R472="A","Yes","No")</f>
        <v>Yes</v>
      </c>
      <c r="I472" s="13" t="s">
        <v>71</v>
      </c>
      <c r="J472" s="13" t="s">
        <v>29</v>
      </c>
      <c r="K472" s="13" t="s">
        <v>29</v>
      </c>
      <c r="L472" s="13" t="s">
        <v>30</v>
      </c>
      <c r="M472" s="13">
        <v>2011</v>
      </c>
      <c r="N472" s="13"/>
      <c r="O472" s="13"/>
      <c r="P472" s="13"/>
      <c r="Q472" s="14" t="s">
        <v>1211</v>
      </c>
      <c r="R472" s="15" t="s">
        <v>44</v>
      </c>
      <c r="S472" s="15" t="s">
        <v>45</v>
      </c>
      <c r="T472" s="15" t="s">
        <v>46</v>
      </c>
      <c r="U472" s="13"/>
      <c r="V472" s="13" t="s">
        <v>292</v>
      </c>
      <c r="W472" s="13" t="s">
        <v>293</v>
      </c>
      <c r="X472" s="13" t="s">
        <v>296</v>
      </c>
      <c r="Y472" s="13" t="s">
        <v>297</v>
      </c>
      <c r="Z472" s="13"/>
      <c r="AA472" s="3"/>
    </row>
    <row r="473" spans="1:27" x14ac:dyDescent="0.3">
      <c r="A473" s="13" t="s">
        <v>290</v>
      </c>
      <c r="B473" s="13" t="s">
        <v>107</v>
      </c>
      <c r="C473" s="13" t="s">
        <v>93</v>
      </c>
      <c r="D473" s="13" t="s">
        <v>24</v>
      </c>
      <c r="E473" s="13" t="s">
        <v>2035</v>
      </c>
      <c r="F473" s="13" t="s">
        <v>1218</v>
      </c>
      <c r="G473" s="13" t="s">
        <v>2020</v>
      </c>
      <c r="H473" s="13" t="str">
        <f>IF(R473="A","Yes","No")</f>
        <v>Yes</v>
      </c>
      <c r="I473" s="13" t="s">
        <v>71</v>
      </c>
      <c r="J473" s="13" t="s">
        <v>29</v>
      </c>
      <c r="K473" s="13" t="s">
        <v>29</v>
      </c>
      <c r="L473" s="13" t="s">
        <v>30</v>
      </c>
      <c r="M473" s="13">
        <v>2011</v>
      </c>
      <c r="N473" s="13"/>
      <c r="O473" s="13"/>
      <c r="P473" s="13"/>
      <c r="Q473" s="14" t="s">
        <v>1211</v>
      </c>
      <c r="R473" s="15" t="s">
        <v>44</v>
      </c>
      <c r="S473" s="15" t="s">
        <v>45</v>
      </c>
      <c r="T473" s="15" t="s">
        <v>46</v>
      </c>
      <c r="U473" s="13"/>
      <c r="V473" s="13" t="s">
        <v>292</v>
      </c>
      <c r="W473" s="13" t="s">
        <v>293</v>
      </c>
      <c r="X473" s="13" t="s">
        <v>296</v>
      </c>
      <c r="Y473" s="13" t="s">
        <v>297</v>
      </c>
      <c r="Z473" s="13"/>
      <c r="AA473" s="3"/>
    </row>
    <row r="474" spans="1:27" x14ac:dyDescent="0.3">
      <c r="A474" s="13" t="s">
        <v>290</v>
      </c>
      <c r="B474" s="13" t="s">
        <v>107</v>
      </c>
      <c r="C474" s="13" t="s">
        <v>93</v>
      </c>
      <c r="D474" s="13" t="s">
        <v>24</v>
      </c>
      <c r="E474" s="13" t="s">
        <v>2036</v>
      </c>
      <c r="F474" s="13" t="s">
        <v>1218</v>
      </c>
      <c r="G474" s="13" t="s">
        <v>2020</v>
      </c>
      <c r="H474" s="13" t="str">
        <f>IF(R474="A","Yes","No")</f>
        <v>Yes</v>
      </c>
      <c r="I474" s="13" t="s">
        <v>71</v>
      </c>
      <c r="J474" s="13" t="s">
        <v>29</v>
      </c>
      <c r="K474" s="13" t="s">
        <v>29</v>
      </c>
      <c r="L474" s="13" t="s">
        <v>30</v>
      </c>
      <c r="M474" s="13">
        <v>2011</v>
      </c>
      <c r="N474" s="13"/>
      <c r="O474" s="13"/>
      <c r="P474" s="13"/>
      <c r="Q474" s="14" t="s">
        <v>1211</v>
      </c>
      <c r="R474" s="15" t="s">
        <v>44</v>
      </c>
      <c r="S474" s="15" t="s">
        <v>45</v>
      </c>
      <c r="T474" s="15" t="s">
        <v>46</v>
      </c>
      <c r="U474" s="13"/>
      <c r="V474" s="13" t="s">
        <v>292</v>
      </c>
      <c r="W474" s="13" t="s">
        <v>293</v>
      </c>
      <c r="X474" s="13" t="s">
        <v>296</v>
      </c>
      <c r="Y474" s="13" t="s">
        <v>297</v>
      </c>
      <c r="Z474" s="13"/>
      <c r="AA474" s="3"/>
    </row>
    <row r="475" spans="1:27" x14ac:dyDescent="0.3">
      <c r="A475" s="13" t="s">
        <v>290</v>
      </c>
      <c r="B475" s="13" t="s">
        <v>107</v>
      </c>
      <c r="C475" s="13" t="s">
        <v>93</v>
      </c>
      <c r="D475" s="13" t="s">
        <v>24</v>
      </c>
      <c r="E475" s="13" t="s">
        <v>2037</v>
      </c>
      <c r="F475" s="13" t="s">
        <v>1218</v>
      </c>
      <c r="G475" s="13" t="s">
        <v>2020</v>
      </c>
      <c r="H475" s="13" t="str">
        <f>IF(R475="A","Yes","No")</f>
        <v>Yes</v>
      </c>
      <c r="I475" s="13" t="s">
        <v>71</v>
      </c>
      <c r="J475" s="13" t="s">
        <v>29</v>
      </c>
      <c r="K475" s="13" t="s">
        <v>29</v>
      </c>
      <c r="L475" s="13" t="s">
        <v>30</v>
      </c>
      <c r="M475" s="13">
        <v>2011</v>
      </c>
      <c r="N475" s="13"/>
      <c r="O475" s="13"/>
      <c r="P475" s="13"/>
      <c r="Q475" s="14" t="s">
        <v>1211</v>
      </c>
      <c r="R475" s="15" t="s">
        <v>44</v>
      </c>
      <c r="S475" s="15" t="s">
        <v>45</v>
      </c>
      <c r="T475" s="15" t="s">
        <v>46</v>
      </c>
      <c r="U475" s="13"/>
      <c r="V475" s="13" t="s">
        <v>292</v>
      </c>
      <c r="W475" s="13" t="s">
        <v>293</v>
      </c>
      <c r="X475" s="13" t="s">
        <v>296</v>
      </c>
      <c r="Y475" s="13" t="s">
        <v>297</v>
      </c>
      <c r="Z475" s="13"/>
      <c r="AA475" s="3"/>
    </row>
    <row r="476" spans="1:27" x14ac:dyDescent="0.3">
      <c r="A476" s="13" t="s">
        <v>290</v>
      </c>
      <c r="B476" s="13" t="s">
        <v>107</v>
      </c>
      <c r="C476" s="13" t="s">
        <v>93</v>
      </c>
      <c r="D476" s="13" t="s">
        <v>24</v>
      </c>
      <c r="E476" s="13" t="s">
        <v>2038</v>
      </c>
      <c r="F476" s="13" t="s">
        <v>1218</v>
      </c>
      <c r="G476" s="13" t="s">
        <v>2020</v>
      </c>
      <c r="H476" s="13" t="str">
        <f>IF(R476="A","Yes","No")</f>
        <v>Yes</v>
      </c>
      <c r="I476" s="13" t="s">
        <v>71</v>
      </c>
      <c r="J476" s="13" t="s">
        <v>29</v>
      </c>
      <c r="K476" s="13" t="s">
        <v>29</v>
      </c>
      <c r="L476" s="13" t="s">
        <v>30</v>
      </c>
      <c r="M476" s="13">
        <v>2011</v>
      </c>
      <c r="N476" s="13"/>
      <c r="O476" s="13"/>
      <c r="P476" s="13"/>
      <c r="Q476" s="14" t="s">
        <v>1211</v>
      </c>
      <c r="R476" s="15" t="s">
        <v>44</v>
      </c>
      <c r="S476" s="15" t="s">
        <v>45</v>
      </c>
      <c r="T476" s="15" t="s">
        <v>46</v>
      </c>
      <c r="U476" s="13"/>
      <c r="V476" s="13" t="s">
        <v>292</v>
      </c>
      <c r="W476" s="13" t="s">
        <v>293</v>
      </c>
      <c r="X476" s="13" t="s">
        <v>296</v>
      </c>
      <c r="Y476" s="13" t="s">
        <v>297</v>
      </c>
      <c r="Z476" s="13"/>
      <c r="AA476" s="3"/>
    </row>
    <row r="477" spans="1:27" x14ac:dyDescent="0.3">
      <c r="A477" s="13" t="s">
        <v>290</v>
      </c>
      <c r="B477" s="13" t="s">
        <v>107</v>
      </c>
      <c r="C477" s="13" t="s">
        <v>93</v>
      </c>
      <c r="D477" s="13" t="s">
        <v>24</v>
      </c>
      <c r="E477" s="13" t="s">
        <v>2039</v>
      </c>
      <c r="F477" s="13" t="s">
        <v>1218</v>
      </c>
      <c r="G477" s="13" t="s">
        <v>2020</v>
      </c>
      <c r="H477" s="13" t="str">
        <f>IF(R477="A","Yes","No")</f>
        <v>Yes</v>
      </c>
      <c r="I477" s="13" t="s">
        <v>71</v>
      </c>
      <c r="J477" s="13" t="s">
        <v>29</v>
      </c>
      <c r="K477" s="13" t="s">
        <v>29</v>
      </c>
      <c r="L477" s="13" t="s">
        <v>30</v>
      </c>
      <c r="M477" s="13">
        <v>2011</v>
      </c>
      <c r="N477" s="13"/>
      <c r="O477" s="13"/>
      <c r="P477" s="13"/>
      <c r="Q477" s="14" t="s">
        <v>1211</v>
      </c>
      <c r="R477" s="15" t="s">
        <v>44</v>
      </c>
      <c r="S477" s="15" t="s">
        <v>45</v>
      </c>
      <c r="T477" s="15" t="s">
        <v>46</v>
      </c>
      <c r="U477" s="13"/>
      <c r="V477" s="13" t="s">
        <v>292</v>
      </c>
      <c r="W477" s="13" t="s">
        <v>293</v>
      </c>
      <c r="X477" s="13" t="s">
        <v>296</v>
      </c>
      <c r="Y477" s="13" t="s">
        <v>297</v>
      </c>
      <c r="Z477" s="13"/>
      <c r="AA477" s="3"/>
    </row>
    <row r="478" spans="1:27" x14ac:dyDescent="0.3">
      <c r="A478" s="13" t="s">
        <v>290</v>
      </c>
      <c r="B478" s="13" t="s">
        <v>107</v>
      </c>
      <c r="C478" s="13" t="s">
        <v>93</v>
      </c>
      <c r="D478" s="13" t="s">
        <v>24</v>
      </c>
      <c r="E478" s="13" t="s">
        <v>2040</v>
      </c>
      <c r="F478" s="13" t="s">
        <v>1218</v>
      </c>
      <c r="G478" s="13" t="s">
        <v>2020</v>
      </c>
      <c r="H478" s="13" t="str">
        <f>IF(R478="A","Yes","No")</f>
        <v>Yes</v>
      </c>
      <c r="I478" s="13" t="s">
        <v>71</v>
      </c>
      <c r="J478" s="13" t="s">
        <v>29</v>
      </c>
      <c r="K478" s="13" t="s">
        <v>29</v>
      </c>
      <c r="L478" s="13" t="s">
        <v>30</v>
      </c>
      <c r="M478" s="13">
        <v>2011</v>
      </c>
      <c r="N478" s="13"/>
      <c r="O478" s="13"/>
      <c r="P478" s="13"/>
      <c r="Q478" s="14" t="s">
        <v>1211</v>
      </c>
      <c r="R478" s="15" t="s">
        <v>44</v>
      </c>
      <c r="S478" s="15" t="s">
        <v>45</v>
      </c>
      <c r="T478" s="15" t="s">
        <v>46</v>
      </c>
      <c r="U478" s="13"/>
      <c r="V478" s="13" t="s">
        <v>292</v>
      </c>
      <c r="W478" s="13" t="s">
        <v>293</v>
      </c>
      <c r="X478" s="13" t="s">
        <v>296</v>
      </c>
      <c r="Y478" s="13" t="s">
        <v>297</v>
      </c>
      <c r="Z478" s="13"/>
      <c r="AA478" s="3"/>
    </row>
    <row r="479" spans="1:27" x14ac:dyDescent="0.3">
      <c r="A479" s="13" t="s">
        <v>290</v>
      </c>
      <c r="B479" s="13" t="s">
        <v>107</v>
      </c>
      <c r="C479" s="13" t="s">
        <v>93</v>
      </c>
      <c r="D479" s="13" t="s">
        <v>24</v>
      </c>
      <c r="E479" s="13" t="s">
        <v>2041</v>
      </c>
      <c r="F479" s="13" t="s">
        <v>1218</v>
      </c>
      <c r="G479" s="13" t="s">
        <v>2020</v>
      </c>
      <c r="H479" s="13" t="str">
        <f>IF(R479="A","Yes","No")</f>
        <v>Yes</v>
      </c>
      <c r="I479" s="13" t="s">
        <v>71</v>
      </c>
      <c r="J479" s="13" t="s">
        <v>29</v>
      </c>
      <c r="K479" s="13" t="s">
        <v>29</v>
      </c>
      <c r="L479" s="13" t="s">
        <v>30</v>
      </c>
      <c r="M479" s="13">
        <v>2011</v>
      </c>
      <c r="N479" s="13"/>
      <c r="O479" s="13"/>
      <c r="P479" s="13"/>
      <c r="Q479" s="14" t="s">
        <v>1211</v>
      </c>
      <c r="R479" s="15" t="s">
        <v>44</v>
      </c>
      <c r="S479" s="15" t="s">
        <v>45</v>
      </c>
      <c r="T479" s="15" t="s">
        <v>46</v>
      </c>
      <c r="U479" s="13"/>
      <c r="V479" s="13" t="s">
        <v>292</v>
      </c>
      <c r="W479" s="13" t="s">
        <v>293</v>
      </c>
      <c r="X479" s="13" t="s">
        <v>296</v>
      </c>
      <c r="Y479" s="13" t="s">
        <v>297</v>
      </c>
      <c r="Z479" s="13"/>
      <c r="AA479" s="3"/>
    </row>
    <row r="480" spans="1:27" x14ac:dyDescent="0.3">
      <c r="A480" s="13" t="s">
        <v>290</v>
      </c>
      <c r="B480" s="13" t="s">
        <v>107</v>
      </c>
      <c r="C480" s="13" t="s">
        <v>93</v>
      </c>
      <c r="D480" s="13" t="s">
        <v>24</v>
      </c>
      <c r="E480" s="13" t="s">
        <v>2042</v>
      </c>
      <c r="F480" s="13" t="s">
        <v>1218</v>
      </c>
      <c r="G480" s="13" t="s">
        <v>2020</v>
      </c>
      <c r="H480" s="13" t="str">
        <f>IF(R480="A","Yes","No")</f>
        <v>Yes</v>
      </c>
      <c r="I480" s="13" t="s">
        <v>71</v>
      </c>
      <c r="J480" s="13" t="s">
        <v>29</v>
      </c>
      <c r="K480" s="13" t="s">
        <v>29</v>
      </c>
      <c r="L480" s="13" t="s">
        <v>30</v>
      </c>
      <c r="M480" s="13">
        <v>2011</v>
      </c>
      <c r="N480" s="13"/>
      <c r="O480" s="13"/>
      <c r="P480" s="13"/>
      <c r="Q480" s="14" t="s">
        <v>1211</v>
      </c>
      <c r="R480" s="15" t="s">
        <v>44</v>
      </c>
      <c r="S480" s="15" t="s">
        <v>45</v>
      </c>
      <c r="T480" s="15" t="s">
        <v>46</v>
      </c>
      <c r="U480" s="13"/>
      <c r="V480" s="13" t="s">
        <v>292</v>
      </c>
      <c r="W480" s="13" t="s">
        <v>293</v>
      </c>
      <c r="X480" s="13" t="s">
        <v>296</v>
      </c>
      <c r="Y480" s="13" t="s">
        <v>297</v>
      </c>
      <c r="Z480" s="13"/>
      <c r="AA480" s="3"/>
    </row>
    <row r="481" spans="1:27" x14ac:dyDescent="0.3">
      <c r="A481" s="13" t="s">
        <v>290</v>
      </c>
      <c r="B481" s="13" t="s">
        <v>107</v>
      </c>
      <c r="C481" s="13" t="s">
        <v>93</v>
      </c>
      <c r="D481" s="13" t="s">
        <v>24</v>
      </c>
      <c r="E481" s="13" t="s">
        <v>2043</v>
      </c>
      <c r="F481" s="13" t="s">
        <v>1218</v>
      </c>
      <c r="G481" s="13" t="s">
        <v>2020</v>
      </c>
      <c r="H481" s="13" t="str">
        <f>IF(R481="A","Yes","No")</f>
        <v>Yes</v>
      </c>
      <c r="I481" s="13" t="s">
        <v>71</v>
      </c>
      <c r="J481" s="13" t="s">
        <v>29</v>
      </c>
      <c r="K481" s="13" t="s">
        <v>29</v>
      </c>
      <c r="L481" s="13" t="s">
        <v>30</v>
      </c>
      <c r="M481" s="13">
        <v>2011</v>
      </c>
      <c r="N481" s="13"/>
      <c r="O481" s="13"/>
      <c r="P481" s="13"/>
      <c r="Q481" s="14" t="s">
        <v>1211</v>
      </c>
      <c r="R481" s="15" t="s">
        <v>44</v>
      </c>
      <c r="S481" s="15" t="s">
        <v>45</v>
      </c>
      <c r="T481" s="15" t="s">
        <v>46</v>
      </c>
      <c r="U481" s="13"/>
      <c r="V481" s="13" t="s">
        <v>292</v>
      </c>
      <c r="W481" s="13" t="s">
        <v>293</v>
      </c>
      <c r="X481" s="13" t="s">
        <v>296</v>
      </c>
      <c r="Y481" s="13" t="s">
        <v>297</v>
      </c>
      <c r="Z481" s="13"/>
      <c r="AA481" s="3"/>
    </row>
    <row r="482" spans="1:27" x14ac:dyDescent="0.3">
      <c r="A482" s="13" t="s">
        <v>290</v>
      </c>
      <c r="B482" s="13" t="s">
        <v>107</v>
      </c>
      <c r="C482" s="13" t="s">
        <v>93</v>
      </c>
      <c r="D482" s="13" t="s">
        <v>24</v>
      </c>
      <c r="E482" s="13" t="s">
        <v>2044</v>
      </c>
      <c r="F482" s="13" t="s">
        <v>1218</v>
      </c>
      <c r="G482" s="13" t="s">
        <v>2020</v>
      </c>
      <c r="H482" s="13" t="str">
        <f>IF(R482="A","Yes","No")</f>
        <v>Yes</v>
      </c>
      <c r="I482" s="13" t="s">
        <v>71</v>
      </c>
      <c r="J482" s="13" t="s">
        <v>29</v>
      </c>
      <c r="K482" s="13" t="s">
        <v>29</v>
      </c>
      <c r="L482" s="13" t="s">
        <v>30</v>
      </c>
      <c r="M482" s="13">
        <v>2011</v>
      </c>
      <c r="N482" s="13"/>
      <c r="O482" s="13"/>
      <c r="P482" s="13"/>
      <c r="Q482" s="14" t="s">
        <v>1211</v>
      </c>
      <c r="R482" s="15" t="s">
        <v>44</v>
      </c>
      <c r="S482" s="15" t="s">
        <v>45</v>
      </c>
      <c r="T482" s="15" t="s">
        <v>46</v>
      </c>
      <c r="U482" s="13"/>
      <c r="V482" s="13" t="s">
        <v>292</v>
      </c>
      <c r="W482" s="13" t="s">
        <v>293</v>
      </c>
      <c r="X482" s="13" t="s">
        <v>296</v>
      </c>
      <c r="Y482" s="13" t="s">
        <v>297</v>
      </c>
      <c r="Z482" s="13"/>
      <c r="AA482" s="3"/>
    </row>
    <row r="483" spans="1:27" x14ac:dyDescent="0.3">
      <c r="A483" s="13" t="s">
        <v>290</v>
      </c>
      <c r="B483" s="13" t="s">
        <v>107</v>
      </c>
      <c r="C483" s="13" t="s">
        <v>93</v>
      </c>
      <c r="D483" s="13" t="s">
        <v>24</v>
      </c>
      <c r="E483" s="13" t="s">
        <v>2045</v>
      </c>
      <c r="F483" s="13" t="s">
        <v>1218</v>
      </c>
      <c r="G483" s="13" t="s">
        <v>2020</v>
      </c>
      <c r="H483" s="13" t="str">
        <f>IF(R483="A","Yes","No")</f>
        <v>Yes</v>
      </c>
      <c r="I483" s="13" t="s">
        <v>71</v>
      </c>
      <c r="J483" s="13" t="s">
        <v>29</v>
      </c>
      <c r="K483" s="13" t="s">
        <v>29</v>
      </c>
      <c r="L483" s="13" t="s">
        <v>30</v>
      </c>
      <c r="M483" s="13">
        <v>2011</v>
      </c>
      <c r="N483" s="13"/>
      <c r="O483" s="13"/>
      <c r="P483" s="13"/>
      <c r="Q483" s="14" t="s">
        <v>1211</v>
      </c>
      <c r="R483" s="15" t="s">
        <v>44</v>
      </c>
      <c r="S483" s="15" t="s">
        <v>45</v>
      </c>
      <c r="T483" s="15" t="s">
        <v>46</v>
      </c>
      <c r="U483" s="13"/>
      <c r="V483" s="13" t="s">
        <v>292</v>
      </c>
      <c r="W483" s="13" t="s">
        <v>293</v>
      </c>
      <c r="X483" s="13" t="s">
        <v>296</v>
      </c>
      <c r="Y483" s="13" t="s">
        <v>297</v>
      </c>
      <c r="Z483" s="13"/>
      <c r="AA483" s="3"/>
    </row>
    <row r="484" spans="1:27" x14ac:dyDescent="0.3">
      <c r="A484" s="13" t="s">
        <v>290</v>
      </c>
      <c r="B484" s="13" t="s">
        <v>107</v>
      </c>
      <c r="C484" s="13" t="s">
        <v>93</v>
      </c>
      <c r="D484" s="13" t="s">
        <v>24</v>
      </c>
      <c r="E484" s="13" t="s">
        <v>2046</v>
      </c>
      <c r="F484" s="13" t="s">
        <v>1218</v>
      </c>
      <c r="G484" s="13" t="s">
        <v>2020</v>
      </c>
      <c r="H484" s="13" t="str">
        <f>IF(R484="A","Yes","No")</f>
        <v>Yes</v>
      </c>
      <c r="I484" s="13" t="s">
        <v>71</v>
      </c>
      <c r="J484" s="13" t="s">
        <v>29</v>
      </c>
      <c r="K484" s="13" t="s">
        <v>29</v>
      </c>
      <c r="L484" s="13" t="s">
        <v>30</v>
      </c>
      <c r="M484" s="13">
        <v>2011</v>
      </c>
      <c r="N484" s="13"/>
      <c r="O484" s="13"/>
      <c r="P484" s="13"/>
      <c r="Q484" s="14" t="s">
        <v>1211</v>
      </c>
      <c r="R484" s="15" t="s">
        <v>44</v>
      </c>
      <c r="S484" s="15" t="s">
        <v>45</v>
      </c>
      <c r="T484" s="15" t="s">
        <v>46</v>
      </c>
      <c r="U484" s="13"/>
      <c r="V484" s="13" t="s">
        <v>292</v>
      </c>
      <c r="W484" s="13" t="s">
        <v>293</v>
      </c>
      <c r="X484" s="13" t="s">
        <v>296</v>
      </c>
      <c r="Y484" s="13" t="s">
        <v>297</v>
      </c>
      <c r="Z484" s="13"/>
      <c r="AA484" s="3"/>
    </row>
    <row r="485" spans="1:27" x14ac:dyDescent="0.3">
      <c r="A485" s="13" t="s">
        <v>290</v>
      </c>
      <c r="B485" s="13" t="s">
        <v>107</v>
      </c>
      <c r="C485" s="13" t="s">
        <v>93</v>
      </c>
      <c r="D485" s="13" t="s">
        <v>24</v>
      </c>
      <c r="E485" s="13" t="s">
        <v>2036</v>
      </c>
      <c r="F485" s="13" t="s">
        <v>1218</v>
      </c>
      <c r="G485" s="13" t="s">
        <v>2020</v>
      </c>
      <c r="H485" s="13" t="str">
        <f>IF(R485="A","Yes","No")</f>
        <v>Yes</v>
      </c>
      <c r="I485" s="13" t="s">
        <v>71</v>
      </c>
      <c r="J485" s="13" t="s">
        <v>29</v>
      </c>
      <c r="K485" s="13" t="s">
        <v>29</v>
      </c>
      <c r="L485" s="13" t="s">
        <v>30</v>
      </c>
      <c r="M485" s="13">
        <v>2011</v>
      </c>
      <c r="N485" s="13"/>
      <c r="O485" s="13"/>
      <c r="P485" s="13"/>
      <c r="Q485" s="14" t="s">
        <v>1211</v>
      </c>
      <c r="R485" s="15" t="s">
        <v>44</v>
      </c>
      <c r="S485" s="15" t="s">
        <v>45</v>
      </c>
      <c r="T485" s="15" t="s">
        <v>46</v>
      </c>
      <c r="U485" s="13"/>
      <c r="V485" s="13" t="s">
        <v>292</v>
      </c>
      <c r="W485" s="13" t="s">
        <v>293</v>
      </c>
      <c r="X485" s="13" t="s">
        <v>296</v>
      </c>
      <c r="Y485" s="13" t="s">
        <v>297</v>
      </c>
      <c r="Z485" s="13"/>
      <c r="AA485" s="3"/>
    </row>
    <row r="486" spans="1:27" x14ac:dyDescent="0.3">
      <c r="A486" s="13" t="s">
        <v>290</v>
      </c>
      <c r="B486" s="13" t="s">
        <v>107</v>
      </c>
      <c r="C486" s="13" t="s">
        <v>93</v>
      </c>
      <c r="D486" s="13" t="s">
        <v>24</v>
      </c>
      <c r="E486" s="13" t="s">
        <v>2047</v>
      </c>
      <c r="F486" s="13" t="s">
        <v>1218</v>
      </c>
      <c r="G486" s="13" t="s">
        <v>2020</v>
      </c>
      <c r="H486" s="13" t="str">
        <f>IF(R486="A","Yes","No")</f>
        <v>Yes</v>
      </c>
      <c r="I486" s="13" t="s">
        <v>71</v>
      </c>
      <c r="J486" s="13" t="s">
        <v>29</v>
      </c>
      <c r="K486" s="13" t="s">
        <v>29</v>
      </c>
      <c r="L486" s="13" t="s">
        <v>30</v>
      </c>
      <c r="M486" s="13">
        <v>2011</v>
      </c>
      <c r="N486" s="13"/>
      <c r="O486" s="13"/>
      <c r="P486" s="13"/>
      <c r="Q486" s="14" t="s">
        <v>1211</v>
      </c>
      <c r="R486" s="15" t="s">
        <v>44</v>
      </c>
      <c r="S486" s="15" t="s">
        <v>45</v>
      </c>
      <c r="T486" s="15" t="s">
        <v>46</v>
      </c>
      <c r="U486" s="13"/>
      <c r="V486" s="13" t="s">
        <v>292</v>
      </c>
      <c r="W486" s="13" t="s">
        <v>293</v>
      </c>
      <c r="X486" s="13" t="s">
        <v>296</v>
      </c>
      <c r="Y486" s="13" t="s">
        <v>297</v>
      </c>
      <c r="Z486" s="13"/>
      <c r="AA486" s="3"/>
    </row>
    <row r="487" spans="1:27" x14ac:dyDescent="0.3">
      <c r="A487" s="13" t="s">
        <v>290</v>
      </c>
      <c r="B487" s="13" t="s">
        <v>107</v>
      </c>
      <c r="C487" s="13" t="s">
        <v>93</v>
      </c>
      <c r="D487" s="13" t="s">
        <v>24</v>
      </c>
      <c r="E487" s="13" t="s">
        <v>2048</v>
      </c>
      <c r="F487" s="13" t="s">
        <v>1218</v>
      </c>
      <c r="G487" s="13" t="s">
        <v>2020</v>
      </c>
      <c r="H487" s="13" t="str">
        <f>IF(R487="A","Yes","No")</f>
        <v>Yes</v>
      </c>
      <c r="I487" s="13" t="s">
        <v>71</v>
      </c>
      <c r="J487" s="13" t="s">
        <v>29</v>
      </c>
      <c r="K487" s="13" t="s">
        <v>29</v>
      </c>
      <c r="L487" s="13" t="s">
        <v>30</v>
      </c>
      <c r="M487" s="13">
        <v>2011</v>
      </c>
      <c r="N487" s="13"/>
      <c r="O487" s="13"/>
      <c r="P487" s="13"/>
      <c r="Q487" s="14" t="s">
        <v>1211</v>
      </c>
      <c r="R487" s="15" t="s">
        <v>44</v>
      </c>
      <c r="S487" s="15" t="s">
        <v>45</v>
      </c>
      <c r="T487" s="15" t="s">
        <v>46</v>
      </c>
      <c r="U487" s="13"/>
      <c r="V487" s="13" t="s">
        <v>292</v>
      </c>
      <c r="W487" s="13" t="s">
        <v>293</v>
      </c>
      <c r="X487" s="13" t="s">
        <v>296</v>
      </c>
      <c r="Y487" s="13" t="s">
        <v>297</v>
      </c>
      <c r="Z487" s="13"/>
      <c r="AA487" s="3"/>
    </row>
    <row r="488" spans="1:27" x14ac:dyDescent="0.3">
      <c r="A488" s="13" t="s">
        <v>290</v>
      </c>
      <c r="B488" s="13" t="s">
        <v>107</v>
      </c>
      <c r="C488" s="13" t="s">
        <v>93</v>
      </c>
      <c r="D488" s="13" t="s">
        <v>24</v>
      </c>
      <c r="E488" s="13" t="s">
        <v>2049</v>
      </c>
      <c r="F488" s="13" t="s">
        <v>1218</v>
      </c>
      <c r="G488" s="13" t="s">
        <v>2020</v>
      </c>
      <c r="H488" s="13" t="str">
        <f>IF(R488="A","Yes","No")</f>
        <v>Yes</v>
      </c>
      <c r="I488" s="13" t="s">
        <v>71</v>
      </c>
      <c r="J488" s="13" t="s">
        <v>29</v>
      </c>
      <c r="K488" s="13" t="s">
        <v>29</v>
      </c>
      <c r="L488" s="13" t="s">
        <v>30</v>
      </c>
      <c r="M488" s="13">
        <v>2011</v>
      </c>
      <c r="N488" s="13"/>
      <c r="O488" s="13"/>
      <c r="P488" s="13"/>
      <c r="Q488" s="14" t="s">
        <v>1211</v>
      </c>
      <c r="R488" s="15" t="s">
        <v>44</v>
      </c>
      <c r="S488" s="15" t="s">
        <v>45</v>
      </c>
      <c r="T488" s="15" t="s">
        <v>46</v>
      </c>
      <c r="U488" s="13"/>
      <c r="V488" s="13" t="s">
        <v>292</v>
      </c>
      <c r="W488" s="13" t="s">
        <v>293</v>
      </c>
      <c r="X488" s="13" t="s">
        <v>296</v>
      </c>
      <c r="Y488" s="13" t="s">
        <v>297</v>
      </c>
      <c r="Z488" s="13"/>
      <c r="AA488" s="3"/>
    </row>
    <row r="489" spans="1:27" x14ac:dyDescent="0.3">
      <c r="A489" s="13" t="s">
        <v>290</v>
      </c>
      <c r="B489" s="13" t="s">
        <v>107</v>
      </c>
      <c r="C489" s="13" t="s">
        <v>93</v>
      </c>
      <c r="D489" s="13" t="s">
        <v>24</v>
      </c>
      <c r="E489" s="13" t="s">
        <v>2050</v>
      </c>
      <c r="F489" s="13" t="s">
        <v>1218</v>
      </c>
      <c r="G489" s="13" t="s">
        <v>2020</v>
      </c>
      <c r="H489" s="13" t="str">
        <f>IF(R489="A","Yes","No")</f>
        <v>Yes</v>
      </c>
      <c r="I489" s="13" t="s">
        <v>71</v>
      </c>
      <c r="J489" s="13" t="s">
        <v>29</v>
      </c>
      <c r="K489" s="13" t="s">
        <v>29</v>
      </c>
      <c r="L489" s="13" t="s">
        <v>30</v>
      </c>
      <c r="M489" s="13">
        <v>2011</v>
      </c>
      <c r="N489" s="13"/>
      <c r="O489" s="13"/>
      <c r="P489" s="13"/>
      <c r="Q489" s="14" t="s">
        <v>1211</v>
      </c>
      <c r="R489" s="15" t="s">
        <v>44</v>
      </c>
      <c r="S489" s="15" t="s">
        <v>45</v>
      </c>
      <c r="T489" s="15" t="s">
        <v>46</v>
      </c>
      <c r="U489" s="13"/>
      <c r="V489" s="13" t="s">
        <v>292</v>
      </c>
      <c r="W489" s="13" t="s">
        <v>293</v>
      </c>
      <c r="X489" s="13" t="s">
        <v>296</v>
      </c>
      <c r="Y489" s="13" t="s">
        <v>297</v>
      </c>
      <c r="Z489" s="13"/>
      <c r="AA489" s="3"/>
    </row>
    <row r="490" spans="1:27" x14ac:dyDescent="0.3">
      <c r="A490" s="13" t="s">
        <v>290</v>
      </c>
      <c r="B490" s="13" t="s">
        <v>107</v>
      </c>
      <c r="C490" s="13" t="s">
        <v>93</v>
      </c>
      <c r="D490" s="13" t="s">
        <v>24</v>
      </c>
      <c r="E490" s="13" t="s">
        <v>2051</v>
      </c>
      <c r="F490" s="13" t="s">
        <v>1218</v>
      </c>
      <c r="G490" s="13" t="s">
        <v>2020</v>
      </c>
      <c r="H490" s="13" t="str">
        <f>IF(R490="A","Yes","No")</f>
        <v>Yes</v>
      </c>
      <c r="I490" s="13" t="s">
        <v>71</v>
      </c>
      <c r="J490" s="13" t="s">
        <v>29</v>
      </c>
      <c r="K490" s="13" t="s">
        <v>29</v>
      </c>
      <c r="L490" s="13" t="s">
        <v>30</v>
      </c>
      <c r="M490" s="13">
        <v>2011</v>
      </c>
      <c r="N490" s="13"/>
      <c r="O490" s="13"/>
      <c r="P490" s="13"/>
      <c r="Q490" s="14" t="s">
        <v>1211</v>
      </c>
      <c r="R490" s="15" t="s">
        <v>44</v>
      </c>
      <c r="S490" s="15" t="s">
        <v>45</v>
      </c>
      <c r="T490" s="15" t="s">
        <v>46</v>
      </c>
      <c r="U490" s="13"/>
      <c r="V490" s="13" t="s">
        <v>292</v>
      </c>
      <c r="W490" s="13" t="s">
        <v>293</v>
      </c>
      <c r="X490" s="13" t="s">
        <v>296</v>
      </c>
      <c r="Y490" s="13" t="s">
        <v>297</v>
      </c>
      <c r="Z490" s="13"/>
      <c r="AA490" s="3"/>
    </row>
    <row r="491" spans="1:27" x14ac:dyDescent="0.3">
      <c r="A491" s="13" t="s">
        <v>290</v>
      </c>
      <c r="B491" s="13" t="s">
        <v>107</v>
      </c>
      <c r="C491" s="13" t="s">
        <v>93</v>
      </c>
      <c r="D491" s="13" t="s">
        <v>24</v>
      </c>
      <c r="E491" s="13" t="s">
        <v>2052</v>
      </c>
      <c r="F491" s="13" t="s">
        <v>1218</v>
      </c>
      <c r="G491" s="13" t="s">
        <v>2020</v>
      </c>
      <c r="H491" s="13" t="str">
        <f>IF(R491="A","Yes","No")</f>
        <v>Yes</v>
      </c>
      <c r="I491" s="13" t="s">
        <v>71</v>
      </c>
      <c r="J491" s="13" t="s">
        <v>29</v>
      </c>
      <c r="K491" s="13" t="s">
        <v>29</v>
      </c>
      <c r="L491" s="13" t="s">
        <v>30</v>
      </c>
      <c r="M491" s="13">
        <v>2011</v>
      </c>
      <c r="N491" s="13"/>
      <c r="O491" s="13"/>
      <c r="P491" s="13"/>
      <c r="Q491" s="14" t="s">
        <v>1211</v>
      </c>
      <c r="R491" s="15" t="s">
        <v>44</v>
      </c>
      <c r="S491" s="15" t="s">
        <v>45</v>
      </c>
      <c r="T491" s="15" t="s">
        <v>46</v>
      </c>
      <c r="U491" s="13"/>
      <c r="V491" s="13" t="s">
        <v>292</v>
      </c>
      <c r="W491" s="13" t="s">
        <v>293</v>
      </c>
      <c r="X491" s="13" t="s">
        <v>296</v>
      </c>
      <c r="Y491" s="13" t="s">
        <v>297</v>
      </c>
      <c r="Z491" s="13"/>
      <c r="AA491" s="3"/>
    </row>
    <row r="492" spans="1:27" x14ac:dyDescent="0.3">
      <c r="A492" s="13" t="s">
        <v>290</v>
      </c>
      <c r="B492" s="13" t="s">
        <v>107</v>
      </c>
      <c r="C492" s="13" t="s">
        <v>93</v>
      </c>
      <c r="D492" s="13" t="s">
        <v>24</v>
      </c>
      <c r="E492" s="13" t="s">
        <v>2053</v>
      </c>
      <c r="F492" s="13" t="s">
        <v>1218</v>
      </c>
      <c r="G492" s="13" t="s">
        <v>2020</v>
      </c>
      <c r="H492" s="13" t="str">
        <f>IF(R492="A","Yes","No")</f>
        <v>Yes</v>
      </c>
      <c r="I492" s="13" t="s">
        <v>71</v>
      </c>
      <c r="J492" s="13" t="s">
        <v>29</v>
      </c>
      <c r="K492" s="13" t="s">
        <v>29</v>
      </c>
      <c r="L492" s="13" t="s">
        <v>30</v>
      </c>
      <c r="M492" s="13">
        <v>2011</v>
      </c>
      <c r="N492" s="13"/>
      <c r="O492" s="13"/>
      <c r="P492" s="13"/>
      <c r="Q492" s="14" t="s">
        <v>1211</v>
      </c>
      <c r="R492" s="15" t="s">
        <v>44</v>
      </c>
      <c r="S492" s="15" t="s">
        <v>45</v>
      </c>
      <c r="T492" s="15" t="s">
        <v>46</v>
      </c>
      <c r="U492" s="13"/>
      <c r="V492" s="13" t="s">
        <v>292</v>
      </c>
      <c r="W492" s="13" t="s">
        <v>293</v>
      </c>
      <c r="X492" s="13" t="s">
        <v>296</v>
      </c>
      <c r="Y492" s="13" t="s">
        <v>297</v>
      </c>
      <c r="Z492" s="13"/>
      <c r="AA492" s="3"/>
    </row>
    <row r="493" spans="1:27" x14ac:dyDescent="0.3">
      <c r="A493" s="13" t="s">
        <v>290</v>
      </c>
      <c r="B493" s="13" t="s">
        <v>107</v>
      </c>
      <c r="C493" s="13" t="s">
        <v>93</v>
      </c>
      <c r="D493" s="13" t="s">
        <v>24</v>
      </c>
      <c r="E493" s="13" t="s">
        <v>2054</v>
      </c>
      <c r="F493" s="13" t="s">
        <v>1218</v>
      </c>
      <c r="G493" s="13" t="s">
        <v>2020</v>
      </c>
      <c r="H493" s="13" t="str">
        <f>IF(R493="A","Yes","No")</f>
        <v>Yes</v>
      </c>
      <c r="I493" s="13" t="s">
        <v>71</v>
      </c>
      <c r="J493" s="13" t="s">
        <v>29</v>
      </c>
      <c r="K493" s="13" t="s">
        <v>29</v>
      </c>
      <c r="L493" s="13" t="s">
        <v>30</v>
      </c>
      <c r="M493" s="13">
        <v>2011</v>
      </c>
      <c r="N493" s="13"/>
      <c r="O493" s="13"/>
      <c r="P493" s="13"/>
      <c r="Q493" s="14" t="s">
        <v>1211</v>
      </c>
      <c r="R493" s="15" t="s">
        <v>44</v>
      </c>
      <c r="S493" s="15" t="s">
        <v>45</v>
      </c>
      <c r="T493" s="15" t="s">
        <v>46</v>
      </c>
      <c r="U493" s="13"/>
      <c r="V493" s="13" t="s">
        <v>292</v>
      </c>
      <c r="W493" s="13" t="s">
        <v>293</v>
      </c>
      <c r="X493" s="13" t="s">
        <v>296</v>
      </c>
      <c r="Y493" s="13" t="s">
        <v>297</v>
      </c>
      <c r="Z493" s="13"/>
      <c r="AA493" s="3"/>
    </row>
    <row r="494" spans="1:27" x14ac:dyDescent="0.3">
      <c r="A494" s="13" t="s">
        <v>290</v>
      </c>
      <c r="B494" s="13" t="s">
        <v>107</v>
      </c>
      <c r="C494" s="13" t="s">
        <v>93</v>
      </c>
      <c r="D494" s="13" t="s">
        <v>24</v>
      </c>
      <c r="E494" s="13" t="s">
        <v>2055</v>
      </c>
      <c r="F494" s="13" t="s">
        <v>1218</v>
      </c>
      <c r="G494" s="13" t="s">
        <v>2020</v>
      </c>
      <c r="H494" s="13" t="str">
        <f>IF(R494="A","Yes","No")</f>
        <v>Yes</v>
      </c>
      <c r="I494" s="13" t="s">
        <v>71</v>
      </c>
      <c r="J494" s="13" t="s">
        <v>29</v>
      </c>
      <c r="K494" s="13" t="s">
        <v>29</v>
      </c>
      <c r="L494" s="13" t="s">
        <v>30</v>
      </c>
      <c r="M494" s="13">
        <v>2011</v>
      </c>
      <c r="N494" s="13"/>
      <c r="O494" s="13"/>
      <c r="P494" s="13"/>
      <c r="Q494" s="14" t="s">
        <v>1211</v>
      </c>
      <c r="R494" s="15" t="s">
        <v>44</v>
      </c>
      <c r="S494" s="15" t="s">
        <v>45</v>
      </c>
      <c r="T494" s="15" t="s">
        <v>46</v>
      </c>
      <c r="U494" s="13"/>
      <c r="V494" s="13" t="s">
        <v>292</v>
      </c>
      <c r="W494" s="13" t="s">
        <v>293</v>
      </c>
      <c r="X494" s="13" t="s">
        <v>296</v>
      </c>
      <c r="Y494" s="13" t="s">
        <v>297</v>
      </c>
      <c r="Z494" s="13"/>
      <c r="AA494" s="3"/>
    </row>
    <row r="495" spans="1:27" x14ac:dyDescent="0.3">
      <c r="A495" s="13" t="s">
        <v>290</v>
      </c>
      <c r="B495" s="13" t="s">
        <v>107</v>
      </c>
      <c r="C495" s="13" t="s">
        <v>93</v>
      </c>
      <c r="D495" s="13" t="s">
        <v>24</v>
      </c>
      <c r="E495" s="13" t="s">
        <v>2056</v>
      </c>
      <c r="F495" s="13" t="s">
        <v>1218</v>
      </c>
      <c r="G495" s="13" t="s">
        <v>2020</v>
      </c>
      <c r="H495" s="13" t="str">
        <f>IF(R495="A","Yes","No")</f>
        <v>Yes</v>
      </c>
      <c r="I495" s="13" t="s">
        <v>71</v>
      </c>
      <c r="J495" s="13" t="s">
        <v>29</v>
      </c>
      <c r="K495" s="13" t="s">
        <v>29</v>
      </c>
      <c r="L495" s="13" t="s">
        <v>30</v>
      </c>
      <c r="M495" s="13">
        <v>2011</v>
      </c>
      <c r="N495" s="13"/>
      <c r="O495" s="13"/>
      <c r="P495" s="13"/>
      <c r="Q495" s="14" t="s">
        <v>1211</v>
      </c>
      <c r="R495" s="15" t="s">
        <v>44</v>
      </c>
      <c r="S495" s="15" t="s">
        <v>45</v>
      </c>
      <c r="T495" s="15" t="s">
        <v>46</v>
      </c>
      <c r="U495" s="13"/>
      <c r="V495" s="13" t="s">
        <v>292</v>
      </c>
      <c r="W495" s="13" t="s">
        <v>293</v>
      </c>
      <c r="X495" s="13" t="s">
        <v>296</v>
      </c>
      <c r="Y495" s="13" t="s">
        <v>297</v>
      </c>
      <c r="Z495" s="13"/>
      <c r="AA495" s="3"/>
    </row>
    <row r="496" spans="1:27" x14ac:dyDescent="0.3">
      <c r="A496" s="13" t="s">
        <v>290</v>
      </c>
      <c r="B496" s="13" t="s">
        <v>107</v>
      </c>
      <c r="C496" s="13" t="s">
        <v>93</v>
      </c>
      <c r="D496" s="13" t="s">
        <v>24</v>
      </c>
      <c r="E496" s="13" t="s">
        <v>2057</v>
      </c>
      <c r="F496" s="13" t="s">
        <v>1218</v>
      </c>
      <c r="G496" s="13" t="s">
        <v>2020</v>
      </c>
      <c r="H496" s="13" t="str">
        <f>IF(R496="A","Yes","No")</f>
        <v>Yes</v>
      </c>
      <c r="I496" s="13" t="s">
        <v>71</v>
      </c>
      <c r="J496" s="13" t="s">
        <v>29</v>
      </c>
      <c r="K496" s="13" t="s">
        <v>29</v>
      </c>
      <c r="L496" s="13" t="s">
        <v>30</v>
      </c>
      <c r="M496" s="13">
        <v>2011</v>
      </c>
      <c r="N496" s="13"/>
      <c r="O496" s="13"/>
      <c r="P496" s="13"/>
      <c r="Q496" s="14" t="s">
        <v>1211</v>
      </c>
      <c r="R496" s="15" t="s">
        <v>44</v>
      </c>
      <c r="S496" s="15" t="s">
        <v>45</v>
      </c>
      <c r="T496" s="15" t="s">
        <v>46</v>
      </c>
      <c r="U496" s="13"/>
      <c r="V496" s="13" t="s">
        <v>292</v>
      </c>
      <c r="W496" s="13" t="s">
        <v>293</v>
      </c>
      <c r="X496" s="13" t="s">
        <v>296</v>
      </c>
      <c r="Y496" s="13" t="s">
        <v>297</v>
      </c>
      <c r="Z496" s="13"/>
      <c r="AA496" s="3"/>
    </row>
    <row r="497" spans="1:27" x14ac:dyDescent="0.3">
      <c r="A497" s="13" t="s">
        <v>290</v>
      </c>
      <c r="B497" s="13" t="s">
        <v>107</v>
      </c>
      <c r="C497" s="13" t="s">
        <v>93</v>
      </c>
      <c r="D497" s="13" t="s">
        <v>24</v>
      </c>
      <c r="E497" s="13" t="s">
        <v>2058</v>
      </c>
      <c r="F497" s="13" t="s">
        <v>1218</v>
      </c>
      <c r="G497" s="13" t="s">
        <v>2020</v>
      </c>
      <c r="H497" s="13" t="str">
        <f>IF(R497="A","Yes","No")</f>
        <v>Yes</v>
      </c>
      <c r="I497" s="13" t="s">
        <v>71</v>
      </c>
      <c r="J497" s="13" t="s">
        <v>29</v>
      </c>
      <c r="K497" s="13" t="s">
        <v>29</v>
      </c>
      <c r="L497" s="13" t="s">
        <v>30</v>
      </c>
      <c r="M497" s="13">
        <v>2011</v>
      </c>
      <c r="N497" s="13"/>
      <c r="O497" s="13"/>
      <c r="P497" s="13"/>
      <c r="Q497" s="14" t="s">
        <v>1211</v>
      </c>
      <c r="R497" s="15" t="s">
        <v>44</v>
      </c>
      <c r="S497" s="15" t="s">
        <v>45</v>
      </c>
      <c r="T497" s="15" t="s">
        <v>46</v>
      </c>
      <c r="U497" s="13"/>
      <c r="V497" s="13" t="s">
        <v>292</v>
      </c>
      <c r="W497" s="13" t="s">
        <v>293</v>
      </c>
      <c r="X497" s="13" t="s">
        <v>296</v>
      </c>
      <c r="Y497" s="13" t="s">
        <v>297</v>
      </c>
      <c r="Z497" s="13"/>
      <c r="AA497" s="3"/>
    </row>
    <row r="498" spans="1:27" x14ac:dyDescent="0.3">
      <c r="A498" s="13" t="s">
        <v>290</v>
      </c>
      <c r="B498" s="13" t="s">
        <v>107</v>
      </c>
      <c r="C498" s="13" t="s">
        <v>93</v>
      </c>
      <c r="D498" s="13" t="s">
        <v>24</v>
      </c>
      <c r="E498" s="13" t="s">
        <v>1210</v>
      </c>
      <c r="F498" s="13" t="s">
        <v>1218</v>
      </c>
      <c r="G498" s="13" t="s">
        <v>2020</v>
      </c>
      <c r="H498" s="13" t="str">
        <f>IF(R498="A","Yes","No")</f>
        <v>Yes</v>
      </c>
      <c r="I498" s="13" t="s">
        <v>71</v>
      </c>
      <c r="J498" s="13" t="s">
        <v>29</v>
      </c>
      <c r="K498" s="13" t="s">
        <v>29</v>
      </c>
      <c r="L498" s="13" t="s">
        <v>30</v>
      </c>
      <c r="M498" s="13">
        <v>2011</v>
      </c>
      <c r="N498" s="13"/>
      <c r="O498" s="13"/>
      <c r="P498" s="13"/>
      <c r="Q498" s="14" t="s">
        <v>1211</v>
      </c>
      <c r="R498" s="15" t="s">
        <v>44</v>
      </c>
      <c r="S498" s="15" t="s">
        <v>45</v>
      </c>
      <c r="T498" s="15" t="s">
        <v>46</v>
      </c>
      <c r="U498" s="13"/>
      <c r="V498" s="13" t="s">
        <v>292</v>
      </c>
      <c r="W498" s="13" t="s">
        <v>293</v>
      </c>
      <c r="X498" s="13" t="s">
        <v>296</v>
      </c>
      <c r="Y498" s="13" t="s">
        <v>297</v>
      </c>
      <c r="Z498" s="13"/>
      <c r="AA498" s="3"/>
    </row>
    <row r="499" spans="1:27" x14ac:dyDescent="0.3">
      <c r="A499" s="13" t="s">
        <v>290</v>
      </c>
      <c r="B499" s="13" t="s">
        <v>23</v>
      </c>
      <c r="C499" s="13" t="s">
        <v>93</v>
      </c>
      <c r="D499" s="13" t="s">
        <v>24</v>
      </c>
      <c r="E499" s="13" t="s">
        <v>1212</v>
      </c>
      <c r="F499" s="13" t="s">
        <v>298</v>
      </c>
      <c r="G499" s="13" t="s">
        <v>299</v>
      </c>
      <c r="H499" s="13" t="str">
        <f>IF(R499="A","Yes","No")</f>
        <v>Yes</v>
      </c>
      <c r="I499" s="13" t="s">
        <v>71</v>
      </c>
      <c r="J499" s="13" t="s">
        <v>29</v>
      </c>
      <c r="K499" s="13" t="s">
        <v>30</v>
      </c>
      <c r="L499" s="13" t="s">
        <v>30</v>
      </c>
      <c r="M499" s="13">
        <v>2015</v>
      </c>
      <c r="N499" s="13" t="s">
        <v>723</v>
      </c>
      <c r="O499" s="13">
        <v>2014</v>
      </c>
      <c r="P499" s="13">
        <v>2016</v>
      </c>
      <c r="Q499" s="13" t="s">
        <v>92</v>
      </c>
      <c r="R499" s="15" t="s">
        <v>44</v>
      </c>
      <c r="S499" s="15" t="s">
        <v>45</v>
      </c>
      <c r="T499" s="15" t="s">
        <v>72</v>
      </c>
      <c r="U499" s="13"/>
      <c r="V499" s="13" t="s">
        <v>300</v>
      </c>
      <c r="W499" s="13" t="s">
        <v>301</v>
      </c>
      <c r="X499" s="13" t="s">
        <v>302</v>
      </c>
      <c r="Y499" s="13" t="s">
        <v>76</v>
      </c>
      <c r="Z499" s="13"/>
      <c r="AA499" s="3"/>
    </row>
    <row r="500" spans="1:27" x14ac:dyDescent="0.3">
      <c r="A500" s="13" t="s">
        <v>290</v>
      </c>
      <c r="B500" s="13" t="s">
        <v>107</v>
      </c>
      <c r="C500" s="13" t="s">
        <v>93</v>
      </c>
      <c r="D500" s="13" t="s">
        <v>24</v>
      </c>
      <c r="E500" s="13" t="s">
        <v>1543</v>
      </c>
      <c r="F500" s="13" t="s">
        <v>1563</v>
      </c>
      <c r="G500" s="13" t="s">
        <v>545</v>
      </c>
      <c r="H500" s="13" t="str">
        <f>IF(R500="A","Yes","No")</f>
        <v>No</v>
      </c>
      <c r="I500" s="13" t="s">
        <v>28</v>
      </c>
      <c r="J500" s="13" t="s">
        <v>29</v>
      </c>
      <c r="K500" s="13" t="s">
        <v>29</v>
      </c>
      <c r="L500" s="13" t="s">
        <v>29</v>
      </c>
      <c r="M500" s="13">
        <v>2013</v>
      </c>
      <c r="N500" s="13"/>
      <c r="O500" s="13"/>
      <c r="P500" s="13"/>
      <c r="Q500" s="27" t="s">
        <v>1552</v>
      </c>
      <c r="R500" s="15" t="s">
        <v>33</v>
      </c>
      <c r="S500" s="15" t="s">
        <v>34</v>
      </c>
      <c r="T500" s="15" t="s">
        <v>35</v>
      </c>
      <c r="U500" s="13" t="s">
        <v>546</v>
      </c>
      <c r="V500" s="13" t="s">
        <v>202</v>
      </c>
      <c r="W500" s="13" t="s">
        <v>207</v>
      </c>
      <c r="X500" s="13" t="s">
        <v>297</v>
      </c>
      <c r="Y500" s="13" t="s">
        <v>306</v>
      </c>
      <c r="Z500" s="13"/>
      <c r="AA500" s="3"/>
    </row>
    <row r="501" spans="1:27" x14ac:dyDescent="0.3">
      <c r="A501" s="26" t="s">
        <v>290</v>
      </c>
      <c r="B501" s="13" t="s">
        <v>23</v>
      </c>
      <c r="C501" s="13" t="s">
        <v>93</v>
      </c>
      <c r="D501" s="13" t="s">
        <v>24</v>
      </c>
      <c r="E501" s="13" t="s">
        <v>1565</v>
      </c>
      <c r="F501" s="13" t="s">
        <v>547</v>
      </c>
      <c r="G501" s="13" t="s">
        <v>304</v>
      </c>
      <c r="H501" s="13" t="str">
        <f>IF(R501="A","Yes","No")</f>
        <v>No</v>
      </c>
      <c r="I501" s="13" t="s">
        <v>489</v>
      </c>
      <c r="J501" s="13" t="s">
        <v>29</v>
      </c>
      <c r="K501" s="13" t="s">
        <v>29</v>
      </c>
      <c r="L501" s="13" t="s">
        <v>30</v>
      </c>
      <c r="M501" s="13">
        <v>2015</v>
      </c>
      <c r="N501" s="13"/>
      <c r="O501" s="13"/>
      <c r="P501" s="13"/>
      <c r="Q501" s="27" t="s">
        <v>1573</v>
      </c>
      <c r="R501" s="15" t="s">
        <v>95</v>
      </c>
      <c r="S501" s="15" t="s">
        <v>96</v>
      </c>
      <c r="T501" s="15" t="s">
        <v>97</v>
      </c>
      <c r="U501" s="13" t="s">
        <v>547</v>
      </c>
      <c r="V501" s="13" t="s">
        <v>411</v>
      </c>
      <c r="W501" s="13" t="s">
        <v>412</v>
      </c>
      <c r="X501" s="13" t="s">
        <v>306</v>
      </c>
      <c r="Y501" s="13" t="s">
        <v>378</v>
      </c>
      <c r="Z501" s="13"/>
      <c r="AA501" s="3"/>
    </row>
    <row r="502" spans="1:27" x14ac:dyDescent="0.3">
      <c r="A502" s="26" t="s">
        <v>290</v>
      </c>
      <c r="B502" s="13" t="s">
        <v>23</v>
      </c>
      <c r="C502" s="13" t="s">
        <v>93</v>
      </c>
      <c r="D502" s="13" t="s">
        <v>24</v>
      </c>
      <c r="E502" s="13" t="s">
        <v>1566</v>
      </c>
      <c r="F502" s="13" t="s">
        <v>547</v>
      </c>
      <c r="G502" s="13" t="s">
        <v>304</v>
      </c>
      <c r="H502" s="13" t="str">
        <f>IF(R502="A","Yes","No")</f>
        <v>No</v>
      </c>
      <c r="I502" s="13" t="s">
        <v>489</v>
      </c>
      <c r="J502" s="13" t="s">
        <v>29</v>
      </c>
      <c r="K502" s="13" t="s">
        <v>29</v>
      </c>
      <c r="L502" s="13" t="s">
        <v>30</v>
      </c>
      <c r="M502" s="13">
        <v>2015</v>
      </c>
      <c r="N502" s="13"/>
      <c r="O502" s="13"/>
      <c r="P502" s="13"/>
      <c r="Q502" s="27" t="s">
        <v>1574</v>
      </c>
      <c r="R502" s="15" t="s">
        <v>95</v>
      </c>
      <c r="S502" s="15" t="s">
        <v>96</v>
      </c>
      <c r="T502" s="15" t="s">
        <v>97</v>
      </c>
      <c r="U502" s="13" t="s">
        <v>547</v>
      </c>
      <c r="V502" s="13" t="s">
        <v>411</v>
      </c>
      <c r="W502" s="13" t="s">
        <v>412</v>
      </c>
      <c r="X502" s="13" t="s">
        <v>306</v>
      </c>
      <c r="Y502" s="13" t="s">
        <v>378</v>
      </c>
      <c r="Z502" s="13"/>
      <c r="AA502" s="3"/>
    </row>
    <row r="503" spans="1:27" x14ac:dyDescent="0.3">
      <c r="A503" s="26" t="s">
        <v>290</v>
      </c>
      <c r="B503" s="13" t="s">
        <v>23</v>
      </c>
      <c r="C503" s="13" t="s">
        <v>93</v>
      </c>
      <c r="D503" s="13" t="s">
        <v>24</v>
      </c>
      <c r="E503" s="13" t="s">
        <v>1567</v>
      </c>
      <c r="F503" s="13" t="s">
        <v>547</v>
      </c>
      <c r="G503" s="13" t="s">
        <v>304</v>
      </c>
      <c r="H503" s="13" t="str">
        <f>IF(R503="A","Yes","No")</f>
        <v>No</v>
      </c>
      <c r="I503" s="13" t="s">
        <v>489</v>
      </c>
      <c r="J503" s="13" t="s">
        <v>29</v>
      </c>
      <c r="K503" s="13" t="s">
        <v>29</v>
      </c>
      <c r="L503" s="13" t="s">
        <v>30</v>
      </c>
      <c r="M503" s="13">
        <v>2015</v>
      </c>
      <c r="N503" s="13"/>
      <c r="O503" s="13"/>
      <c r="P503" s="13"/>
      <c r="Q503" s="27" t="s">
        <v>1575</v>
      </c>
      <c r="R503" s="15" t="s">
        <v>95</v>
      </c>
      <c r="S503" s="15" t="s">
        <v>96</v>
      </c>
      <c r="T503" s="15" t="s">
        <v>97</v>
      </c>
      <c r="U503" s="13" t="s">
        <v>547</v>
      </c>
      <c r="V503" s="13" t="s">
        <v>411</v>
      </c>
      <c r="W503" s="13" t="s">
        <v>412</v>
      </c>
      <c r="X503" s="13" t="s">
        <v>306</v>
      </c>
      <c r="Y503" s="13" t="s">
        <v>378</v>
      </c>
      <c r="Z503" s="13"/>
      <c r="AA503" s="3"/>
    </row>
    <row r="504" spans="1:27" x14ac:dyDescent="0.3">
      <c r="A504" s="13" t="s">
        <v>290</v>
      </c>
      <c r="B504" s="13" t="s">
        <v>107</v>
      </c>
      <c r="C504" s="13" t="s">
        <v>93</v>
      </c>
      <c r="D504" s="13" t="s">
        <v>24</v>
      </c>
      <c r="E504" s="13" t="s">
        <v>1650</v>
      </c>
      <c r="F504" s="13" t="s">
        <v>564</v>
      </c>
      <c r="G504" s="13" t="s">
        <v>54</v>
      </c>
      <c r="H504" s="13" t="str">
        <f>IF(R504="A","Yes","No")</f>
        <v>Yes</v>
      </c>
      <c r="I504" s="13" t="s">
        <v>71</v>
      </c>
      <c r="J504" s="13" t="s">
        <v>29</v>
      </c>
      <c r="K504" s="13" t="s">
        <v>29</v>
      </c>
      <c r="L504" s="13" t="s">
        <v>30</v>
      </c>
      <c r="M504" s="13">
        <v>2014</v>
      </c>
      <c r="N504" s="13"/>
      <c r="O504" s="13"/>
      <c r="P504" s="13"/>
      <c r="Q504" s="14" t="s">
        <v>1657</v>
      </c>
      <c r="R504" s="15" t="s">
        <v>44</v>
      </c>
      <c r="S504" s="15" t="s">
        <v>45</v>
      </c>
      <c r="T504" s="15" t="s">
        <v>56</v>
      </c>
      <c r="U504" s="13"/>
      <c r="V504" s="13" t="s">
        <v>202</v>
      </c>
      <c r="W504" s="13" t="s">
        <v>203</v>
      </c>
      <c r="X504" s="13" t="s">
        <v>566</v>
      </c>
      <c r="Y504" s="13" t="s">
        <v>91</v>
      </c>
      <c r="Z504" s="13"/>
      <c r="AA504" s="3"/>
    </row>
    <row r="505" spans="1:27" x14ac:dyDescent="0.3">
      <c r="A505" s="13" t="s">
        <v>290</v>
      </c>
      <c r="B505" s="13" t="s">
        <v>107</v>
      </c>
      <c r="C505" s="13" t="s">
        <v>93</v>
      </c>
      <c r="D505" s="13" t="s">
        <v>24</v>
      </c>
      <c r="E505" s="29" t="s">
        <v>1651</v>
      </c>
      <c r="F505" s="13" t="s">
        <v>564</v>
      </c>
      <c r="G505" s="13" t="s">
        <v>54</v>
      </c>
      <c r="H505" s="13" t="str">
        <f>IF(R505="A","Yes","No")</f>
        <v>Yes</v>
      </c>
      <c r="I505" s="13" t="s">
        <v>71</v>
      </c>
      <c r="J505" s="13" t="s">
        <v>29</v>
      </c>
      <c r="K505" s="13" t="s">
        <v>29</v>
      </c>
      <c r="L505" s="13" t="s">
        <v>30</v>
      </c>
      <c r="M505" s="13">
        <v>2014</v>
      </c>
      <c r="N505" s="13"/>
      <c r="O505" s="13"/>
      <c r="P505" s="13"/>
      <c r="Q505" s="14" t="s">
        <v>1657</v>
      </c>
      <c r="R505" s="15" t="s">
        <v>44</v>
      </c>
      <c r="S505" s="15" t="s">
        <v>45</v>
      </c>
      <c r="T505" s="15" t="s">
        <v>56</v>
      </c>
      <c r="U505" s="13"/>
      <c r="V505" s="13" t="s">
        <v>202</v>
      </c>
      <c r="W505" s="13" t="s">
        <v>203</v>
      </c>
      <c r="X505" s="13" t="s">
        <v>566</v>
      </c>
      <c r="Y505" s="13" t="s">
        <v>91</v>
      </c>
      <c r="Z505" s="13"/>
      <c r="AA505" s="3"/>
    </row>
    <row r="506" spans="1:27" x14ac:dyDescent="0.3">
      <c r="A506" s="13" t="s">
        <v>290</v>
      </c>
      <c r="B506" s="13" t="s">
        <v>107</v>
      </c>
      <c r="C506" s="13" t="s">
        <v>24</v>
      </c>
      <c r="D506" s="13" t="s">
        <v>24</v>
      </c>
      <c r="E506" s="29" t="s">
        <v>1660</v>
      </c>
      <c r="F506" s="13" t="s">
        <v>1661</v>
      </c>
      <c r="G506" s="13" t="s">
        <v>54</v>
      </c>
      <c r="H506" s="13" t="str">
        <f>IF(R506="A","Yes","No")</f>
        <v>Yes</v>
      </c>
      <c r="I506" s="13" t="s">
        <v>71</v>
      </c>
      <c r="J506" s="13" t="s">
        <v>29</v>
      </c>
      <c r="K506" s="13" t="s">
        <v>29</v>
      </c>
      <c r="L506" s="13" t="s">
        <v>30</v>
      </c>
      <c r="M506" s="13">
        <v>2013</v>
      </c>
      <c r="N506" s="13" t="s">
        <v>723</v>
      </c>
      <c r="O506" s="13">
        <v>2012</v>
      </c>
      <c r="P506" s="13">
        <v>2014</v>
      </c>
      <c r="Q506" s="14" t="s">
        <v>565</v>
      </c>
      <c r="R506" s="15" t="s">
        <v>44</v>
      </c>
      <c r="S506" s="15" t="s">
        <v>45</v>
      </c>
      <c r="T506" s="15" t="s">
        <v>56</v>
      </c>
      <c r="U506" s="13"/>
      <c r="V506" s="13" t="s">
        <v>202</v>
      </c>
      <c r="W506" s="13" t="s">
        <v>203</v>
      </c>
      <c r="X506" s="13" t="s">
        <v>566</v>
      </c>
      <c r="Y506" s="13" t="s">
        <v>91</v>
      </c>
      <c r="Z506" s="13"/>
      <c r="AA506" s="3"/>
    </row>
    <row r="507" spans="1:27" x14ac:dyDescent="0.3">
      <c r="A507" s="13" t="s">
        <v>290</v>
      </c>
      <c r="B507" s="13" t="s">
        <v>23</v>
      </c>
      <c r="C507" s="13" t="s">
        <v>93</v>
      </c>
      <c r="D507" s="13" t="s">
        <v>24</v>
      </c>
      <c r="E507" s="29" t="s">
        <v>290</v>
      </c>
      <c r="F507" s="13" t="s">
        <v>1771</v>
      </c>
      <c r="G507" s="13" t="s">
        <v>573</v>
      </c>
      <c r="H507" s="13" t="str">
        <f>IF(R507="A","Yes","No")</f>
        <v>No</v>
      </c>
      <c r="I507" s="13" t="s">
        <v>28</v>
      </c>
      <c r="J507" s="13" t="s">
        <v>29</v>
      </c>
      <c r="K507" s="13" t="s">
        <v>29</v>
      </c>
      <c r="L507" s="13" t="s">
        <v>29</v>
      </c>
      <c r="M507" s="13">
        <v>2009</v>
      </c>
      <c r="N507" s="13"/>
      <c r="O507" s="13"/>
      <c r="P507" s="13"/>
      <c r="Q507" s="30" t="str">
        <f>HYPERLINK("http://uganda.opendataforafrica.org/","http://uganda.opendataforafrica.org/")</f>
        <v>http://uganda.opendataforafrica.org/</v>
      </c>
      <c r="R507" s="15" t="s">
        <v>95</v>
      </c>
      <c r="S507" s="15" t="s">
        <v>96</v>
      </c>
      <c r="T507" s="15" t="s">
        <v>351</v>
      </c>
      <c r="U507" s="13" t="s">
        <v>546</v>
      </c>
      <c r="V507" s="13" t="s">
        <v>202</v>
      </c>
      <c r="W507" s="13" t="s">
        <v>207</v>
      </c>
      <c r="X507" s="13" t="s">
        <v>306</v>
      </c>
      <c r="Y507" s="13" t="s">
        <v>91</v>
      </c>
      <c r="Z507" s="16" t="str">
        <f>HYPERLINK("http://www.afdb.org/en/countries/east-africa/uganda/","http://www.afdb.org/en/countries/east-africa/uganda/")</f>
        <v>http://www.afdb.org/en/countries/east-africa/uganda/</v>
      </c>
      <c r="AA507" s="3"/>
    </row>
    <row r="508" spans="1:27" x14ac:dyDescent="0.3">
      <c r="A508" s="13" t="s">
        <v>290</v>
      </c>
      <c r="B508" s="13" t="s">
        <v>107</v>
      </c>
      <c r="C508" s="13" t="s">
        <v>93</v>
      </c>
      <c r="D508" s="13" t="s">
        <v>24</v>
      </c>
      <c r="E508" s="29" t="s">
        <v>290</v>
      </c>
      <c r="F508" s="13" t="s">
        <v>1845</v>
      </c>
      <c r="G508" s="13" t="s">
        <v>593</v>
      </c>
      <c r="H508" s="13" t="str">
        <f>IF(R508="A","Yes","No")</f>
        <v>No</v>
      </c>
      <c r="I508" s="13" t="s">
        <v>71</v>
      </c>
      <c r="J508" s="13" t="s">
        <v>29</v>
      </c>
      <c r="K508" s="13" t="s">
        <v>29</v>
      </c>
      <c r="L508" s="13" t="s">
        <v>29</v>
      </c>
      <c r="M508" s="13">
        <v>2014</v>
      </c>
      <c r="N508" s="13" t="s">
        <v>723</v>
      </c>
      <c r="O508" s="13"/>
      <c r="P508" s="13"/>
      <c r="Q508" s="14" t="s">
        <v>1846</v>
      </c>
      <c r="R508" s="15" t="s">
        <v>33</v>
      </c>
      <c r="S508" s="15" t="s">
        <v>34</v>
      </c>
      <c r="T508" s="15" t="s">
        <v>82</v>
      </c>
      <c r="U508" s="13"/>
      <c r="V508" s="13" t="s">
        <v>202</v>
      </c>
      <c r="W508" s="13" t="s">
        <v>207</v>
      </c>
      <c r="X508" s="13" t="s">
        <v>595</v>
      </c>
      <c r="Y508" s="13" t="s">
        <v>306</v>
      </c>
      <c r="Z508" s="13"/>
      <c r="AA508" s="3"/>
    </row>
    <row r="509" spans="1:27" x14ac:dyDescent="0.3">
      <c r="A509" s="13" t="s">
        <v>290</v>
      </c>
      <c r="B509" s="13" t="s">
        <v>23</v>
      </c>
      <c r="C509" s="13" t="s">
        <v>93</v>
      </c>
      <c r="D509" s="13" t="s">
        <v>24</v>
      </c>
      <c r="E509" s="29" t="s">
        <v>290</v>
      </c>
      <c r="F509" s="13" t="s">
        <v>627</v>
      </c>
      <c r="G509" s="13" t="s">
        <v>628</v>
      </c>
      <c r="H509" s="13" t="str">
        <f>IF(R509="A","Yes","No")</f>
        <v>No</v>
      </c>
      <c r="I509" s="13" t="s">
        <v>28</v>
      </c>
      <c r="J509" s="13" t="s">
        <v>29</v>
      </c>
      <c r="K509" s="13" t="s">
        <v>29</v>
      </c>
      <c r="L509" s="13" t="s">
        <v>30</v>
      </c>
      <c r="M509" s="26">
        <v>2015</v>
      </c>
      <c r="N509" s="13"/>
      <c r="O509" s="13"/>
      <c r="P509" s="13"/>
      <c r="Q509" s="14" t="s">
        <v>629</v>
      </c>
      <c r="R509" s="15" t="s">
        <v>33</v>
      </c>
      <c r="S509" s="15" t="s">
        <v>34</v>
      </c>
      <c r="T509" s="15" t="s">
        <v>82</v>
      </c>
      <c r="U509" s="13"/>
      <c r="V509" s="13" t="s">
        <v>202</v>
      </c>
      <c r="W509" s="13" t="s">
        <v>207</v>
      </c>
      <c r="X509" s="13" t="s">
        <v>630</v>
      </c>
      <c r="Y509" s="13" t="s">
        <v>129</v>
      </c>
      <c r="Z509" s="13" t="s">
        <v>130</v>
      </c>
      <c r="AA509" s="3"/>
    </row>
    <row r="510" spans="1:27" x14ac:dyDescent="0.3">
      <c r="A510" s="13" t="s">
        <v>290</v>
      </c>
      <c r="B510" s="13" t="s">
        <v>23</v>
      </c>
      <c r="C510" s="13" t="s">
        <v>93</v>
      </c>
      <c r="D510" s="13" t="s">
        <v>67</v>
      </c>
      <c r="E510" s="13" t="s">
        <v>1169</v>
      </c>
      <c r="F510" s="13" t="s">
        <v>291</v>
      </c>
      <c r="G510" s="13" t="s">
        <v>2020</v>
      </c>
      <c r="H510" s="13" t="str">
        <f>IF(R510="A","Yes","No")</f>
        <v>Yes</v>
      </c>
      <c r="I510" s="13" t="s">
        <v>71</v>
      </c>
      <c r="J510" s="13" t="s">
        <v>29</v>
      </c>
      <c r="K510" s="13" t="s">
        <v>29</v>
      </c>
      <c r="L510" s="13" t="s">
        <v>30</v>
      </c>
      <c r="M510" s="13">
        <v>2013</v>
      </c>
      <c r="N510" s="13" t="s">
        <v>723</v>
      </c>
      <c r="O510" s="13">
        <v>2012</v>
      </c>
      <c r="P510" s="13">
        <v>2014</v>
      </c>
      <c r="Q510" s="16" t="str">
        <f>HYPERLINK("http://www.education.go.ug/data/smenu/2/EMIS%20Statistics.html","http://www.education.go.ug/data/smenu/2/EMIS%20Statistics.html")</f>
        <v>http://www.education.go.ug/data/smenu/2/EMIS%20Statistics.html</v>
      </c>
      <c r="R510" s="15" t="s">
        <v>44</v>
      </c>
      <c r="S510" s="15" t="s">
        <v>45</v>
      </c>
      <c r="T510" s="15" t="s">
        <v>46</v>
      </c>
      <c r="U510" s="13"/>
      <c r="V510" s="13" t="s">
        <v>292</v>
      </c>
      <c r="W510" s="13" t="s">
        <v>293</v>
      </c>
      <c r="X510" s="13" t="s">
        <v>294</v>
      </c>
      <c r="Y510" s="13" t="s">
        <v>254</v>
      </c>
      <c r="Z510" s="13" t="s">
        <v>295</v>
      </c>
      <c r="AA510" s="3"/>
    </row>
    <row r="511" spans="1:27" x14ac:dyDescent="0.3">
      <c r="A511" s="13" t="s">
        <v>290</v>
      </c>
      <c r="B511" s="13" t="s">
        <v>23</v>
      </c>
      <c r="C511" s="13" t="s">
        <v>93</v>
      </c>
      <c r="D511" s="13" t="s">
        <v>115</v>
      </c>
      <c r="E511" s="13" t="s">
        <v>1520</v>
      </c>
      <c r="F511" s="13" t="s">
        <v>540</v>
      </c>
      <c r="G511" s="13" t="s">
        <v>299</v>
      </c>
      <c r="H511" s="13" t="str">
        <f>IF(R511="A","Yes","No")</f>
        <v>Yes</v>
      </c>
      <c r="I511" s="13" t="s">
        <v>71</v>
      </c>
      <c r="J511" s="13" t="s">
        <v>30</v>
      </c>
      <c r="K511" s="13" t="s">
        <v>30</v>
      </c>
      <c r="L511" s="13" t="s">
        <v>30</v>
      </c>
      <c r="M511" s="13" t="s">
        <v>801</v>
      </c>
      <c r="N511" s="13"/>
      <c r="O511" s="13"/>
      <c r="P511" s="13"/>
      <c r="Q511" s="13" t="s">
        <v>92</v>
      </c>
      <c r="R511" s="15" t="s">
        <v>44</v>
      </c>
      <c r="S511" s="15" t="s">
        <v>45</v>
      </c>
      <c r="T511" s="15" t="s">
        <v>72</v>
      </c>
      <c r="U511" s="13"/>
      <c r="V511" s="13" t="s">
        <v>292</v>
      </c>
      <c r="W511" s="13" t="s">
        <v>293</v>
      </c>
      <c r="X511" s="13"/>
      <c r="Y511" s="13" t="s">
        <v>254</v>
      </c>
      <c r="Z511" s="13"/>
      <c r="AA511" s="3"/>
    </row>
    <row r="512" spans="1:27" x14ac:dyDescent="0.3">
      <c r="A512" s="13" t="s">
        <v>316</v>
      </c>
      <c r="B512" s="13" t="s">
        <v>23</v>
      </c>
      <c r="C512" s="13" t="s">
        <v>93</v>
      </c>
      <c r="D512" s="13" t="s">
        <v>93</v>
      </c>
      <c r="E512" s="13" t="s">
        <v>1220</v>
      </c>
      <c r="F512" s="13" t="s">
        <v>326</v>
      </c>
      <c r="G512" s="13" t="s">
        <v>149</v>
      </c>
      <c r="H512" s="13" t="str">
        <f>IF(R512="A","Yes","No")</f>
        <v>No</v>
      </c>
      <c r="I512" s="13" t="s">
        <v>71</v>
      </c>
      <c r="J512" s="13" t="s">
        <v>30</v>
      </c>
      <c r="K512" s="13" t="s">
        <v>29</v>
      </c>
      <c r="L512" s="13" t="s">
        <v>30</v>
      </c>
      <c r="M512" s="13">
        <v>2013</v>
      </c>
      <c r="N512" s="13"/>
      <c r="O512" s="13"/>
      <c r="P512" s="13"/>
      <c r="Q512" s="14" t="s">
        <v>1219</v>
      </c>
      <c r="R512" s="15" t="s">
        <v>95</v>
      </c>
      <c r="S512" s="15" t="s">
        <v>96</v>
      </c>
      <c r="T512" s="15" t="s">
        <v>97</v>
      </c>
      <c r="U512" s="13" t="s">
        <v>326</v>
      </c>
      <c r="V512" s="13" t="s">
        <v>139</v>
      </c>
      <c r="W512" s="13" t="s">
        <v>327</v>
      </c>
      <c r="X512" s="13" t="s">
        <v>328</v>
      </c>
      <c r="Y512" s="13" t="s">
        <v>151</v>
      </c>
      <c r="Z512" s="13" t="s">
        <v>329</v>
      </c>
      <c r="AA512" s="3"/>
    </row>
    <row r="513" spans="1:27" x14ac:dyDescent="0.3">
      <c r="A513" s="13" t="s">
        <v>316</v>
      </c>
      <c r="B513" s="13" t="s">
        <v>23</v>
      </c>
      <c r="C513" s="13" t="s">
        <v>93</v>
      </c>
      <c r="D513" s="13" t="s">
        <v>68</v>
      </c>
      <c r="E513" s="13" t="s">
        <v>1224</v>
      </c>
      <c r="F513" s="13" t="s">
        <v>317</v>
      </c>
      <c r="G513" s="13" t="s">
        <v>54</v>
      </c>
      <c r="H513" s="13" t="str">
        <f>IF(R513="A","Yes","No")</f>
        <v>Yes</v>
      </c>
      <c r="I513" s="13" t="s">
        <v>28</v>
      </c>
      <c r="J513" s="13" t="s">
        <v>29</v>
      </c>
      <c r="K513" s="13" t="s">
        <v>29</v>
      </c>
      <c r="L513" s="13" t="s">
        <v>30</v>
      </c>
      <c r="M513" s="13">
        <v>2010</v>
      </c>
      <c r="N513" s="13"/>
      <c r="O513" s="13"/>
      <c r="P513" s="13"/>
      <c r="Q513" s="23" t="str">
        <f>HYPERLINK("http://www.ubos.org/unda/index.php/catalog/19","http://www.ubos.org/unda/index.php/catalog/19")</f>
        <v>http://www.ubos.org/unda/index.php/catalog/19</v>
      </c>
      <c r="R513" s="15" t="s">
        <v>44</v>
      </c>
      <c r="S513" s="15" t="s">
        <v>45</v>
      </c>
      <c r="T513" s="15" t="s">
        <v>56</v>
      </c>
      <c r="U513" s="13" t="s">
        <v>214</v>
      </c>
      <c r="V513" s="13" t="s">
        <v>318</v>
      </c>
      <c r="W513" s="13" t="s">
        <v>319</v>
      </c>
      <c r="X513" s="13" t="s">
        <v>320</v>
      </c>
      <c r="Y513" s="13" t="s">
        <v>321</v>
      </c>
      <c r="Z513" s="13"/>
      <c r="AA513" s="3"/>
    </row>
    <row r="514" spans="1:27" x14ac:dyDescent="0.3">
      <c r="A514" s="13" t="s">
        <v>316</v>
      </c>
      <c r="B514" s="13" t="s">
        <v>23</v>
      </c>
      <c r="C514" s="13" t="s">
        <v>93</v>
      </c>
      <c r="D514" s="13" t="s">
        <v>68</v>
      </c>
      <c r="E514" s="13" t="s">
        <v>1225</v>
      </c>
      <c r="F514" s="13" t="s">
        <v>317</v>
      </c>
      <c r="G514" s="13" t="s">
        <v>54</v>
      </c>
      <c r="H514" s="13" t="str">
        <f>IF(R514="A","Yes","No")</f>
        <v>Yes</v>
      </c>
      <c r="I514" s="13" t="s">
        <v>28</v>
      </c>
      <c r="J514" s="13" t="s">
        <v>29</v>
      </c>
      <c r="K514" s="13" t="s">
        <v>29</v>
      </c>
      <c r="L514" s="13" t="s">
        <v>30</v>
      </c>
      <c r="M514" s="13">
        <v>2010</v>
      </c>
      <c r="N514" s="13"/>
      <c r="O514" s="13"/>
      <c r="P514" s="13"/>
      <c r="Q514" s="23" t="str">
        <f>HYPERLINK("http://www.ubos.org/unda/index.php/catalog/19","http://www.ubos.org/unda/index.php/catalog/19")</f>
        <v>http://www.ubos.org/unda/index.php/catalog/19</v>
      </c>
      <c r="R514" s="15" t="s">
        <v>44</v>
      </c>
      <c r="S514" s="15" t="s">
        <v>45</v>
      </c>
      <c r="T514" s="15" t="s">
        <v>56</v>
      </c>
      <c r="U514" s="13" t="s">
        <v>214</v>
      </c>
      <c r="V514" s="13" t="s">
        <v>318</v>
      </c>
      <c r="W514" s="13" t="s">
        <v>319</v>
      </c>
      <c r="X514" s="13" t="s">
        <v>320</v>
      </c>
      <c r="Y514" s="13" t="s">
        <v>321</v>
      </c>
      <c r="Z514" s="13"/>
      <c r="AA514" s="3"/>
    </row>
    <row r="515" spans="1:27" x14ac:dyDescent="0.3">
      <c r="A515" s="13" t="s">
        <v>316</v>
      </c>
      <c r="B515" s="13" t="s">
        <v>23</v>
      </c>
      <c r="C515" s="13" t="s">
        <v>93</v>
      </c>
      <c r="D515" s="13" t="s">
        <v>68</v>
      </c>
      <c r="E515" s="13" t="s">
        <v>1226</v>
      </c>
      <c r="F515" s="13" t="s">
        <v>317</v>
      </c>
      <c r="G515" s="13" t="s">
        <v>54</v>
      </c>
      <c r="H515" s="13" t="str">
        <f>IF(R515="A","Yes","No")</f>
        <v>Yes</v>
      </c>
      <c r="I515" s="13" t="s">
        <v>28</v>
      </c>
      <c r="J515" s="13" t="s">
        <v>29</v>
      </c>
      <c r="K515" s="13" t="s">
        <v>29</v>
      </c>
      <c r="L515" s="13" t="s">
        <v>30</v>
      </c>
      <c r="M515" s="13">
        <v>2010</v>
      </c>
      <c r="N515" s="13"/>
      <c r="O515" s="13"/>
      <c r="P515" s="13"/>
      <c r="Q515" s="23" t="str">
        <f>HYPERLINK("http://www.ubos.org/unda/index.php/catalog/19","http://www.ubos.org/unda/index.php/catalog/19")</f>
        <v>http://www.ubos.org/unda/index.php/catalog/19</v>
      </c>
      <c r="R515" s="15" t="s">
        <v>44</v>
      </c>
      <c r="S515" s="15" t="s">
        <v>45</v>
      </c>
      <c r="T515" s="15" t="s">
        <v>56</v>
      </c>
      <c r="U515" s="13" t="s">
        <v>214</v>
      </c>
      <c r="V515" s="13" t="s">
        <v>318</v>
      </c>
      <c r="W515" s="13" t="s">
        <v>319</v>
      </c>
      <c r="X515" s="13" t="s">
        <v>320</v>
      </c>
      <c r="Y515" s="13" t="s">
        <v>321</v>
      </c>
      <c r="Z515" s="13"/>
      <c r="AA515" s="3"/>
    </row>
    <row r="516" spans="1:27" x14ac:dyDescent="0.3">
      <c r="A516" s="13" t="s">
        <v>316</v>
      </c>
      <c r="B516" s="13" t="s">
        <v>23</v>
      </c>
      <c r="C516" s="13" t="s">
        <v>93</v>
      </c>
      <c r="D516" s="13" t="s">
        <v>68</v>
      </c>
      <c r="E516" s="13" t="s">
        <v>1227</v>
      </c>
      <c r="F516" s="13" t="s">
        <v>317</v>
      </c>
      <c r="G516" s="13" t="s">
        <v>54</v>
      </c>
      <c r="H516" s="13" t="str">
        <f>IF(R516="A","Yes","No")</f>
        <v>Yes</v>
      </c>
      <c r="I516" s="13" t="s">
        <v>28</v>
      </c>
      <c r="J516" s="13" t="s">
        <v>29</v>
      </c>
      <c r="K516" s="13" t="s">
        <v>29</v>
      </c>
      <c r="L516" s="13" t="s">
        <v>30</v>
      </c>
      <c r="M516" s="13">
        <v>2010</v>
      </c>
      <c r="N516" s="13"/>
      <c r="O516" s="13"/>
      <c r="P516" s="13"/>
      <c r="Q516" s="23" t="str">
        <f>HYPERLINK("http://www.ubos.org/unda/index.php/catalog/19","http://www.ubos.org/unda/index.php/catalog/19")</f>
        <v>http://www.ubos.org/unda/index.php/catalog/19</v>
      </c>
      <c r="R516" s="15" t="s">
        <v>44</v>
      </c>
      <c r="S516" s="15" t="s">
        <v>45</v>
      </c>
      <c r="T516" s="15" t="s">
        <v>56</v>
      </c>
      <c r="U516" s="13" t="s">
        <v>214</v>
      </c>
      <c r="V516" s="13" t="s">
        <v>318</v>
      </c>
      <c r="W516" s="13" t="s">
        <v>319</v>
      </c>
      <c r="X516" s="13" t="s">
        <v>320</v>
      </c>
      <c r="Y516" s="13" t="s">
        <v>321</v>
      </c>
      <c r="Z516" s="13"/>
      <c r="AA516" s="3"/>
    </row>
    <row r="517" spans="1:27" x14ac:dyDescent="0.3">
      <c r="A517" s="13" t="s">
        <v>316</v>
      </c>
      <c r="B517" s="13" t="s">
        <v>23</v>
      </c>
      <c r="C517" s="13" t="s">
        <v>93</v>
      </c>
      <c r="D517" s="13" t="s">
        <v>68</v>
      </c>
      <c r="E517" s="13" t="s">
        <v>1228</v>
      </c>
      <c r="F517" s="13" t="s">
        <v>317</v>
      </c>
      <c r="G517" s="13" t="s">
        <v>54</v>
      </c>
      <c r="H517" s="13" t="str">
        <f>IF(R517="A","Yes","No")</f>
        <v>Yes</v>
      </c>
      <c r="I517" s="13" t="s">
        <v>28</v>
      </c>
      <c r="J517" s="13" t="s">
        <v>29</v>
      </c>
      <c r="K517" s="13" t="s">
        <v>29</v>
      </c>
      <c r="L517" s="13" t="s">
        <v>30</v>
      </c>
      <c r="M517" s="13">
        <v>2010</v>
      </c>
      <c r="N517" s="13"/>
      <c r="O517" s="13"/>
      <c r="P517" s="13"/>
      <c r="Q517" s="23" t="str">
        <f>HYPERLINK("http://www.ubos.org/unda/index.php/catalog/19","http://www.ubos.org/unda/index.php/catalog/19")</f>
        <v>http://www.ubos.org/unda/index.php/catalog/19</v>
      </c>
      <c r="R517" s="15" t="s">
        <v>44</v>
      </c>
      <c r="S517" s="15" t="s">
        <v>45</v>
      </c>
      <c r="T517" s="15" t="s">
        <v>56</v>
      </c>
      <c r="U517" s="13" t="s">
        <v>214</v>
      </c>
      <c r="V517" s="13" t="s">
        <v>318</v>
      </c>
      <c r="W517" s="13" t="s">
        <v>319</v>
      </c>
      <c r="X517" s="13" t="s">
        <v>320</v>
      </c>
      <c r="Y517" s="13" t="s">
        <v>321</v>
      </c>
      <c r="Z517" s="13"/>
      <c r="AA517" s="3"/>
    </row>
    <row r="518" spans="1:27" x14ac:dyDescent="0.3">
      <c r="A518" s="13" t="s">
        <v>316</v>
      </c>
      <c r="B518" s="13" t="s">
        <v>23</v>
      </c>
      <c r="C518" s="13" t="s">
        <v>93</v>
      </c>
      <c r="D518" s="13" t="s">
        <v>68</v>
      </c>
      <c r="E518" s="13" t="s">
        <v>1229</v>
      </c>
      <c r="F518" s="13" t="s">
        <v>317</v>
      </c>
      <c r="G518" s="13" t="s">
        <v>54</v>
      </c>
      <c r="H518" s="13" t="str">
        <f>IF(R518="A","Yes","No")</f>
        <v>Yes</v>
      </c>
      <c r="I518" s="13" t="s">
        <v>28</v>
      </c>
      <c r="J518" s="13" t="s">
        <v>29</v>
      </c>
      <c r="K518" s="13" t="s">
        <v>29</v>
      </c>
      <c r="L518" s="13" t="s">
        <v>30</v>
      </c>
      <c r="M518" s="13">
        <v>2010</v>
      </c>
      <c r="N518" s="13"/>
      <c r="O518" s="13"/>
      <c r="P518" s="13"/>
      <c r="Q518" s="23" t="str">
        <f>HYPERLINK("http://www.ubos.org/unda/index.php/catalog/19","http://www.ubos.org/unda/index.php/catalog/19")</f>
        <v>http://www.ubos.org/unda/index.php/catalog/19</v>
      </c>
      <c r="R518" s="15" t="s">
        <v>44</v>
      </c>
      <c r="S518" s="15" t="s">
        <v>45</v>
      </c>
      <c r="T518" s="15" t="s">
        <v>56</v>
      </c>
      <c r="U518" s="13" t="s">
        <v>214</v>
      </c>
      <c r="V518" s="13" t="s">
        <v>318</v>
      </c>
      <c r="W518" s="13" t="s">
        <v>319</v>
      </c>
      <c r="X518" s="13" t="s">
        <v>320</v>
      </c>
      <c r="Y518" s="13" t="s">
        <v>321</v>
      </c>
      <c r="Z518" s="13"/>
      <c r="AA518" s="3"/>
    </row>
    <row r="519" spans="1:27" x14ac:dyDescent="0.3">
      <c r="A519" s="13" t="s">
        <v>316</v>
      </c>
      <c r="B519" s="13" t="s">
        <v>23</v>
      </c>
      <c r="C519" s="13" t="s">
        <v>93</v>
      </c>
      <c r="D519" s="13" t="s">
        <v>68</v>
      </c>
      <c r="E519" s="13" t="s">
        <v>1230</v>
      </c>
      <c r="F519" s="13" t="s">
        <v>317</v>
      </c>
      <c r="G519" s="13" t="s">
        <v>54</v>
      </c>
      <c r="H519" s="13" t="str">
        <f>IF(R519="A","Yes","No")</f>
        <v>Yes</v>
      </c>
      <c r="I519" s="13" t="s">
        <v>28</v>
      </c>
      <c r="J519" s="13" t="s">
        <v>29</v>
      </c>
      <c r="K519" s="13" t="s">
        <v>29</v>
      </c>
      <c r="L519" s="13" t="s">
        <v>30</v>
      </c>
      <c r="M519" s="13">
        <v>2010</v>
      </c>
      <c r="N519" s="13"/>
      <c r="O519" s="13"/>
      <c r="P519" s="13"/>
      <c r="Q519" s="23" t="str">
        <f>HYPERLINK("http://www.ubos.org/unda/index.php/catalog/19","http://www.ubos.org/unda/index.php/catalog/19")</f>
        <v>http://www.ubos.org/unda/index.php/catalog/19</v>
      </c>
      <c r="R519" s="15" t="s">
        <v>44</v>
      </c>
      <c r="S519" s="15" t="s">
        <v>45</v>
      </c>
      <c r="T519" s="15" t="s">
        <v>56</v>
      </c>
      <c r="U519" s="13" t="s">
        <v>214</v>
      </c>
      <c r="V519" s="13" t="s">
        <v>318</v>
      </c>
      <c r="W519" s="13" t="s">
        <v>319</v>
      </c>
      <c r="X519" s="13" t="s">
        <v>320</v>
      </c>
      <c r="Y519" s="13" t="s">
        <v>321</v>
      </c>
      <c r="Z519" s="13"/>
      <c r="AA519" s="3"/>
    </row>
    <row r="520" spans="1:27" x14ac:dyDescent="0.3">
      <c r="A520" s="13" t="s">
        <v>316</v>
      </c>
      <c r="B520" s="13" t="s">
        <v>23</v>
      </c>
      <c r="C520" s="13" t="s">
        <v>93</v>
      </c>
      <c r="D520" s="13" t="s">
        <v>68</v>
      </c>
      <c r="E520" s="13" t="s">
        <v>1222</v>
      </c>
      <c r="F520" s="13" t="s">
        <v>322</v>
      </c>
      <c r="G520" s="13" t="s">
        <v>54</v>
      </c>
      <c r="H520" s="13" t="str">
        <f>IF(R520="A","Yes","No")</f>
        <v>Yes</v>
      </c>
      <c r="I520" s="13" t="s">
        <v>28</v>
      </c>
      <c r="J520" s="13" t="s">
        <v>29</v>
      </c>
      <c r="K520" s="13" t="s">
        <v>29</v>
      </c>
      <c r="L520" s="13" t="s">
        <v>30</v>
      </c>
      <c r="M520" s="13">
        <v>2008</v>
      </c>
      <c r="N520" s="13"/>
      <c r="O520" s="13"/>
      <c r="P520" s="13"/>
      <c r="Q520" s="23" t="str">
        <f>HYPERLINK("http://catalog.ihsn.org/index.php/catalog/2357","http://catalog.ihsn.org/index.php/catalog/2357")</f>
        <v>http://catalog.ihsn.org/index.php/catalog/2357</v>
      </c>
      <c r="R520" s="15" t="s">
        <v>44</v>
      </c>
      <c r="S520" s="15" t="s">
        <v>45</v>
      </c>
      <c r="T520" s="15" t="s">
        <v>56</v>
      </c>
      <c r="U520" s="13" t="s">
        <v>214</v>
      </c>
      <c r="V520" s="13" t="s">
        <v>318</v>
      </c>
      <c r="W520" s="13" t="s">
        <v>319</v>
      </c>
      <c r="X520" s="13" t="s">
        <v>323</v>
      </c>
      <c r="Y520" s="13" t="s">
        <v>324</v>
      </c>
      <c r="Z520" s="13"/>
      <c r="AA520" s="3"/>
    </row>
    <row r="521" spans="1:27" x14ac:dyDescent="0.3">
      <c r="A521" s="13" t="s">
        <v>316</v>
      </c>
      <c r="B521" s="13" t="s">
        <v>23</v>
      </c>
      <c r="C521" s="13" t="s">
        <v>93</v>
      </c>
      <c r="D521" s="13" t="s">
        <v>68</v>
      </c>
      <c r="E521" s="13" t="s">
        <v>710</v>
      </c>
      <c r="F521" s="13" t="s">
        <v>322</v>
      </c>
      <c r="G521" s="13" t="s">
        <v>54</v>
      </c>
      <c r="H521" s="13" t="str">
        <f>IF(R521="A","Yes","No")</f>
        <v>Yes</v>
      </c>
      <c r="I521" s="13" t="s">
        <v>28</v>
      </c>
      <c r="J521" s="13" t="s">
        <v>29</v>
      </c>
      <c r="K521" s="13" t="s">
        <v>29</v>
      </c>
      <c r="L521" s="13" t="s">
        <v>30</v>
      </c>
      <c r="M521" s="13">
        <v>2008</v>
      </c>
      <c r="N521" s="13"/>
      <c r="O521" s="13"/>
      <c r="P521" s="13"/>
      <c r="Q521" s="23" t="str">
        <f>HYPERLINK("http://catalog.ihsn.org/index.php/catalog/2357","http://catalog.ihsn.org/index.php/catalog/2357")</f>
        <v>http://catalog.ihsn.org/index.php/catalog/2357</v>
      </c>
      <c r="R521" s="15" t="s">
        <v>44</v>
      </c>
      <c r="S521" s="15" t="s">
        <v>45</v>
      </c>
      <c r="T521" s="15" t="s">
        <v>56</v>
      </c>
      <c r="U521" s="13" t="s">
        <v>214</v>
      </c>
      <c r="V521" s="13" t="s">
        <v>318</v>
      </c>
      <c r="W521" s="13" t="s">
        <v>319</v>
      </c>
      <c r="X521" s="13" t="s">
        <v>323</v>
      </c>
      <c r="Y521" s="13" t="s">
        <v>324</v>
      </c>
      <c r="Z521" s="13"/>
      <c r="AA521" s="3"/>
    </row>
    <row r="522" spans="1:27" x14ac:dyDescent="0.3">
      <c r="A522" s="13" t="s">
        <v>316</v>
      </c>
      <c r="B522" s="13" t="s">
        <v>23</v>
      </c>
      <c r="C522" s="13" t="s">
        <v>93</v>
      </c>
      <c r="D522" s="13" t="s">
        <v>68</v>
      </c>
      <c r="E522" s="13" t="s">
        <v>1223</v>
      </c>
      <c r="F522" s="13" t="s">
        <v>322</v>
      </c>
      <c r="G522" s="13" t="s">
        <v>54</v>
      </c>
      <c r="H522" s="13" t="str">
        <f>IF(R522="A","Yes","No")</f>
        <v>Yes</v>
      </c>
      <c r="I522" s="13" t="s">
        <v>28</v>
      </c>
      <c r="J522" s="13" t="s">
        <v>29</v>
      </c>
      <c r="K522" s="13" t="s">
        <v>29</v>
      </c>
      <c r="L522" s="13" t="s">
        <v>30</v>
      </c>
      <c r="M522" s="13">
        <v>2008</v>
      </c>
      <c r="N522" s="13"/>
      <c r="O522" s="13"/>
      <c r="P522" s="13"/>
      <c r="Q522" s="23" t="str">
        <f>HYPERLINK("http://catalog.ihsn.org/index.php/catalog/2357","http://catalog.ihsn.org/index.php/catalog/2357")</f>
        <v>http://catalog.ihsn.org/index.php/catalog/2357</v>
      </c>
      <c r="R522" s="15" t="s">
        <v>44</v>
      </c>
      <c r="S522" s="15" t="s">
        <v>45</v>
      </c>
      <c r="T522" s="15" t="s">
        <v>56</v>
      </c>
      <c r="U522" s="13" t="s">
        <v>214</v>
      </c>
      <c r="V522" s="13" t="s">
        <v>318</v>
      </c>
      <c r="W522" s="13" t="s">
        <v>319</v>
      </c>
      <c r="X522" s="13" t="s">
        <v>323</v>
      </c>
      <c r="Y522" s="13" t="s">
        <v>324</v>
      </c>
      <c r="Z522" s="13"/>
      <c r="AA522" s="3"/>
    </row>
    <row r="523" spans="1:27" x14ac:dyDescent="0.3">
      <c r="A523" s="13" t="s">
        <v>316</v>
      </c>
      <c r="B523" s="13" t="s">
        <v>23</v>
      </c>
      <c r="C523" s="13" t="s">
        <v>93</v>
      </c>
      <c r="D523" s="13" t="s">
        <v>68</v>
      </c>
      <c r="E523" s="13" t="s">
        <v>290</v>
      </c>
      <c r="F523" s="13" t="s">
        <v>325</v>
      </c>
      <c r="G523" s="13" t="s">
        <v>54</v>
      </c>
      <c r="H523" s="13" t="str">
        <f>IF(R523="A","Yes","No")</f>
        <v>Yes</v>
      </c>
      <c r="I523" s="13" t="s">
        <v>28</v>
      </c>
      <c r="J523" s="13" t="s">
        <v>30</v>
      </c>
      <c r="K523" s="13" t="s">
        <v>29</v>
      </c>
      <c r="L523" s="13" t="s">
        <v>30</v>
      </c>
      <c r="M523" s="13">
        <v>2012</v>
      </c>
      <c r="N523" s="13"/>
      <c r="O523" s="13"/>
      <c r="P523" s="13"/>
      <c r="Q523" s="23" t="str">
        <f>HYPERLINK("http://www.ubos.org/unda/index.php/catalog/54","http://www.ubos.org/unda/index.php/catalog/54")</f>
        <v>http://www.ubos.org/unda/index.php/catalog/54</v>
      </c>
      <c r="R523" s="15" t="s">
        <v>44</v>
      </c>
      <c r="S523" s="15" t="s">
        <v>45</v>
      </c>
      <c r="T523" s="15" t="s">
        <v>56</v>
      </c>
      <c r="U523" s="13" t="s">
        <v>214</v>
      </c>
      <c r="V523" s="13" t="s">
        <v>318</v>
      </c>
      <c r="W523" s="13" t="s">
        <v>319</v>
      </c>
      <c r="X523" s="13" t="s">
        <v>320</v>
      </c>
      <c r="Y523" s="13" t="s">
        <v>321</v>
      </c>
      <c r="Z523" s="13"/>
      <c r="AA523" s="3"/>
    </row>
    <row r="524" spans="1:27" x14ac:dyDescent="0.3">
      <c r="A524" s="13" t="s">
        <v>316</v>
      </c>
      <c r="B524" s="13" t="s">
        <v>23</v>
      </c>
      <c r="C524" s="13" t="s">
        <v>93</v>
      </c>
      <c r="D524" s="13" t="s">
        <v>68</v>
      </c>
      <c r="E524" s="13" t="s">
        <v>1221</v>
      </c>
      <c r="F524" s="13" t="s">
        <v>325</v>
      </c>
      <c r="G524" s="13" t="s">
        <v>54</v>
      </c>
      <c r="H524" s="13" t="str">
        <f>IF(R524="A","Yes","No")</f>
        <v>Yes</v>
      </c>
      <c r="I524" s="13" t="s">
        <v>28</v>
      </c>
      <c r="J524" s="13" t="s">
        <v>30</v>
      </c>
      <c r="K524" s="13" t="s">
        <v>29</v>
      </c>
      <c r="L524" s="13" t="s">
        <v>30</v>
      </c>
      <c r="M524" s="13">
        <v>2012</v>
      </c>
      <c r="N524" s="13"/>
      <c r="O524" s="13"/>
      <c r="P524" s="13"/>
      <c r="Q524" s="23" t="str">
        <f>HYPERLINK("http://www.ubos.org/unda/index.php/catalog/54","http://www.ubos.org/unda/index.php/catalog/54")</f>
        <v>http://www.ubos.org/unda/index.php/catalog/54</v>
      </c>
      <c r="R524" s="15" t="s">
        <v>44</v>
      </c>
      <c r="S524" s="15" t="s">
        <v>45</v>
      </c>
      <c r="T524" s="15" t="s">
        <v>56</v>
      </c>
      <c r="U524" s="13" t="s">
        <v>214</v>
      </c>
      <c r="V524" s="13" t="s">
        <v>318</v>
      </c>
      <c r="W524" s="13" t="s">
        <v>319</v>
      </c>
      <c r="X524" s="13" t="s">
        <v>320</v>
      </c>
      <c r="Y524" s="13" t="s">
        <v>321</v>
      </c>
      <c r="Z524" s="13"/>
      <c r="AA524" s="3"/>
    </row>
    <row r="525" spans="1:27" x14ac:dyDescent="0.3">
      <c r="A525" s="13" t="s">
        <v>316</v>
      </c>
      <c r="B525" s="13" t="s">
        <v>23</v>
      </c>
      <c r="C525" s="13" t="s">
        <v>93</v>
      </c>
      <c r="D525" s="13" t="s">
        <v>68</v>
      </c>
      <c r="E525" s="13" t="s">
        <v>424</v>
      </c>
      <c r="F525" s="13" t="s">
        <v>325</v>
      </c>
      <c r="G525" s="13" t="s">
        <v>54</v>
      </c>
      <c r="H525" s="13" t="str">
        <f>IF(R525="A","Yes","No")</f>
        <v>Yes</v>
      </c>
      <c r="I525" s="13" t="s">
        <v>28</v>
      </c>
      <c r="J525" s="13" t="s">
        <v>30</v>
      </c>
      <c r="K525" s="13" t="s">
        <v>29</v>
      </c>
      <c r="L525" s="13" t="s">
        <v>30</v>
      </c>
      <c r="M525" s="13">
        <v>2012</v>
      </c>
      <c r="N525" s="13"/>
      <c r="O525" s="13"/>
      <c r="P525" s="13"/>
      <c r="Q525" s="23" t="str">
        <f>HYPERLINK("http://www.ubos.org/unda/index.php/catalog/54","http://www.ubos.org/unda/index.php/catalog/54")</f>
        <v>http://www.ubos.org/unda/index.php/catalog/54</v>
      </c>
      <c r="R525" s="15" t="s">
        <v>44</v>
      </c>
      <c r="S525" s="15" t="s">
        <v>45</v>
      </c>
      <c r="T525" s="15" t="s">
        <v>56</v>
      </c>
      <c r="U525" s="13" t="s">
        <v>214</v>
      </c>
      <c r="V525" s="13" t="s">
        <v>318</v>
      </c>
      <c r="W525" s="13" t="s">
        <v>319</v>
      </c>
      <c r="X525" s="13" t="s">
        <v>320</v>
      </c>
      <c r="Y525" s="13" t="s">
        <v>321</v>
      </c>
      <c r="Z525" s="13"/>
      <c r="AA525" s="3"/>
    </row>
    <row r="526" spans="1:27" x14ac:dyDescent="0.3">
      <c r="A526" s="13" t="s">
        <v>330</v>
      </c>
      <c r="B526" s="13" t="s">
        <v>23</v>
      </c>
      <c r="C526" s="13" t="s">
        <v>93</v>
      </c>
      <c r="D526" s="13" t="s">
        <v>93</v>
      </c>
      <c r="E526" s="13" t="s">
        <v>337</v>
      </c>
      <c r="F526" s="13" t="s">
        <v>1234</v>
      </c>
      <c r="G526" s="13" t="s">
        <v>338</v>
      </c>
      <c r="H526" s="13" t="str">
        <f>IF(R526="A","Yes","No")</f>
        <v>No</v>
      </c>
      <c r="I526" s="13" t="s">
        <v>28</v>
      </c>
      <c r="J526" s="13" t="s">
        <v>29</v>
      </c>
      <c r="K526" s="13" t="s">
        <v>29</v>
      </c>
      <c r="L526" s="13" t="s">
        <v>30</v>
      </c>
      <c r="M526" s="13">
        <v>2013</v>
      </c>
      <c r="N526" s="13"/>
      <c r="O526" s="13"/>
      <c r="P526" s="13"/>
      <c r="Q526" s="16" t="str">
        <f>HYPERLINK("https://www.strausscenter.org/ccaps-content/climate-vulnerability-model.html","https://www.strausscenter.org/ccaps-content/climate-vulnerability-model.html")</f>
        <v>https://www.strausscenter.org/ccaps-content/climate-vulnerability-model.html</v>
      </c>
      <c r="R526" s="15" t="s">
        <v>33</v>
      </c>
      <c r="S526" s="15" t="s">
        <v>34</v>
      </c>
      <c r="T526" s="15" t="s">
        <v>82</v>
      </c>
      <c r="U526" s="13" t="s">
        <v>337</v>
      </c>
      <c r="V526" s="13" t="s">
        <v>223</v>
      </c>
      <c r="W526" s="13" t="s">
        <v>224</v>
      </c>
      <c r="X526" s="13" t="s">
        <v>339</v>
      </c>
      <c r="Y526" s="13" t="s">
        <v>340</v>
      </c>
      <c r="Z526" s="13"/>
      <c r="AA526" s="3"/>
    </row>
    <row r="527" spans="1:27" x14ac:dyDescent="0.3">
      <c r="A527" s="13" t="s">
        <v>330</v>
      </c>
      <c r="B527" s="13" t="s">
        <v>23</v>
      </c>
      <c r="C527" s="13" t="s">
        <v>93</v>
      </c>
      <c r="D527" s="13" t="s">
        <v>93</v>
      </c>
      <c r="E527" s="13" t="s">
        <v>1235</v>
      </c>
      <c r="F527" s="13" t="s">
        <v>341</v>
      </c>
      <c r="G527" s="13" t="s">
        <v>149</v>
      </c>
      <c r="H527" s="13" t="str">
        <f>IF(R527="A","Yes","No")</f>
        <v>No</v>
      </c>
      <c r="I527" s="13" t="s">
        <v>28</v>
      </c>
      <c r="J527" s="13" t="s">
        <v>29</v>
      </c>
      <c r="K527" s="13" t="s">
        <v>29</v>
      </c>
      <c r="L527" s="13" t="s">
        <v>30</v>
      </c>
      <c r="M527" s="13">
        <v>2013</v>
      </c>
      <c r="N527" s="13"/>
      <c r="O527" s="13"/>
      <c r="P527" s="13"/>
      <c r="Q527" s="14" t="s">
        <v>1231</v>
      </c>
      <c r="R527" s="15" t="s">
        <v>95</v>
      </c>
      <c r="S527" s="15" t="s">
        <v>96</v>
      </c>
      <c r="T527" s="15" t="s">
        <v>97</v>
      </c>
      <c r="U527" s="13" t="s">
        <v>341</v>
      </c>
      <c r="V527" s="13" t="s">
        <v>333</v>
      </c>
      <c r="W527" s="13" t="s">
        <v>334</v>
      </c>
      <c r="X527" s="13" t="s">
        <v>342</v>
      </c>
      <c r="Y527" s="13" t="s">
        <v>151</v>
      </c>
      <c r="Z527" s="13"/>
      <c r="AA527" s="3"/>
    </row>
    <row r="528" spans="1:27" x14ac:dyDescent="0.3">
      <c r="A528" s="13" t="s">
        <v>330</v>
      </c>
      <c r="B528" s="13" t="s">
        <v>23</v>
      </c>
      <c r="C528" s="13" t="s">
        <v>93</v>
      </c>
      <c r="D528" s="13" t="s">
        <v>93</v>
      </c>
      <c r="E528" s="13" t="s">
        <v>1236</v>
      </c>
      <c r="F528" s="13" t="s">
        <v>341</v>
      </c>
      <c r="G528" s="13" t="s">
        <v>149</v>
      </c>
      <c r="H528" s="13" t="str">
        <f>IF(R528="A","Yes","No")</f>
        <v>No</v>
      </c>
      <c r="I528" s="13" t="s">
        <v>28</v>
      </c>
      <c r="J528" s="13" t="s">
        <v>29</v>
      </c>
      <c r="K528" s="13" t="s">
        <v>29</v>
      </c>
      <c r="L528" s="13" t="s">
        <v>30</v>
      </c>
      <c r="M528" s="13">
        <v>2013</v>
      </c>
      <c r="N528" s="13"/>
      <c r="O528" s="13"/>
      <c r="P528" s="13"/>
      <c r="Q528" s="14" t="s">
        <v>1231</v>
      </c>
      <c r="R528" s="15" t="s">
        <v>95</v>
      </c>
      <c r="S528" s="15" t="s">
        <v>96</v>
      </c>
      <c r="T528" s="15" t="s">
        <v>97</v>
      </c>
      <c r="U528" s="13" t="s">
        <v>341</v>
      </c>
      <c r="V528" s="13" t="s">
        <v>333</v>
      </c>
      <c r="W528" s="13" t="s">
        <v>334</v>
      </c>
      <c r="X528" s="13" t="s">
        <v>342</v>
      </c>
      <c r="Y528" s="13" t="s">
        <v>151</v>
      </c>
      <c r="Z528" s="13"/>
      <c r="AA528" s="3"/>
    </row>
    <row r="529" spans="1:27" x14ac:dyDescent="0.3">
      <c r="A529" s="13" t="s">
        <v>330</v>
      </c>
      <c r="B529" s="13" t="s">
        <v>23</v>
      </c>
      <c r="C529" s="13" t="s">
        <v>93</v>
      </c>
      <c r="D529" s="13" t="s">
        <v>93</v>
      </c>
      <c r="E529" s="13" t="s">
        <v>529</v>
      </c>
      <c r="F529" s="13" t="s">
        <v>341</v>
      </c>
      <c r="G529" s="13" t="s">
        <v>149</v>
      </c>
      <c r="H529" s="13" t="str">
        <f>IF(R529="A","Yes","No")</f>
        <v>No</v>
      </c>
      <c r="I529" s="13" t="s">
        <v>28</v>
      </c>
      <c r="J529" s="13" t="s">
        <v>29</v>
      </c>
      <c r="K529" s="13" t="s">
        <v>29</v>
      </c>
      <c r="L529" s="13" t="s">
        <v>30</v>
      </c>
      <c r="M529" s="13">
        <v>2013</v>
      </c>
      <c r="N529" s="13"/>
      <c r="O529" s="13"/>
      <c r="P529" s="13"/>
      <c r="Q529" s="14" t="s">
        <v>1231</v>
      </c>
      <c r="R529" s="15" t="s">
        <v>95</v>
      </c>
      <c r="S529" s="15" t="s">
        <v>96</v>
      </c>
      <c r="T529" s="15" t="s">
        <v>97</v>
      </c>
      <c r="U529" s="13" t="s">
        <v>341</v>
      </c>
      <c r="V529" s="13" t="s">
        <v>333</v>
      </c>
      <c r="W529" s="13" t="s">
        <v>334</v>
      </c>
      <c r="X529" s="13" t="s">
        <v>342</v>
      </c>
      <c r="Y529" s="13" t="s">
        <v>151</v>
      </c>
      <c r="Z529" s="13"/>
      <c r="AA529" s="3"/>
    </row>
    <row r="530" spans="1:27" x14ac:dyDescent="0.3">
      <c r="A530" s="13" t="s">
        <v>330</v>
      </c>
      <c r="B530" s="13" t="s">
        <v>23</v>
      </c>
      <c r="C530" s="13" t="s">
        <v>93</v>
      </c>
      <c r="D530" s="13" t="s">
        <v>93</v>
      </c>
      <c r="E530" s="13" t="s">
        <v>1237</v>
      </c>
      <c r="F530" s="13" t="s">
        <v>341</v>
      </c>
      <c r="G530" s="13" t="s">
        <v>149</v>
      </c>
      <c r="H530" s="13" t="str">
        <f>IF(R530="A","Yes","No")</f>
        <v>No</v>
      </c>
      <c r="I530" s="13" t="s">
        <v>28</v>
      </c>
      <c r="J530" s="13" t="s">
        <v>29</v>
      </c>
      <c r="K530" s="13" t="s">
        <v>29</v>
      </c>
      <c r="L530" s="13" t="s">
        <v>30</v>
      </c>
      <c r="M530" s="13">
        <v>2013</v>
      </c>
      <c r="N530" s="13"/>
      <c r="O530" s="13"/>
      <c r="P530" s="13"/>
      <c r="Q530" s="14" t="s">
        <v>1231</v>
      </c>
      <c r="R530" s="15" t="s">
        <v>95</v>
      </c>
      <c r="S530" s="15" t="s">
        <v>96</v>
      </c>
      <c r="T530" s="15" t="s">
        <v>97</v>
      </c>
      <c r="U530" s="13" t="s">
        <v>341</v>
      </c>
      <c r="V530" s="13" t="s">
        <v>333</v>
      </c>
      <c r="W530" s="13" t="s">
        <v>334</v>
      </c>
      <c r="X530" s="13" t="s">
        <v>342</v>
      </c>
      <c r="Y530" s="13" t="s">
        <v>151</v>
      </c>
      <c r="Z530" s="13"/>
      <c r="AA530" s="3"/>
    </row>
    <row r="531" spans="1:27" x14ac:dyDescent="0.3">
      <c r="A531" s="13" t="s">
        <v>330</v>
      </c>
      <c r="B531" s="13" t="s">
        <v>23</v>
      </c>
      <c r="C531" s="13" t="s">
        <v>93</v>
      </c>
      <c r="D531" s="13" t="s">
        <v>93</v>
      </c>
      <c r="E531" s="13" t="s">
        <v>380</v>
      </c>
      <c r="F531" s="13" t="s">
        <v>341</v>
      </c>
      <c r="G531" s="13" t="s">
        <v>149</v>
      </c>
      <c r="H531" s="13" t="str">
        <f>IF(R531="A","Yes","No")</f>
        <v>No</v>
      </c>
      <c r="I531" s="13" t="s">
        <v>28</v>
      </c>
      <c r="J531" s="13" t="s">
        <v>29</v>
      </c>
      <c r="K531" s="13" t="s">
        <v>29</v>
      </c>
      <c r="L531" s="13" t="s">
        <v>30</v>
      </c>
      <c r="M531" s="13">
        <v>2013</v>
      </c>
      <c r="N531" s="13"/>
      <c r="O531" s="13"/>
      <c r="P531" s="13"/>
      <c r="Q531" s="14" t="s">
        <v>1231</v>
      </c>
      <c r="R531" s="15" t="s">
        <v>95</v>
      </c>
      <c r="S531" s="15" t="s">
        <v>96</v>
      </c>
      <c r="T531" s="15" t="s">
        <v>97</v>
      </c>
      <c r="U531" s="13" t="s">
        <v>341</v>
      </c>
      <c r="V531" s="13" t="s">
        <v>333</v>
      </c>
      <c r="W531" s="13" t="s">
        <v>334</v>
      </c>
      <c r="X531" s="13" t="s">
        <v>342</v>
      </c>
      <c r="Y531" s="13" t="s">
        <v>151</v>
      </c>
      <c r="Z531" s="13"/>
      <c r="AA531" s="3"/>
    </row>
    <row r="532" spans="1:27" x14ac:dyDescent="0.3">
      <c r="A532" s="13" t="s">
        <v>330</v>
      </c>
      <c r="B532" s="13" t="s">
        <v>23</v>
      </c>
      <c r="C532" s="13" t="s">
        <v>93</v>
      </c>
      <c r="D532" s="13" t="s">
        <v>93</v>
      </c>
      <c r="E532" s="13" t="s">
        <v>1238</v>
      </c>
      <c r="F532" s="13" t="s">
        <v>341</v>
      </c>
      <c r="G532" s="13" t="s">
        <v>149</v>
      </c>
      <c r="H532" s="13" t="str">
        <f>IF(R532="A","Yes","No")</f>
        <v>No</v>
      </c>
      <c r="I532" s="13" t="s">
        <v>28</v>
      </c>
      <c r="J532" s="13" t="s">
        <v>29</v>
      </c>
      <c r="K532" s="13" t="s">
        <v>29</v>
      </c>
      <c r="L532" s="13" t="s">
        <v>30</v>
      </c>
      <c r="M532" s="13">
        <v>2013</v>
      </c>
      <c r="N532" s="13"/>
      <c r="O532" s="13"/>
      <c r="P532" s="13"/>
      <c r="Q532" s="14" t="s">
        <v>1231</v>
      </c>
      <c r="R532" s="15" t="s">
        <v>95</v>
      </c>
      <c r="S532" s="15" t="s">
        <v>96</v>
      </c>
      <c r="T532" s="15" t="s">
        <v>97</v>
      </c>
      <c r="U532" s="13" t="s">
        <v>341</v>
      </c>
      <c r="V532" s="13" t="s">
        <v>333</v>
      </c>
      <c r="W532" s="13" t="s">
        <v>334</v>
      </c>
      <c r="X532" s="13" t="s">
        <v>342</v>
      </c>
      <c r="Y532" s="13" t="s">
        <v>151</v>
      </c>
      <c r="Z532" s="13"/>
      <c r="AA532" s="3"/>
    </row>
    <row r="533" spans="1:27" x14ac:dyDescent="0.3">
      <c r="A533" s="13" t="s">
        <v>330</v>
      </c>
      <c r="B533" s="13" t="s">
        <v>23</v>
      </c>
      <c r="C533" s="13" t="s">
        <v>93</v>
      </c>
      <c r="D533" s="13" t="s">
        <v>93</v>
      </c>
      <c r="E533" s="13" t="s">
        <v>1239</v>
      </c>
      <c r="F533" s="13" t="s">
        <v>341</v>
      </c>
      <c r="G533" s="13" t="s">
        <v>149</v>
      </c>
      <c r="H533" s="13" t="str">
        <f>IF(R533="A","Yes","No")</f>
        <v>No</v>
      </c>
      <c r="I533" s="13" t="s">
        <v>28</v>
      </c>
      <c r="J533" s="13" t="s">
        <v>29</v>
      </c>
      <c r="K533" s="13" t="s">
        <v>29</v>
      </c>
      <c r="L533" s="13" t="s">
        <v>30</v>
      </c>
      <c r="M533" s="13">
        <v>2013</v>
      </c>
      <c r="N533" s="13"/>
      <c r="O533" s="13"/>
      <c r="P533" s="13"/>
      <c r="Q533" s="14" t="s">
        <v>1231</v>
      </c>
      <c r="R533" s="15" t="s">
        <v>95</v>
      </c>
      <c r="S533" s="15" t="s">
        <v>96</v>
      </c>
      <c r="T533" s="15" t="s">
        <v>97</v>
      </c>
      <c r="U533" s="13" t="s">
        <v>341</v>
      </c>
      <c r="V533" s="13" t="s">
        <v>333</v>
      </c>
      <c r="W533" s="13" t="s">
        <v>334</v>
      </c>
      <c r="X533" s="13" t="s">
        <v>342</v>
      </c>
      <c r="Y533" s="13" t="s">
        <v>151</v>
      </c>
      <c r="Z533" s="13"/>
      <c r="AA533" s="3"/>
    </row>
    <row r="534" spans="1:27" x14ac:dyDescent="0.3">
      <c r="A534" s="13" t="s">
        <v>330</v>
      </c>
      <c r="B534" s="13" t="s">
        <v>23</v>
      </c>
      <c r="C534" s="13" t="s">
        <v>93</v>
      </c>
      <c r="D534" s="13" t="s">
        <v>93</v>
      </c>
      <c r="E534" s="13" t="s">
        <v>1240</v>
      </c>
      <c r="F534" s="13" t="s">
        <v>341</v>
      </c>
      <c r="G534" s="13" t="s">
        <v>149</v>
      </c>
      <c r="H534" s="13" t="str">
        <f>IF(R534="A","Yes","No")</f>
        <v>No</v>
      </c>
      <c r="I534" s="13" t="s">
        <v>28</v>
      </c>
      <c r="J534" s="13" t="s">
        <v>29</v>
      </c>
      <c r="K534" s="13" t="s">
        <v>29</v>
      </c>
      <c r="L534" s="13" t="s">
        <v>30</v>
      </c>
      <c r="M534" s="13">
        <v>2013</v>
      </c>
      <c r="N534" s="13"/>
      <c r="O534" s="13"/>
      <c r="P534" s="13"/>
      <c r="Q534" s="14" t="s">
        <v>1231</v>
      </c>
      <c r="R534" s="15" t="s">
        <v>95</v>
      </c>
      <c r="S534" s="15" t="s">
        <v>96</v>
      </c>
      <c r="T534" s="15" t="s">
        <v>97</v>
      </c>
      <c r="U534" s="13" t="s">
        <v>341</v>
      </c>
      <c r="V534" s="13" t="s">
        <v>333</v>
      </c>
      <c r="W534" s="13" t="s">
        <v>334</v>
      </c>
      <c r="X534" s="13" t="s">
        <v>342</v>
      </c>
      <c r="Y534" s="13" t="s">
        <v>151</v>
      </c>
      <c r="Z534" s="13"/>
      <c r="AA534" s="3"/>
    </row>
    <row r="535" spans="1:27" x14ac:dyDescent="0.3">
      <c r="A535" s="13" t="s">
        <v>330</v>
      </c>
      <c r="B535" s="13" t="s">
        <v>23</v>
      </c>
      <c r="C535" s="13" t="s">
        <v>93</v>
      </c>
      <c r="D535" s="13" t="s">
        <v>93</v>
      </c>
      <c r="E535" s="13" t="s">
        <v>1241</v>
      </c>
      <c r="F535" s="13" t="s">
        <v>341</v>
      </c>
      <c r="G535" s="13" t="s">
        <v>149</v>
      </c>
      <c r="H535" s="13" t="str">
        <f>IF(R535="A","Yes","No")</f>
        <v>No</v>
      </c>
      <c r="I535" s="13" t="s">
        <v>28</v>
      </c>
      <c r="J535" s="13" t="s">
        <v>29</v>
      </c>
      <c r="K535" s="13" t="s">
        <v>29</v>
      </c>
      <c r="L535" s="13" t="s">
        <v>30</v>
      </c>
      <c r="M535" s="13">
        <v>2013</v>
      </c>
      <c r="N535" s="13"/>
      <c r="O535" s="13"/>
      <c r="P535" s="13"/>
      <c r="Q535" s="14" t="s">
        <v>1231</v>
      </c>
      <c r="R535" s="15" t="s">
        <v>95</v>
      </c>
      <c r="S535" s="15" t="s">
        <v>96</v>
      </c>
      <c r="T535" s="15" t="s">
        <v>97</v>
      </c>
      <c r="U535" s="13" t="s">
        <v>341</v>
      </c>
      <c r="V535" s="13" t="s">
        <v>333</v>
      </c>
      <c r="W535" s="13" t="s">
        <v>334</v>
      </c>
      <c r="X535" s="13" t="s">
        <v>342</v>
      </c>
      <c r="Y535" s="13" t="s">
        <v>151</v>
      </c>
      <c r="Z535" s="13"/>
      <c r="AA535" s="3"/>
    </row>
    <row r="536" spans="1:27" x14ac:dyDescent="0.3">
      <c r="A536" s="13" t="s">
        <v>330</v>
      </c>
      <c r="B536" s="13" t="s">
        <v>23</v>
      </c>
      <c r="C536" s="13" t="s">
        <v>93</v>
      </c>
      <c r="D536" s="13" t="s">
        <v>93</v>
      </c>
      <c r="E536" s="13" t="s">
        <v>1242</v>
      </c>
      <c r="F536" s="13" t="s">
        <v>341</v>
      </c>
      <c r="G536" s="13" t="s">
        <v>149</v>
      </c>
      <c r="H536" s="13" t="str">
        <f>IF(R536="A","Yes","No")</f>
        <v>No</v>
      </c>
      <c r="I536" s="13" t="s">
        <v>28</v>
      </c>
      <c r="J536" s="13" t="s">
        <v>29</v>
      </c>
      <c r="K536" s="13" t="s">
        <v>29</v>
      </c>
      <c r="L536" s="13" t="s">
        <v>30</v>
      </c>
      <c r="M536" s="13">
        <v>2013</v>
      </c>
      <c r="N536" s="13"/>
      <c r="O536" s="13"/>
      <c r="P536" s="13"/>
      <c r="Q536" s="14" t="s">
        <v>1231</v>
      </c>
      <c r="R536" s="15" t="s">
        <v>95</v>
      </c>
      <c r="S536" s="15" t="s">
        <v>96</v>
      </c>
      <c r="T536" s="15" t="s">
        <v>97</v>
      </c>
      <c r="U536" s="13" t="s">
        <v>341</v>
      </c>
      <c r="V536" s="13" t="s">
        <v>333</v>
      </c>
      <c r="W536" s="13" t="s">
        <v>334</v>
      </c>
      <c r="X536" s="13" t="s">
        <v>342</v>
      </c>
      <c r="Y536" s="13" t="s">
        <v>151</v>
      </c>
      <c r="Z536" s="13"/>
      <c r="AA536" s="3"/>
    </row>
    <row r="537" spans="1:27" x14ac:dyDescent="0.3">
      <c r="A537" s="13" t="s">
        <v>330</v>
      </c>
      <c r="B537" s="13" t="s">
        <v>23</v>
      </c>
      <c r="C537" s="13" t="s">
        <v>93</v>
      </c>
      <c r="D537" s="13" t="s">
        <v>93</v>
      </c>
      <c r="E537" s="13" t="s">
        <v>1243</v>
      </c>
      <c r="F537" s="13" t="s">
        <v>343</v>
      </c>
      <c r="G537" s="13" t="s">
        <v>344</v>
      </c>
      <c r="H537" s="13" t="str">
        <f>IF(R537="A","Yes","No")</f>
        <v>No</v>
      </c>
      <c r="I537" s="13" t="s">
        <v>71</v>
      </c>
      <c r="J537" s="13" t="s">
        <v>29</v>
      </c>
      <c r="K537" s="13" t="s">
        <v>29</v>
      </c>
      <c r="L537" s="13" t="s">
        <v>30</v>
      </c>
      <c r="M537" s="13">
        <v>2015</v>
      </c>
      <c r="N537" s="13"/>
      <c r="O537" s="13"/>
      <c r="P537" s="13"/>
      <c r="Q537" s="16" t="str">
        <f>HYPERLINK("http://portal.gdacs.org/data","http://portal.gdacs.org/data")</f>
        <v>http://portal.gdacs.org/data</v>
      </c>
      <c r="R537" s="15" t="s">
        <v>33</v>
      </c>
      <c r="S537" s="15" t="s">
        <v>34</v>
      </c>
      <c r="T537" s="15" t="s">
        <v>82</v>
      </c>
      <c r="U537" s="13"/>
      <c r="V537" s="13" t="s">
        <v>345</v>
      </c>
      <c r="W537" s="13" t="s">
        <v>224</v>
      </c>
      <c r="X537" s="13" t="s">
        <v>346</v>
      </c>
      <c r="Y537" s="13" t="s">
        <v>347</v>
      </c>
      <c r="Z537" s="13"/>
      <c r="AA537" s="3"/>
    </row>
    <row r="538" spans="1:27" x14ac:dyDescent="0.3">
      <c r="A538" s="13" t="s">
        <v>330</v>
      </c>
      <c r="B538" s="13" t="s">
        <v>23</v>
      </c>
      <c r="C538" s="13" t="s">
        <v>93</v>
      </c>
      <c r="D538" s="13" t="s">
        <v>93</v>
      </c>
      <c r="E538" s="13" t="s">
        <v>348</v>
      </c>
      <c r="F538" s="13" t="s">
        <v>348</v>
      </c>
      <c r="G538" s="13" t="s">
        <v>349</v>
      </c>
      <c r="H538" s="13" t="str">
        <f>IF(R538="A","Yes","No")</f>
        <v>No</v>
      </c>
      <c r="I538" s="13" t="s">
        <v>71</v>
      </c>
      <c r="J538" s="13" t="s">
        <v>29</v>
      </c>
      <c r="K538" s="13" t="s">
        <v>29</v>
      </c>
      <c r="L538" s="13" t="s">
        <v>30</v>
      </c>
      <c r="M538" s="13">
        <v>2016</v>
      </c>
      <c r="N538" s="13"/>
      <c r="O538" s="13"/>
      <c r="P538" s="13"/>
      <c r="Q538" s="14" t="s">
        <v>350</v>
      </c>
      <c r="R538" s="15" t="s">
        <v>95</v>
      </c>
      <c r="S538" s="15" t="s">
        <v>96</v>
      </c>
      <c r="T538" s="15" t="s">
        <v>351</v>
      </c>
      <c r="U538" s="13" t="s">
        <v>348</v>
      </c>
      <c r="V538" s="13" t="s">
        <v>333</v>
      </c>
      <c r="W538" s="13" t="s">
        <v>334</v>
      </c>
      <c r="X538" s="13" t="s">
        <v>352</v>
      </c>
      <c r="Y538" s="13" t="s">
        <v>151</v>
      </c>
      <c r="Z538" s="13"/>
      <c r="AA538" s="3"/>
    </row>
    <row r="539" spans="1:27" x14ac:dyDescent="0.3">
      <c r="A539" s="13" t="s">
        <v>330</v>
      </c>
      <c r="B539" s="13" t="s">
        <v>23</v>
      </c>
      <c r="C539" s="13" t="s">
        <v>93</v>
      </c>
      <c r="D539" s="13" t="s">
        <v>93</v>
      </c>
      <c r="E539" s="13" t="s">
        <v>1244</v>
      </c>
      <c r="F539" s="13" t="s">
        <v>353</v>
      </c>
      <c r="G539" s="13" t="s">
        <v>354</v>
      </c>
      <c r="H539" s="13" t="str">
        <f>IF(R539="A","Yes","No")</f>
        <v>No</v>
      </c>
      <c r="I539" s="13" t="s">
        <v>28</v>
      </c>
      <c r="J539" s="13" t="s">
        <v>29</v>
      </c>
      <c r="K539" s="13" t="s">
        <v>29</v>
      </c>
      <c r="L539" s="13" t="s">
        <v>29</v>
      </c>
      <c r="M539" s="13">
        <v>2014</v>
      </c>
      <c r="N539" s="13"/>
      <c r="O539" s="13"/>
      <c r="P539" s="13"/>
      <c r="Q539" s="16" t="str">
        <f>HYPERLINK("http://unfccc.int/ghg_data/items/3800.php","http://unfccc.int/ghg_data/items/3800.php")</f>
        <v>http://unfccc.int/ghg_data/items/3800.php</v>
      </c>
      <c r="R539" s="15" t="s">
        <v>95</v>
      </c>
      <c r="S539" s="15" t="s">
        <v>96</v>
      </c>
      <c r="T539" s="15" t="s">
        <v>97</v>
      </c>
      <c r="U539" s="13" t="s">
        <v>353</v>
      </c>
      <c r="V539" s="13" t="s">
        <v>333</v>
      </c>
      <c r="W539" s="13" t="s">
        <v>334</v>
      </c>
      <c r="X539" s="13" t="s">
        <v>355</v>
      </c>
      <c r="Y539" s="13" t="s">
        <v>151</v>
      </c>
      <c r="Z539" s="13" t="s">
        <v>356</v>
      </c>
      <c r="AA539" s="3"/>
    </row>
    <row r="540" spans="1:27" x14ac:dyDescent="0.3">
      <c r="A540" s="13" t="s">
        <v>330</v>
      </c>
      <c r="B540" s="13" t="s">
        <v>23</v>
      </c>
      <c r="C540" s="13" t="s">
        <v>93</v>
      </c>
      <c r="D540" s="13" t="s">
        <v>93</v>
      </c>
      <c r="E540" s="13" t="s">
        <v>1232</v>
      </c>
      <c r="F540" s="13" t="s">
        <v>357</v>
      </c>
      <c r="G540" s="13" t="s">
        <v>332</v>
      </c>
      <c r="H540" s="13" t="str">
        <f>IF(R540="A","Yes","No")</f>
        <v>No</v>
      </c>
      <c r="I540" s="13" t="s">
        <v>28</v>
      </c>
      <c r="J540" s="13" t="s">
        <v>29</v>
      </c>
      <c r="K540" s="13" t="s">
        <v>29</v>
      </c>
      <c r="L540" s="13" t="s">
        <v>30</v>
      </c>
      <c r="M540" s="13">
        <v>2016</v>
      </c>
      <c r="N540" s="13"/>
      <c r="O540" s="13"/>
      <c r="P540" s="13"/>
      <c r="Q540" s="16" t="str">
        <f>HYPERLINK("http://worldweather.wmo.int/en/home.html","http://worldweather.wmo.int/en/home.html")</f>
        <v>http://worldweather.wmo.int/en/home.html</v>
      </c>
      <c r="R540" s="15" t="s">
        <v>95</v>
      </c>
      <c r="S540" s="15" t="s">
        <v>96</v>
      </c>
      <c r="T540" s="15" t="s">
        <v>97</v>
      </c>
      <c r="U540" s="13" t="s">
        <v>357</v>
      </c>
      <c r="V540" s="13" t="s">
        <v>333</v>
      </c>
      <c r="W540" s="13" t="s">
        <v>334</v>
      </c>
      <c r="X540" s="13" t="s">
        <v>358</v>
      </c>
      <c r="Y540" s="13" t="s">
        <v>151</v>
      </c>
      <c r="Z540" s="13" t="s">
        <v>359</v>
      </c>
      <c r="AA540" s="3"/>
    </row>
    <row r="541" spans="1:27" x14ac:dyDescent="0.3">
      <c r="A541" s="13" t="s">
        <v>330</v>
      </c>
      <c r="B541" s="13" t="s">
        <v>23</v>
      </c>
      <c r="C541" s="13" t="s">
        <v>93</v>
      </c>
      <c r="D541" s="13" t="s">
        <v>93</v>
      </c>
      <c r="E541" s="13" t="s">
        <v>1248</v>
      </c>
      <c r="F541" s="13" t="s">
        <v>363</v>
      </c>
      <c r="G541" s="25" t="s">
        <v>364</v>
      </c>
      <c r="H541" s="13" t="str">
        <f>IF(R541="A","Yes","No")</f>
        <v>No</v>
      </c>
      <c r="I541" s="25" t="s">
        <v>28</v>
      </c>
      <c r="J541" s="13" t="s">
        <v>29</v>
      </c>
      <c r="K541" s="13" t="s">
        <v>29</v>
      </c>
      <c r="L541" s="13" t="s">
        <v>30</v>
      </c>
      <c r="M541" s="13">
        <v>2009</v>
      </c>
      <c r="N541" s="13"/>
      <c r="O541" s="13"/>
      <c r="P541" s="13"/>
      <c r="Q541" s="16" t="str">
        <f>HYPERLINK("http://catalog.ihsn.org/index.php/catalog/1047","http://catalog.ihsn.org/index.php/catalog/1047")</f>
        <v>http://catalog.ihsn.org/index.php/catalog/1047</v>
      </c>
      <c r="R541" s="15" t="s">
        <v>33</v>
      </c>
      <c r="S541" s="15" t="s">
        <v>34</v>
      </c>
      <c r="T541" s="15" t="s">
        <v>35</v>
      </c>
      <c r="U541" s="13"/>
      <c r="V541" s="13" t="s">
        <v>333</v>
      </c>
      <c r="W541" s="13" t="s">
        <v>334</v>
      </c>
      <c r="X541" s="13" t="s">
        <v>365</v>
      </c>
      <c r="Y541" s="13" t="s">
        <v>100</v>
      </c>
      <c r="Z541" s="13" t="s">
        <v>366</v>
      </c>
      <c r="AA541" s="3"/>
    </row>
    <row r="542" spans="1:27" x14ac:dyDescent="0.3">
      <c r="A542" s="13" t="s">
        <v>330</v>
      </c>
      <c r="B542" s="13" t="s">
        <v>23</v>
      </c>
      <c r="C542" s="13" t="s">
        <v>93</v>
      </c>
      <c r="D542" s="13" t="s">
        <v>93</v>
      </c>
      <c r="E542" s="13" t="s">
        <v>1249</v>
      </c>
      <c r="F542" s="13" t="s">
        <v>363</v>
      </c>
      <c r="G542" s="25" t="s">
        <v>364</v>
      </c>
      <c r="H542" s="13" t="str">
        <f>IF(R542="A","Yes","No")</f>
        <v>No</v>
      </c>
      <c r="I542" s="25" t="s">
        <v>28</v>
      </c>
      <c r="J542" s="13" t="s">
        <v>29</v>
      </c>
      <c r="K542" s="13" t="s">
        <v>29</v>
      </c>
      <c r="L542" s="13" t="s">
        <v>30</v>
      </c>
      <c r="M542" s="13">
        <v>2009</v>
      </c>
      <c r="N542" s="13"/>
      <c r="O542" s="13"/>
      <c r="P542" s="13"/>
      <c r="Q542" s="16" t="str">
        <f>HYPERLINK("http://catalog.ihsn.org/index.php/catalog/1047","http://catalog.ihsn.org/index.php/catalog/1047")</f>
        <v>http://catalog.ihsn.org/index.php/catalog/1047</v>
      </c>
      <c r="R542" s="15" t="s">
        <v>33</v>
      </c>
      <c r="S542" s="15" t="s">
        <v>34</v>
      </c>
      <c r="T542" s="15" t="s">
        <v>35</v>
      </c>
      <c r="U542" s="13"/>
      <c r="V542" s="13" t="s">
        <v>333</v>
      </c>
      <c r="W542" s="13" t="s">
        <v>334</v>
      </c>
      <c r="X542" s="13" t="s">
        <v>365</v>
      </c>
      <c r="Y542" s="13" t="s">
        <v>100</v>
      </c>
      <c r="Z542" s="13" t="s">
        <v>366</v>
      </c>
      <c r="AA542" s="3"/>
    </row>
    <row r="543" spans="1:27" x14ac:dyDescent="0.3">
      <c r="A543" s="13" t="s">
        <v>330</v>
      </c>
      <c r="B543" s="13" t="s">
        <v>23</v>
      </c>
      <c r="C543" s="13" t="s">
        <v>93</v>
      </c>
      <c r="D543" s="13" t="s">
        <v>93</v>
      </c>
      <c r="E543" s="13" t="s">
        <v>1250</v>
      </c>
      <c r="F543" s="13" t="s">
        <v>363</v>
      </c>
      <c r="G543" s="25" t="s">
        <v>364</v>
      </c>
      <c r="H543" s="13" t="str">
        <f>IF(R543="A","Yes","No")</f>
        <v>No</v>
      </c>
      <c r="I543" s="25" t="s">
        <v>28</v>
      </c>
      <c r="J543" s="13" t="s">
        <v>29</v>
      </c>
      <c r="K543" s="13" t="s">
        <v>29</v>
      </c>
      <c r="L543" s="13" t="s">
        <v>30</v>
      </c>
      <c r="M543" s="13">
        <v>2009</v>
      </c>
      <c r="N543" s="13"/>
      <c r="O543" s="13"/>
      <c r="P543" s="13"/>
      <c r="Q543" s="16" t="str">
        <f>HYPERLINK("http://catalog.ihsn.org/index.php/catalog/1047","http://catalog.ihsn.org/index.php/catalog/1047")</f>
        <v>http://catalog.ihsn.org/index.php/catalog/1047</v>
      </c>
      <c r="R543" s="15" t="s">
        <v>33</v>
      </c>
      <c r="S543" s="15" t="s">
        <v>34</v>
      </c>
      <c r="T543" s="15" t="s">
        <v>35</v>
      </c>
      <c r="U543" s="13"/>
      <c r="V543" s="13" t="s">
        <v>333</v>
      </c>
      <c r="W543" s="13" t="s">
        <v>334</v>
      </c>
      <c r="X543" s="13" t="s">
        <v>365</v>
      </c>
      <c r="Y543" s="13" t="s">
        <v>100</v>
      </c>
      <c r="Z543" s="13" t="s">
        <v>366</v>
      </c>
      <c r="AA543" s="3"/>
    </row>
    <row r="544" spans="1:27" x14ac:dyDescent="0.3">
      <c r="A544" s="13" t="s">
        <v>330</v>
      </c>
      <c r="B544" s="13" t="s">
        <v>23</v>
      </c>
      <c r="C544" s="13" t="s">
        <v>93</v>
      </c>
      <c r="D544" s="13" t="s">
        <v>93</v>
      </c>
      <c r="E544" s="13" t="s">
        <v>1252</v>
      </c>
      <c r="F544" s="13" t="s">
        <v>367</v>
      </c>
      <c r="G544" s="13" t="s">
        <v>2021</v>
      </c>
      <c r="H544" s="13" t="str">
        <f>IF(R544="A","Yes","No")</f>
        <v>Yes</v>
      </c>
      <c r="I544" s="13" t="s">
        <v>71</v>
      </c>
      <c r="J544" s="13" t="s">
        <v>30</v>
      </c>
      <c r="K544" s="13" t="s">
        <v>30</v>
      </c>
      <c r="L544" s="13" t="s">
        <v>30</v>
      </c>
      <c r="M544" s="13" t="s">
        <v>801</v>
      </c>
      <c r="N544" s="13"/>
      <c r="O544" s="13"/>
      <c r="P544" s="13"/>
      <c r="Q544" s="13" t="s">
        <v>92</v>
      </c>
      <c r="R544" s="15" t="s">
        <v>44</v>
      </c>
      <c r="S544" s="15" t="s">
        <v>45</v>
      </c>
      <c r="T544" s="15" t="s">
        <v>46</v>
      </c>
      <c r="U544" s="13"/>
      <c r="V544" s="13" t="s">
        <v>333</v>
      </c>
      <c r="W544" s="13" t="s">
        <v>334</v>
      </c>
      <c r="X544" s="13"/>
      <c r="Y544" s="13" t="s">
        <v>171</v>
      </c>
      <c r="Z544" s="13"/>
      <c r="AA544" s="3"/>
    </row>
    <row r="545" spans="1:27" x14ac:dyDescent="0.3">
      <c r="A545" s="13" t="s">
        <v>330</v>
      </c>
      <c r="B545" s="13" t="s">
        <v>23</v>
      </c>
      <c r="C545" s="13" t="s">
        <v>93</v>
      </c>
      <c r="D545" s="13" t="s">
        <v>68</v>
      </c>
      <c r="E545" s="13" t="s">
        <v>1232</v>
      </c>
      <c r="F545" s="13" t="s">
        <v>331</v>
      </c>
      <c r="G545" s="13" t="s">
        <v>332</v>
      </c>
      <c r="H545" s="13" t="str">
        <f>IF(R545="A","Yes","No")</f>
        <v>No</v>
      </c>
      <c r="I545" s="13" t="s">
        <v>28</v>
      </c>
      <c r="J545" s="13" t="s">
        <v>30</v>
      </c>
      <c r="K545" s="13" t="s">
        <v>29</v>
      </c>
      <c r="L545" s="13" t="s">
        <v>30</v>
      </c>
      <c r="M545" s="13" t="s">
        <v>801</v>
      </c>
      <c r="N545" s="13"/>
      <c r="O545" s="13"/>
      <c r="P545" s="13"/>
      <c r="Q545" s="16" t="str">
        <f>HYPERLINK("http://wmo.multicorpora.net/MultiTransWeb/Web.mvc","http://wmo.multicorpora.net/MultiTransWeb/Web.mvc")</f>
        <v>http://wmo.multicorpora.net/MultiTransWeb/Web.mvc</v>
      </c>
      <c r="R545" s="15" t="s">
        <v>95</v>
      </c>
      <c r="S545" s="15" t="s">
        <v>96</v>
      </c>
      <c r="T545" s="15" t="s">
        <v>97</v>
      </c>
      <c r="U545" s="13" t="s">
        <v>331</v>
      </c>
      <c r="V545" s="13" t="s">
        <v>333</v>
      </c>
      <c r="W545" s="13" t="s">
        <v>334</v>
      </c>
      <c r="X545" s="13" t="s">
        <v>335</v>
      </c>
      <c r="Y545" s="13" t="s">
        <v>336</v>
      </c>
      <c r="Z545" s="13"/>
      <c r="AA545" s="3"/>
    </row>
    <row r="546" spans="1:27" x14ac:dyDescent="0.3">
      <c r="A546" s="13" t="s">
        <v>330</v>
      </c>
      <c r="B546" s="13" t="s">
        <v>23</v>
      </c>
      <c r="C546" s="13" t="s">
        <v>93</v>
      </c>
      <c r="D546" s="13" t="s">
        <v>68</v>
      </c>
      <c r="E546" s="13" t="s">
        <v>1233</v>
      </c>
      <c r="F546" s="13" t="s">
        <v>331</v>
      </c>
      <c r="G546" s="13" t="s">
        <v>332</v>
      </c>
      <c r="H546" s="13" t="str">
        <f>IF(R546="A","Yes","No")</f>
        <v>No</v>
      </c>
      <c r="I546" s="13" t="s">
        <v>28</v>
      </c>
      <c r="J546" s="13" t="s">
        <v>30</v>
      </c>
      <c r="K546" s="13" t="s">
        <v>29</v>
      </c>
      <c r="L546" s="13" t="s">
        <v>30</v>
      </c>
      <c r="M546" s="13" t="s">
        <v>801</v>
      </c>
      <c r="N546" s="13"/>
      <c r="O546" s="13"/>
      <c r="P546" s="13"/>
      <c r="Q546" s="16" t="str">
        <f>HYPERLINK("http://wmo.multicorpora.net/MultiTransWeb/Web.mvc","http://wmo.multicorpora.net/MultiTransWeb/Web.mvc")</f>
        <v>http://wmo.multicorpora.net/MultiTransWeb/Web.mvc</v>
      </c>
      <c r="R546" s="15" t="s">
        <v>95</v>
      </c>
      <c r="S546" s="15" t="s">
        <v>96</v>
      </c>
      <c r="T546" s="15" t="s">
        <v>97</v>
      </c>
      <c r="U546" s="13" t="s">
        <v>331</v>
      </c>
      <c r="V546" s="13" t="s">
        <v>333</v>
      </c>
      <c r="W546" s="13" t="s">
        <v>334</v>
      </c>
      <c r="X546" s="13" t="s">
        <v>335</v>
      </c>
      <c r="Y546" s="13" t="s">
        <v>336</v>
      </c>
      <c r="Z546" s="13"/>
      <c r="AA546" s="3"/>
    </row>
    <row r="547" spans="1:27" x14ac:dyDescent="0.3">
      <c r="A547" s="13" t="s">
        <v>330</v>
      </c>
      <c r="B547" s="13" t="s">
        <v>23</v>
      </c>
      <c r="C547" s="13" t="s">
        <v>93</v>
      </c>
      <c r="D547" s="13" t="s">
        <v>68</v>
      </c>
      <c r="E547" s="13" t="s">
        <v>803</v>
      </c>
      <c r="F547" s="13" t="s">
        <v>331</v>
      </c>
      <c r="G547" s="13" t="s">
        <v>332</v>
      </c>
      <c r="H547" s="13" t="str">
        <f>IF(R547="A","Yes","No")</f>
        <v>No</v>
      </c>
      <c r="I547" s="13" t="s">
        <v>28</v>
      </c>
      <c r="J547" s="13" t="s">
        <v>30</v>
      </c>
      <c r="K547" s="13" t="s">
        <v>29</v>
      </c>
      <c r="L547" s="13" t="s">
        <v>30</v>
      </c>
      <c r="M547" s="13" t="s">
        <v>801</v>
      </c>
      <c r="N547" s="13"/>
      <c r="O547" s="13"/>
      <c r="P547" s="13"/>
      <c r="Q547" s="16" t="str">
        <f>HYPERLINK("http://wmo.multicorpora.net/MultiTransWeb/Web.mvc","http://wmo.multicorpora.net/MultiTransWeb/Web.mvc")</f>
        <v>http://wmo.multicorpora.net/MultiTransWeb/Web.mvc</v>
      </c>
      <c r="R547" s="15" t="s">
        <v>95</v>
      </c>
      <c r="S547" s="15" t="s">
        <v>96</v>
      </c>
      <c r="T547" s="15" t="s">
        <v>97</v>
      </c>
      <c r="U547" s="13" t="s">
        <v>331</v>
      </c>
      <c r="V547" s="13" t="s">
        <v>333</v>
      </c>
      <c r="W547" s="13" t="s">
        <v>334</v>
      </c>
      <c r="X547" s="13" t="s">
        <v>335</v>
      </c>
      <c r="Y547" s="13" t="s">
        <v>336</v>
      </c>
      <c r="Z547" s="13"/>
      <c r="AA547" s="3"/>
    </row>
    <row r="548" spans="1:27" x14ac:dyDescent="0.3">
      <c r="A548" s="13" t="s">
        <v>330</v>
      </c>
      <c r="B548" s="13" t="s">
        <v>23</v>
      </c>
      <c r="C548" s="13" t="s">
        <v>93</v>
      </c>
      <c r="D548" s="13" t="s">
        <v>24</v>
      </c>
      <c r="E548" s="13" t="s">
        <v>1245</v>
      </c>
      <c r="F548" s="13" t="s">
        <v>360</v>
      </c>
      <c r="G548" s="13" t="s">
        <v>361</v>
      </c>
      <c r="H548" s="13" t="str">
        <f>IF(R548="A","Yes","No")</f>
        <v>Yes</v>
      </c>
      <c r="I548" s="13" t="s">
        <v>71</v>
      </c>
      <c r="J548" s="13" t="s">
        <v>30</v>
      </c>
      <c r="K548" s="13" t="s">
        <v>29</v>
      </c>
      <c r="L548" s="13" t="s">
        <v>30</v>
      </c>
      <c r="M548" s="13">
        <v>2015</v>
      </c>
      <c r="N548" s="13"/>
      <c r="O548" s="13"/>
      <c r="P548" s="13"/>
      <c r="Q548" s="14" t="s">
        <v>362</v>
      </c>
      <c r="R548" s="15" t="s">
        <v>44</v>
      </c>
      <c r="S548" s="15" t="s">
        <v>45</v>
      </c>
      <c r="T548" s="15" t="s">
        <v>72</v>
      </c>
      <c r="U548" s="13"/>
      <c r="V548" s="13" t="s">
        <v>333</v>
      </c>
      <c r="W548" s="13" t="s">
        <v>334</v>
      </c>
      <c r="X548" s="13"/>
      <c r="Y548" s="13" t="s">
        <v>76</v>
      </c>
      <c r="Z548" s="13"/>
      <c r="AA548" s="3"/>
    </row>
    <row r="549" spans="1:27" x14ac:dyDescent="0.3">
      <c r="A549" s="13" t="s">
        <v>330</v>
      </c>
      <c r="B549" s="13" t="s">
        <v>23</v>
      </c>
      <c r="C549" s="13" t="s">
        <v>93</v>
      </c>
      <c r="D549" s="13" t="s">
        <v>24</v>
      </c>
      <c r="E549" s="13" t="s">
        <v>1246</v>
      </c>
      <c r="F549" s="13" t="s">
        <v>1251</v>
      </c>
      <c r="G549" s="13" t="s">
        <v>361</v>
      </c>
      <c r="H549" s="13" t="str">
        <f>IF(R549="A","Yes","No")</f>
        <v>Yes</v>
      </c>
      <c r="I549" s="13" t="s">
        <v>71</v>
      </c>
      <c r="J549" s="13" t="s">
        <v>29</v>
      </c>
      <c r="K549" s="13" t="s">
        <v>29</v>
      </c>
      <c r="L549" s="13" t="s">
        <v>30</v>
      </c>
      <c r="M549" s="13">
        <v>2013</v>
      </c>
      <c r="N549" s="13"/>
      <c r="O549" s="13"/>
      <c r="P549" s="13"/>
      <c r="Q549" s="14" t="s">
        <v>1247</v>
      </c>
      <c r="R549" s="15" t="s">
        <v>44</v>
      </c>
      <c r="S549" s="15" t="s">
        <v>45</v>
      </c>
      <c r="T549" s="15" t="s">
        <v>72</v>
      </c>
      <c r="U549" s="13"/>
      <c r="V549" s="13" t="s">
        <v>333</v>
      </c>
      <c r="W549" s="13" t="s">
        <v>334</v>
      </c>
      <c r="X549" s="13"/>
      <c r="Y549" s="13" t="s">
        <v>76</v>
      </c>
      <c r="Z549" s="13"/>
      <c r="AA549" s="3"/>
    </row>
    <row r="550" spans="1:27" x14ac:dyDescent="0.3">
      <c r="A550" s="13" t="s">
        <v>330</v>
      </c>
      <c r="B550" s="13" t="s">
        <v>23</v>
      </c>
      <c r="C550" s="13" t="s">
        <v>93</v>
      </c>
      <c r="D550" s="13" t="s">
        <v>24</v>
      </c>
      <c r="E550" s="13" t="s">
        <v>712</v>
      </c>
      <c r="F550" s="13" t="s">
        <v>1253</v>
      </c>
      <c r="G550" s="13" t="s">
        <v>2021</v>
      </c>
      <c r="H550" s="13" t="str">
        <f>IF(R550="A","Yes","No")</f>
        <v>Yes</v>
      </c>
      <c r="I550" s="13" t="s">
        <v>71</v>
      </c>
      <c r="J550" s="13" t="s">
        <v>29</v>
      </c>
      <c r="K550" s="13" t="s">
        <v>29</v>
      </c>
      <c r="L550" s="13" t="s">
        <v>30</v>
      </c>
      <c r="M550" s="13">
        <v>2015</v>
      </c>
      <c r="N550" s="13"/>
      <c r="O550" s="13"/>
      <c r="P550" s="13"/>
      <c r="Q550" s="16" t="str">
        <f>HYPERLINK("http://ipsanad.com/","http://ipsanad.com/")</f>
        <v>http://ipsanad.com/</v>
      </c>
      <c r="R550" s="15" t="s">
        <v>44</v>
      </c>
      <c r="S550" s="15" t="s">
        <v>45</v>
      </c>
      <c r="T550" s="15" t="s">
        <v>46</v>
      </c>
      <c r="U550" s="13"/>
      <c r="V550" s="13" t="s">
        <v>333</v>
      </c>
      <c r="W550" s="13" t="s">
        <v>334</v>
      </c>
      <c r="X550" s="13" t="s">
        <v>368</v>
      </c>
      <c r="Y550" s="13" t="s">
        <v>171</v>
      </c>
      <c r="Z550" s="13"/>
      <c r="AA550" s="3"/>
    </row>
    <row r="551" spans="1:27" x14ac:dyDescent="0.3">
      <c r="A551" s="13" t="s">
        <v>369</v>
      </c>
      <c r="B551" s="13" t="s">
        <v>23</v>
      </c>
      <c r="C551" s="13" t="s">
        <v>93</v>
      </c>
      <c r="D551" s="13" t="s">
        <v>93</v>
      </c>
      <c r="E551" s="13" t="s">
        <v>1254</v>
      </c>
      <c r="F551" s="13" t="s">
        <v>370</v>
      </c>
      <c r="G551" s="13" t="s">
        <v>54</v>
      </c>
      <c r="H551" s="13" t="str">
        <f>IF(R551="A","Yes","No")</f>
        <v>Yes</v>
      </c>
      <c r="I551" s="13" t="s">
        <v>28</v>
      </c>
      <c r="J551" s="13" t="s">
        <v>30</v>
      </c>
      <c r="K551" s="13" t="s">
        <v>29</v>
      </c>
      <c r="L551" s="13" t="s">
        <v>30</v>
      </c>
      <c r="M551" s="13">
        <v>2011</v>
      </c>
      <c r="N551" s="13"/>
      <c r="O551" s="13"/>
      <c r="P551" s="13"/>
      <c r="Q551" s="23" t="str">
        <f>HYPERLINK("http://www.ubos.org/unda/index.php/catalog/52","http://www.ubos.org/unda/index.php/catalog/52")</f>
        <v>http://www.ubos.org/unda/index.php/catalog/52</v>
      </c>
      <c r="R551" s="15" t="s">
        <v>44</v>
      </c>
      <c r="S551" s="15" t="s">
        <v>45</v>
      </c>
      <c r="T551" s="15" t="s">
        <v>56</v>
      </c>
      <c r="U551" s="13" t="s">
        <v>133</v>
      </c>
      <c r="V551" s="13" t="s">
        <v>371</v>
      </c>
      <c r="W551" s="13" t="s">
        <v>144</v>
      </c>
      <c r="X551" s="13" t="s">
        <v>372</v>
      </c>
      <c r="Y551" s="13" t="s">
        <v>373</v>
      </c>
      <c r="Z551" s="13"/>
      <c r="AA551" s="3"/>
    </row>
    <row r="552" spans="1:27" x14ac:dyDescent="0.3">
      <c r="A552" s="13" t="s">
        <v>369</v>
      </c>
      <c r="B552" s="13" t="s">
        <v>23</v>
      </c>
      <c r="C552" s="13" t="s">
        <v>93</v>
      </c>
      <c r="D552" s="13" t="s">
        <v>93</v>
      </c>
      <c r="E552" s="13" t="s">
        <v>1255</v>
      </c>
      <c r="F552" s="13" t="s">
        <v>370</v>
      </c>
      <c r="G552" s="13" t="s">
        <v>54</v>
      </c>
      <c r="H552" s="13" t="str">
        <f>IF(R552="A","Yes","No")</f>
        <v>Yes</v>
      </c>
      <c r="I552" s="13" t="s">
        <v>28</v>
      </c>
      <c r="J552" s="13" t="s">
        <v>30</v>
      </c>
      <c r="K552" s="13" t="s">
        <v>29</v>
      </c>
      <c r="L552" s="13" t="s">
        <v>30</v>
      </c>
      <c r="M552" s="13">
        <v>2011</v>
      </c>
      <c r="N552" s="13"/>
      <c r="O552" s="13"/>
      <c r="P552" s="13"/>
      <c r="Q552" s="23" t="str">
        <f>HYPERLINK("http://www.ubos.org/unda/index.php/catalog/52","http://www.ubos.org/unda/index.php/catalog/52")</f>
        <v>http://www.ubos.org/unda/index.php/catalog/52</v>
      </c>
      <c r="R552" s="15" t="s">
        <v>44</v>
      </c>
      <c r="S552" s="15" t="s">
        <v>45</v>
      </c>
      <c r="T552" s="15" t="s">
        <v>56</v>
      </c>
      <c r="U552" s="13" t="s">
        <v>133</v>
      </c>
      <c r="V552" s="13" t="s">
        <v>371</v>
      </c>
      <c r="W552" s="13" t="s">
        <v>144</v>
      </c>
      <c r="X552" s="13" t="s">
        <v>372</v>
      </c>
      <c r="Y552" s="13" t="s">
        <v>373</v>
      </c>
      <c r="Z552" s="13"/>
      <c r="AA552" s="3"/>
    </row>
    <row r="553" spans="1:27" x14ac:dyDescent="0.3">
      <c r="A553" s="13" t="s">
        <v>369</v>
      </c>
      <c r="B553" s="13" t="s">
        <v>23</v>
      </c>
      <c r="C553" s="13" t="s">
        <v>93</v>
      </c>
      <c r="D553" s="13" t="s">
        <v>93</v>
      </c>
      <c r="E553" s="13" t="s">
        <v>1256</v>
      </c>
      <c r="F553" s="13" t="s">
        <v>370</v>
      </c>
      <c r="G553" s="13" t="s">
        <v>54</v>
      </c>
      <c r="H553" s="13" t="str">
        <f>IF(R553="A","Yes","No")</f>
        <v>Yes</v>
      </c>
      <c r="I553" s="13" t="s">
        <v>28</v>
      </c>
      <c r="J553" s="13" t="s">
        <v>30</v>
      </c>
      <c r="K553" s="13" t="s">
        <v>29</v>
      </c>
      <c r="L553" s="13" t="s">
        <v>30</v>
      </c>
      <c r="M553" s="13">
        <v>2011</v>
      </c>
      <c r="N553" s="13"/>
      <c r="O553" s="13"/>
      <c r="P553" s="13"/>
      <c r="Q553" s="23" t="str">
        <f>HYPERLINK("http://www.ubos.org/unda/index.php/catalog/52","http://www.ubos.org/unda/index.php/catalog/52")</f>
        <v>http://www.ubos.org/unda/index.php/catalog/52</v>
      </c>
      <c r="R553" s="15" t="s">
        <v>44</v>
      </c>
      <c r="S553" s="15" t="s">
        <v>45</v>
      </c>
      <c r="T553" s="15" t="s">
        <v>56</v>
      </c>
      <c r="U553" s="13" t="s">
        <v>133</v>
      </c>
      <c r="V553" s="13" t="s">
        <v>371</v>
      </c>
      <c r="W553" s="13" t="s">
        <v>144</v>
      </c>
      <c r="X553" s="13" t="s">
        <v>372</v>
      </c>
      <c r="Y553" s="13" t="s">
        <v>373</v>
      </c>
      <c r="Z553" s="13"/>
      <c r="AA553" s="3"/>
    </row>
    <row r="554" spans="1:27" x14ac:dyDescent="0.3">
      <c r="A554" s="13" t="s">
        <v>369</v>
      </c>
      <c r="B554" s="13" t="s">
        <v>23</v>
      </c>
      <c r="C554" s="13" t="s">
        <v>93</v>
      </c>
      <c r="D554" s="13" t="s">
        <v>93</v>
      </c>
      <c r="E554" s="13" t="s">
        <v>1257</v>
      </c>
      <c r="F554" s="13" t="s">
        <v>370</v>
      </c>
      <c r="G554" s="13" t="s">
        <v>54</v>
      </c>
      <c r="H554" s="13" t="str">
        <f>IF(R554="A","Yes","No")</f>
        <v>Yes</v>
      </c>
      <c r="I554" s="13" t="s">
        <v>28</v>
      </c>
      <c r="J554" s="13" t="s">
        <v>30</v>
      </c>
      <c r="K554" s="13" t="s">
        <v>29</v>
      </c>
      <c r="L554" s="13" t="s">
        <v>30</v>
      </c>
      <c r="M554" s="13">
        <v>2011</v>
      </c>
      <c r="N554" s="13"/>
      <c r="O554" s="13"/>
      <c r="P554" s="13"/>
      <c r="Q554" s="23" t="str">
        <f>HYPERLINK("http://www.ubos.org/unda/index.php/catalog/52","http://www.ubos.org/unda/index.php/catalog/52")</f>
        <v>http://www.ubos.org/unda/index.php/catalog/52</v>
      </c>
      <c r="R554" s="15" t="s">
        <v>44</v>
      </c>
      <c r="S554" s="15" t="s">
        <v>45</v>
      </c>
      <c r="T554" s="15" t="s">
        <v>56</v>
      </c>
      <c r="U554" s="13" t="s">
        <v>133</v>
      </c>
      <c r="V554" s="13" t="s">
        <v>371</v>
      </c>
      <c r="W554" s="13" t="s">
        <v>144</v>
      </c>
      <c r="X554" s="13" t="s">
        <v>372</v>
      </c>
      <c r="Y554" s="13" t="s">
        <v>373</v>
      </c>
      <c r="Z554" s="13"/>
      <c r="AA554" s="3"/>
    </row>
    <row r="555" spans="1:27" x14ac:dyDescent="0.3">
      <c r="A555" s="13" t="s">
        <v>369</v>
      </c>
      <c r="B555" s="13" t="s">
        <v>23</v>
      </c>
      <c r="C555" s="13" t="s">
        <v>93</v>
      </c>
      <c r="D555" s="13" t="s">
        <v>93</v>
      </c>
      <c r="E555" s="13" t="s">
        <v>1258</v>
      </c>
      <c r="F555" s="13" t="s">
        <v>370</v>
      </c>
      <c r="G555" s="13" t="s">
        <v>54</v>
      </c>
      <c r="H555" s="13" t="str">
        <f>IF(R555="A","Yes","No")</f>
        <v>Yes</v>
      </c>
      <c r="I555" s="13" t="s">
        <v>28</v>
      </c>
      <c r="J555" s="13" t="s">
        <v>30</v>
      </c>
      <c r="K555" s="13" t="s">
        <v>29</v>
      </c>
      <c r="L555" s="13" t="s">
        <v>30</v>
      </c>
      <c r="M555" s="13">
        <v>2011</v>
      </c>
      <c r="N555" s="13"/>
      <c r="O555" s="13"/>
      <c r="P555" s="13"/>
      <c r="Q555" s="23" t="str">
        <f>HYPERLINK("http://www.ubos.org/unda/index.php/catalog/52","http://www.ubos.org/unda/index.php/catalog/52")</f>
        <v>http://www.ubos.org/unda/index.php/catalog/52</v>
      </c>
      <c r="R555" s="15" t="s">
        <v>44</v>
      </c>
      <c r="S555" s="15" t="s">
        <v>45</v>
      </c>
      <c r="T555" s="15" t="s">
        <v>56</v>
      </c>
      <c r="U555" s="13" t="s">
        <v>133</v>
      </c>
      <c r="V555" s="13" t="s">
        <v>371</v>
      </c>
      <c r="W555" s="13" t="s">
        <v>144</v>
      </c>
      <c r="X555" s="13" t="s">
        <v>372</v>
      </c>
      <c r="Y555" s="13" t="s">
        <v>373</v>
      </c>
      <c r="Z555" s="13"/>
      <c r="AA555" s="3"/>
    </row>
    <row r="556" spans="1:27" x14ac:dyDescent="0.3">
      <c r="A556" s="13" t="s">
        <v>369</v>
      </c>
      <c r="B556" s="13" t="s">
        <v>23</v>
      </c>
      <c r="C556" s="13" t="s">
        <v>93</v>
      </c>
      <c r="D556" s="13" t="s">
        <v>93</v>
      </c>
      <c r="E556" s="13" t="s">
        <v>1259</v>
      </c>
      <c r="F556" s="13" t="s">
        <v>376</v>
      </c>
      <c r="G556" s="13" t="s">
        <v>377</v>
      </c>
      <c r="H556" s="13" t="str">
        <f>IF(R556="A","Yes","No")</f>
        <v>No</v>
      </c>
      <c r="I556" s="13" t="s">
        <v>28</v>
      </c>
      <c r="J556" s="13" t="s">
        <v>29</v>
      </c>
      <c r="K556" s="13" t="s">
        <v>29</v>
      </c>
      <c r="L556" s="13" t="s">
        <v>29</v>
      </c>
      <c r="M556" s="13">
        <v>2010</v>
      </c>
      <c r="N556" s="13"/>
      <c r="O556" s="13">
        <v>2007</v>
      </c>
      <c r="P556" s="13"/>
      <c r="Q556" s="16" t="str">
        <f>HYPERLINK("http://microdata.worldbank.org/index.php/catalog/593","http://microdata.worldbank.org/index.php/catalog/593")</f>
        <v>http://microdata.worldbank.org/index.php/catalog/593</v>
      </c>
      <c r="R556" s="15" t="s">
        <v>95</v>
      </c>
      <c r="S556" s="15" t="s">
        <v>96</v>
      </c>
      <c r="T556" s="15" t="s">
        <v>351</v>
      </c>
      <c r="U556" s="13" t="s">
        <v>201</v>
      </c>
      <c r="V556" s="13" t="s">
        <v>371</v>
      </c>
      <c r="W556" s="13" t="s">
        <v>144</v>
      </c>
      <c r="X556" s="13" t="s">
        <v>306</v>
      </c>
      <c r="Y556" s="13" t="s">
        <v>378</v>
      </c>
      <c r="Z556" s="16" t="str">
        <f>HYPERLINK("http://catalog.ihsn.org/index.php/catalog/892","http://catalog.ihsn.org/index.php/catalog/892 ")</f>
        <v xml:space="preserve">http://catalog.ihsn.org/index.php/catalog/892 </v>
      </c>
      <c r="AA556" s="3"/>
    </row>
    <row r="557" spans="1:27" x14ac:dyDescent="0.3">
      <c r="A557" s="13" t="s">
        <v>369</v>
      </c>
      <c r="B557" s="13" t="s">
        <v>23</v>
      </c>
      <c r="C557" s="13" t="s">
        <v>93</v>
      </c>
      <c r="D557" s="13" t="s">
        <v>93</v>
      </c>
      <c r="E557" s="13" t="s">
        <v>1260</v>
      </c>
      <c r="F557" s="13" t="s">
        <v>379</v>
      </c>
      <c r="G557" s="13" t="s">
        <v>377</v>
      </c>
      <c r="H557" s="13" t="str">
        <f>IF(R557="A","Yes","No")</f>
        <v>No</v>
      </c>
      <c r="I557" s="13" t="s">
        <v>28</v>
      </c>
      <c r="J557" s="13" t="s">
        <v>29</v>
      </c>
      <c r="K557" s="13" t="s">
        <v>29</v>
      </c>
      <c r="L557" s="13" t="s">
        <v>29</v>
      </c>
      <c r="M557" s="13">
        <v>2014</v>
      </c>
      <c r="N557" s="13"/>
      <c r="O557" s="13">
        <v>2011</v>
      </c>
      <c r="P557" s="13"/>
      <c r="Q557" s="23" t="str">
        <f>HYPERLINK("http://microdata.worldbank.org/index.php/catalog/2504","http://microdata.worldbank.org/index.php/catalog/2504")</f>
        <v>http://microdata.worldbank.org/index.php/catalog/2504</v>
      </c>
      <c r="R557" s="15" t="s">
        <v>95</v>
      </c>
      <c r="S557" s="15" t="s">
        <v>96</v>
      </c>
      <c r="T557" s="15" t="s">
        <v>351</v>
      </c>
      <c r="U557" s="13" t="s">
        <v>201</v>
      </c>
      <c r="V557" s="13" t="s">
        <v>143</v>
      </c>
      <c r="W557" s="13" t="s">
        <v>144</v>
      </c>
      <c r="X557" s="13" t="s">
        <v>306</v>
      </c>
      <c r="Y557" s="13" t="s">
        <v>378</v>
      </c>
      <c r="Z557" s="23" t="str">
        <f>HYPERLINK("http://datatopics.worldbank.org/financialinclusion/","http://datatopics.worldbank.org/financialinclusion/")</f>
        <v>http://datatopics.worldbank.org/financialinclusion/</v>
      </c>
      <c r="AA557" s="3"/>
    </row>
    <row r="558" spans="1:27" x14ac:dyDescent="0.3">
      <c r="A558" s="13" t="s">
        <v>369</v>
      </c>
      <c r="B558" s="13" t="s">
        <v>107</v>
      </c>
      <c r="C558" s="13" t="s">
        <v>93</v>
      </c>
      <c r="D558" s="13" t="s">
        <v>93</v>
      </c>
      <c r="E558" s="29" t="s">
        <v>1702</v>
      </c>
      <c r="F558" s="13" t="s">
        <v>1757</v>
      </c>
      <c r="G558" s="13" t="s">
        <v>377</v>
      </c>
      <c r="H558" s="13" t="str">
        <f>IF(R558="A","Yes","No")</f>
        <v>No</v>
      </c>
      <c r="I558" s="13" t="s">
        <v>28</v>
      </c>
      <c r="J558" s="13" t="s">
        <v>29</v>
      </c>
      <c r="K558" s="13" t="s">
        <v>29</v>
      </c>
      <c r="L558" s="13" t="s">
        <v>29</v>
      </c>
      <c r="M558" s="13">
        <v>2015</v>
      </c>
      <c r="N558" s="13" t="s">
        <v>723</v>
      </c>
      <c r="O558" s="13"/>
      <c r="P558" s="13"/>
      <c r="Q558" s="27" t="s">
        <v>1719</v>
      </c>
      <c r="R558" s="15" t="s">
        <v>95</v>
      </c>
      <c r="S558" s="15" t="s">
        <v>96</v>
      </c>
      <c r="T558" s="15" t="s">
        <v>351</v>
      </c>
      <c r="U558" s="13" t="s">
        <v>567</v>
      </c>
      <c r="V558" s="13" t="s">
        <v>202</v>
      </c>
      <c r="W558" s="13" t="s">
        <v>207</v>
      </c>
      <c r="X558" s="13" t="s">
        <v>568</v>
      </c>
      <c r="Y558" s="13" t="s">
        <v>306</v>
      </c>
      <c r="Z558" s="13" t="s">
        <v>569</v>
      </c>
      <c r="AA558" s="3"/>
    </row>
    <row r="559" spans="1:27" x14ac:dyDescent="0.3">
      <c r="A559" s="13" t="s">
        <v>369</v>
      </c>
      <c r="B559" s="13" t="s">
        <v>107</v>
      </c>
      <c r="C559" s="13" t="s">
        <v>93</v>
      </c>
      <c r="D559" s="13" t="s">
        <v>93</v>
      </c>
      <c r="E559" s="29" t="s">
        <v>1708</v>
      </c>
      <c r="F559" s="13" t="s">
        <v>1757</v>
      </c>
      <c r="G559" s="13" t="s">
        <v>377</v>
      </c>
      <c r="H559" s="13" t="str">
        <f>IF(R559="A","Yes","No")</f>
        <v>No</v>
      </c>
      <c r="I559" s="13" t="s">
        <v>28</v>
      </c>
      <c r="J559" s="13" t="s">
        <v>29</v>
      </c>
      <c r="K559" s="13" t="s">
        <v>29</v>
      </c>
      <c r="L559" s="13" t="s">
        <v>29</v>
      </c>
      <c r="M559" s="13">
        <v>2015</v>
      </c>
      <c r="N559" s="13" t="s">
        <v>723</v>
      </c>
      <c r="O559" s="13"/>
      <c r="P559" s="13"/>
      <c r="Q559" s="27" t="s">
        <v>1719</v>
      </c>
      <c r="R559" s="15" t="s">
        <v>95</v>
      </c>
      <c r="S559" s="15" t="s">
        <v>96</v>
      </c>
      <c r="T559" s="15" t="s">
        <v>351</v>
      </c>
      <c r="U559" s="13" t="s">
        <v>567</v>
      </c>
      <c r="V559" s="13" t="s">
        <v>202</v>
      </c>
      <c r="W559" s="13" t="s">
        <v>207</v>
      </c>
      <c r="X559" s="13" t="s">
        <v>568</v>
      </c>
      <c r="Y559" s="13" t="s">
        <v>306</v>
      </c>
      <c r="Z559" s="13" t="s">
        <v>569</v>
      </c>
      <c r="AA559" s="3"/>
    </row>
    <row r="560" spans="1:27" x14ac:dyDescent="0.3">
      <c r="A560" s="13" t="s">
        <v>369</v>
      </c>
      <c r="B560" s="13" t="s">
        <v>107</v>
      </c>
      <c r="C560" s="13" t="s">
        <v>93</v>
      </c>
      <c r="D560" s="13" t="s">
        <v>93</v>
      </c>
      <c r="E560" s="29" t="s">
        <v>1665</v>
      </c>
      <c r="F560" s="13" t="s">
        <v>1757</v>
      </c>
      <c r="G560" s="13" t="s">
        <v>377</v>
      </c>
      <c r="H560" s="13" t="str">
        <f>IF(R560="A","Yes","No")</f>
        <v>No</v>
      </c>
      <c r="I560" s="13" t="s">
        <v>28</v>
      </c>
      <c r="J560" s="13" t="s">
        <v>29</v>
      </c>
      <c r="K560" s="13" t="s">
        <v>29</v>
      </c>
      <c r="L560" s="13" t="s">
        <v>29</v>
      </c>
      <c r="M560" s="13">
        <v>2014</v>
      </c>
      <c r="N560" s="13" t="s">
        <v>723</v>
      </c>
      <c r="O560" s="13"/>
      <c r="P560" s="13"/>
      <c r="Q560" s="27" t="s">
        <v>1720</v>
      </c>
      <c r="R560" s="15" t="s">
        <v>95</v>
      </c>
      <c r="S560" s="15" t="s">
        <v>96</v>
      </c>
      <c r="T560" s="15" t="s">
        <v>351</v>
      </c>
      <c r="U560" s="13" t="s">
        <v>567</v>
      </c>
      <c r="V560" s="13" t="s">
        <v>202</v>
      </c>
      <c r="W560" s="13" t="s">
        <v>207</v>
      </c>
      <c r="X560" s="13" t="s">
        <v>568</v>
      </c>
      <c r="Y560" s="13" t="s">
        <v>306</v>
      </c>
      <c r="Z560" s="13" t="s">
        <v>569</v>
      </c>
      <c r="AA560" s="3"/>
    </row>
    <row r="561" spans="1:27" x14ac:dyDescent="0.3">
      <c r="A561" s="13" t="s">
        <v>369</v>
      </c>
      <c r="B561" s="13" t="s">
        <v>107</v>
      </c>
      <c r="C561" s="13" t="s">
        <v>93</v>
      </c>
      <c r="D561" s="13" t="s">
        <v>93</v>
      </c>
      <c r="E561" s="29" t="s">
        <v>1673</v>
      </c>
      <c r="F561" s="13" t="s">
        <v>1757</v>
      </c>
      <c r="G561" s="13" t="s">
        <v>377</v>
      </c>
      <c r="H561" s="13" t="str">
        <f>IF(R561="A","Yes","No")</f>
        <v>No</v>
      </c>
      <c r="I561" s="13" t="s">
        <v>28</v>
      </c>
      <c r="J561" s="13" t="s">
        <v>29</v>
      </c>
      <c r="K561" s="13" t="s">
        <v>29</v>
      </c>
      <c r="L561" s="13" t="s">
        <v>29</v>
      </c>
      <c r="M561" s="13">
        <v>2015</v>
      </c>
      <c r="N561" s="13" t="s">
        <v>60</v>
      </c>
      <c r="O561" s="13"/>
      <c r="P561" s="13"/>
      <c r="Q561" s="27" t="s">
        <v>1728</v>
      </c>
      <c r="R561" s="15" t="s">
        <v>95</v>
      </c>
      <c r="S561" s="15" t="s">
        <v>96</v>
      </c>
      <c r="T561" s="15" t="s">
        <v>351</v>
      </c>
      <c r="U561" s="13" t="s">
        <v>567</v>
      </c>
      <c r="V561" s="13" t="s">
        <v>202</v>
      </c>
      <c r="W561" s="13" t="s">
        <v>207</v>
      </c>
      <c r="X561" s="13" t="s">
        <v>568</v>
      </c>
      <c r="Y561" s="13" t="s">
        <v>306</v>
      </c>
      <c r="Z561" s="13" t="s">
        <v>569</v>
      </c>
      <c r="AA561" s="3"/>
    </row>
    <row r="562" spans="1:27" x14ac:dyDescent="0.3">
      <c r="A562" s="13" t="s">
        <v>369</v>
      </c>
      <c r="B562" s="13" t="s">
        <v>107</v>
      </c>
      <c r="C562" s="13" t="s">
        <v>93</v>
      </c>
      <c r="D562" s="13" t="s">
        <v>93</v>
      </c>
      <c r="E562" s="29" t="s">
        <v>1682</v>
      </c>
      <c r="F562" s="13" t="s">
        <v>1757</v>
      </c>
      <c r="G562" s="13" t="s">
        <v>377</v>
      </c>
      <c r="H562" s="13" t="str">
        <f>IF(R562="A","Yes","No")</f>
        <v>No</v>
      </c>
      <c r="I562" s="13" t="s">
        <v>28</v>
      </c>
      <c r="J562" s="13" t="s">
        <v>29</v>
      </c>
      <c r="K562" s="13" t="s">
        <v>29</v>
      </c>
      <c r="L562" s="13" t="s">
        <v>29</v>
      </c>
      <c r="M562" s="13">
        <v>2014</v>
      </c>
      <c r="N562" s="13" t="s">
        <v>723</v>
      </c>
      <c r="O562" s="13"/>
      <c r="P562" s="13"/>
      <c r="Q562" s="27" t="s">
        <v>1737</v>
      </c>
      <c r="R562" s="15" t="s">
        <v>95</v>
      </c>
      <c r="S562" s="15" t="s">
        <v>96</v>
      </c>
      <c r="T562" s="15" t="s">
        <v>351</v>
      </c>
      <c r="U562" s="13" t="s">
        <v>567</v>
      </c>
      <c r="V562" s="13" t="s">
        <v>202</v>
      </c>
      <c r="W562" s="13" t="s">
        <v>207</v>
      </c>
      <c r="X562" s="13" t="s">
        <v>568</v>
      </c>
      <c r="Y562" s="13" t="s">
        <v>306</v>
      </c>
      <c r="Z562" s="13" t="s">
        <v>569</v>
      </c>
      <c r="AA562" s="3"/>
    </row>
    <row r="563" spans="1:27" x14ac:dyDescent="0.3">
      <c r="A563" s="13" t="s">
        <v>369</v>
      </c>
      <c r="B563" s="13" t="s">
        <v>107</v>
      </c>
      <c r="C563" s="13" t="s">
        <v>93</v>
      </c>
      <c r="D563" s="13" t="s">
        <v>93</v>
      </c>
      <c r="E563" s="29" t="s">
        <v>1686</v>
      </c>
      <c r="F563" s="13" t="s">
        <v>1757</v>
      </c>
      <c r="G563" s="13" t="s">
        <v>377</v>
      </c>
      <c r="H563" s="13" t="str">
        <f>IF(R563="A","Yes","No")</f>
        <v>No</v>
      </c>
      <c r="I563" s="13" t="s">
        <v>28</v>
      </c>
      <c r="J563" s="13" t="s">
        <v>29</v>
      </c>
      <c r="K563" s="13" t="s">
        <v>29</v>
      </c>
      <c r="L563" s="13" t="s">
        <v>29</v>
      </c>
      <c r="M563" s="13">
        <v>2013</v>
      </c>
      <c r="N563" s="13" t="s">
        <v>723</v>
      </c>
      <c r="O563" s="13"/>
      <c r="P563" s="13"/>
      <c r="Q563" s="27" t="s">
        <v>1741</v>
      </c>
      <c r="R563" s="15" t="s">
        <v>95</v>
      </c>
      <c r="S563" s="15" t="s">
        <v>96</v>
      </c>
      <c r="T563" s="15" t="s">
        <v>351</v>
      </c>
      <c r="U563" s="13" t="s">
        <v>567</v>
      </c>
      <c r="V563" s="13" t="s">
        <v>202</v>
      </c>
      <c r="W563" s="13" t="s">
        <v>207</v>
      </c>
      <c r="X563" s="13" t="s">
        <v>568</v>
      </c>
      <c r="Y563" s="13" t="s">
        <v>306</v>
      </c>
      <c r="Z563" s="13" t="s">
        <v>569</v>
      </c>
      <c r="AA563" s="3"/>
    </row>
    <row r="564" spans="1:27" x14ac:dyDescent="0.3">
      <c r="A564" s="13" t="s">
        <v>369</v>
      </c>
      <c r="B564" s="13" t="s">
        <v>107</v>
      </c>
      <c r="C564" s="13" t="s">
        <v>93</v>
      </c>
      <c r="D564" s="13" t="s">
        <v>93</v>
      </c>
      <c r="E564" s="29" t="s">
        <v>1698</v>
      </c>
      <c r="F564" s="13" t="s">
        <v>1757</v>
      </c>
      <c r="G564" s="13" t="s">
        <v>377</v>
      </c>
      <c r="H564" s="13" t="str">
        <f>IF(R564="A","Yes","No")</f>
        <v>No</v>
      </c>
      <c r="I564" s="13" t="s">
        <v>28</v>
      </c>
      <c r="J564" s="13" t="s">
        <v>29</v>
      </c>
      <c r="K564" s="13" t="s">
        <v>29</v>
      </c>
      <c r="L564" s="13" t="s">
        <v>29</v>
      </c>
      <c r="M564" s="13">
        <v>2015</v>
      </c>
      <c r="N564" s="13" t="s">
        <v>60</v>
      </c>
      <c r="O564" s="13"/>
      <c r="P564" s="13"/>
      <c r="Q564" s="27" t="s">
        <v>1754</v>
      </c>
      <c r="R564" s="15" t="s">
        <v>95</v>
      </c>
      <c r="S564" s="15" t="s">
        <v>96</v>
      </c>
      <c r="T564" s="15" t="s">
        <v>351</v>
      </c>
      <c r="U564" s="13" t="s">
        <v>567</v>
      </c>
      <c r="V564" s="13" t="s">
        <v>202</v>
      </c>
      <c r="W564" s="13" t="s">
        <v>207</v>
      </c>
      <c r="X564" s="13" t="s">
        <v>568</v>
      </c>
      <c r="Y564" s="13" t="s">
        <v>306</v>
      </c>
      <c r="Z564" s="13" t="s">
        <v>569</v>
      </c>
      <c r="AA564" s="3"/>
    </row>
    <row r="565" spans="1:27" x14ac:dyDescent="0.3">
      <c r="A565" s="13" t="s">
        <v>369</v>
      </c>
      <c r="B565" s="13" t="s">
        <v>107</v>
      </c>
      <c r="C565" s="13" t="s">
        <v>93</v>
      </c>
      <c r="D565" s="13" t="s">
        <v>93</v>
      </c>
      <c r="E565" s="29" t="s">
        <v>1700</v>
      </c>
      <c r="F565" s="13" t="s">
        <v>1757</v>
      </c>
      <c r="G565" s="13" t="s">
        <v>377</v>
      </c>
      <c r="H565" s="13" t="str">
        <f>IF(R565="A","Yes","No")</f>
        <v>No</v>
      </c>
      <c r="I565" s="13" t="s">
        <v>28</v>
      </c>
      <c r="J565" s="13" t="s">
        <v>29</v>
      </c>
      <c r="K565" s="13" t="s">
        <v>29</v>
      </c>
      <c r="L565" s="13" t="s">
        <v>29</v>
      </c>
      <c r="M565" s="13">
        <v>2014</v>
      </c>
      <c r="N565" s="13" t="s">
        <v>723</v>
      </c>
      <c r="O565" s="13">
        <v>2013</v>
      </c>
      <c r="P565" s="13">
        <v>2015</v>
      </c>
      <c r="Q565" s="27" t="s">
        <v>1756</v>
      </c>
      <c r="R565" s="15" t="s">
        <v>95</v>
      </c>
      <c r="S565" s="15" t="s">
        <v>96</v>
      </c>
      <c r="T565" s="15" t="s">
        <v>351</v>
      </c>
      <c r="U565" s="13" t="s">
        <v>567</v>
      </c>
      <c r="V565" s="13" t="s">
        <v>202</v>
      </c>
      <c r="W565" s="13" t="s">
        <v>207</v>
      </c>
      <c r="X565" s="13" t="s">
        <v>568</v>
      </c>
      <c r="Y565" s="13" t="s">
        <v>306</v>
      </c>
      <c r="Z565" s="13" t="s">
        <v>569</v>
      </c>
      <c r="AA565" s="3"/>
    </row>
    <row r="566" spans="1:27" x14ac:dyDescent="0.3">
      <c r="A566" s="13" t="s">
        <v>369</v>
      </c>
      <c r="B566" s="13" t="s">
        <v>23</v>
      </c>
      <c r="C566" s="13" t="s">
        <v>93</v>
      </c>
      <c r="D566" s="13" t="s">
        <v>93</v>
      </c>
      <c r="E566" s="29" t="s">
        <v>1783</v>
      </c>
      <c r="F566" s="13" t="s">
        <v>1781</v>
      </c>
      <c r="G566" s="13" t="s">
        <v>1782</v>
      </c>
      <c r="H566" s="13" t="str">
        <f>IF(R566="A","Yes","No")</f>
        <v>Yes</v>
      </c>
      <c r="I566" s="13" t="s">
        <v>71</v>
      </c>
      <c r="J566" s="13" t="s">
        <v>29</v>
      </c>
      <c r="K566" s="13" t="s">
        <v>29</v>
      </c>
      <c r="L566" s="13" t="s">
        <v>29</v>
      </c>
      <c r="M566" s="13">
        <v>2016</v>
      </c>
      <c r="N566" s="13" t="s">
        <v>209</v>
      </c>
      <c r="O566" s="13">
        <v>2015</v>
      </c>
      <c r="P566" s="13">
        <v>2016</v>
      </c>
      <c r="Q566" s="13" t="s">
        <v>1779</v>
      </c>
      <c r="R566" s="15" t="s">
        <v>44</v>
      </c>
      <c r="S566" s="15" t="s">
        <v>45</v>
      </c>
      <c r="T566" s="15" t="s">
        <v>46</v>
      </c>
      <c r="U566" s="13"/>
      <c r="V566" s="13" t="s">
        <v>481</v>
      </c>
      <c r="W566" s="13" t="s">
        <v>482</v>
      </c>
      <c r="X566" s="13"/>
      <c r="Y566" s="13" t="s">
        <v>1780</v>
      </c>
      <c r="Z566" s="13"/>
      <c r="AA566" s="3"/>
    </row>
    <row r="567" spans="1:27" x14ac:dyDescent="0.3">
      <c r="A567" s="13" t="s">
        <v>369</v>
      </c>
      <c r="B567" s="13" t="s">
        <v>23</v>
      </c>
      <c r="C567" s="13" t="s">
        <v>93</v>
      </c>
      <c r="D567" s="13" t="s">
        <v>93</v>
      </c>
      <c r="E567" s="29" t="s">
        <v>1784</v>
      </c>
      <c r="F567" s="13" t="s">
        <v>1793</v>
      </c>
      <c r="G567" s="13" t="s">
        <v>1782</v>
      </c>
      <c r="H567" s="13" t="str">
        <f>IF(R567="A","Yes","No")</f>
        <v>Yes</v>
      </c>
      <c r="I567" s="13" t="s">
        <v>71</v>
      </c>
      <c r="J567" s="13" t="s">
        <v>29</v>
      </c>
      <c r="K567" s="13" t="s">
        <v>29</v>
      </c>
      <c r="L567" s="13" t="s">
        <v>29</v>
      </c>
      <c r="M567" s="13">
        <v>2016</v>
      </c>
      <c r="N567" s="13" t="s">
        <v>209</v>
      </c>
      <c r="O567" s="13">
        <v>2015</v>
      </c>
      <c r="P567" s="13">
        <v>2016</v>
      </c>
      <c r="Q567" s="13" t="s">
        <v>1779</v>
      </c>
      <c r="R567" s="15" t="s">
        <v>44</v>
      </c>
      <c r="S567" s="15" t="s">
        <v>45</v>
      </c>
      <c r="T567" s="15" t="s">
        <v>46</v>
      </c>
      <c r="U567" s="13"/>
      <c r="V567" s="13" t="s">
        <v>481</v>
      </c>
      <c r="W567" s="13" t="s">
        <v>482</v>
      </c>
      <c r="X567" s="13"/>
      <c r="Y567" s="13" t="s">
        <v>1780</v>
      </c>
      <c r="Z567" s="13"/>
      <c r="AA567" s="3"/>
    </row>
    <row r="568" spans="1:27" x14ac:dyDescent="0.3">
      <c r="A568" s="13" t="s">
        <v>369</v>
      </c>
      <c r="B568" s="13" t="s">
        <v>23</v>
      </c>
      <c r="C568" s="13" t="s">
        <v>93</v>
      </c>
      <c r="D568" s="13" t="s">
        <v>93</v>
      </c>
      <c r="E568" s="29" t="s">
        <v>1785</v>
      </c>
      <c r="F568" s="13" t="s">
        <v>1794</v>
      </c>
      <c r="G568" s="13" t="s">
        <v>1782</v>
      </c>
      <c r="H568" s="13" t="str">
        <f>IF(R568="A","Yes","No")</f>
        <v>Yes</v>
      </c>
      <c r="I568" s="13" t="s">
        <v>71</v>
      </c>
      <c r="J568" s="13" t="s">
        <v>29</v>
      </c>
      <c r="K568" s="13" t="s">
        <v>29</v>
      </c>
      <c r="L568" s="13" t="s">
        <v>29</v>
      </c>
      <c r="M568" s="13">
        <v>2016</v>
      </c>
      <c r="N568" s="13" t="s">
        <v>209</v>
      </c>
      <c r="O568" s="13">
        <v>2015</v>
      </c>
      <c r="P568" s="13">
        <v>2016</v>
      </c>
      <c r="Q568" s="13" t="s">
        <v>1779</v>
      </c>
      <c r="R568" s="15" t="s">
        <v>44</v>
      </c>
      <c r="S568" s="15" t="s">
        <v>45</v>
      </c>
      <c r="T568" s="15" t="s">
        <v>46</v>
      </c>
      <c r="U568" s="13"/>
      <c r="V568" s="13" t="s">
        <v>481</v>
      </c>
      <c r="W568" s="13" t="s">
        <v>482</v>
      </c>
      <c r="X568" s="13"/>
      <c r="Y568" s="13" t="s">
        <v>1780</v>
      </c>
      <c r="Z568" s="13"/>
      <c r="AA568" s="3"/>
    </row>
    <row r="569" spans="1:27" x14ac:dyDescent="0.3">
      <c r="A569" s="13" t="s">
        <v>369</v>
      </c>
      <c r="B569" s="13" t="s">
        <v>23</v>
      </c>
      <c r="C569" s="13" t="s">
        <v>93</v>
      </c>
      <c r="D569" s="13" t="s">
        <v>93</v>
      </c>
      <c r="E569" s="29" t="s">
        <v>1786</v>
      </c>
      <c r="F569" s="13" t="s">
        <v>1795</v>
      </c>
      <c r="G569" s="13" t="s">
        <v>1782</v>
      </c>
      <c r="H569" s="13" t="str">
        <f>IF(R569="A","Yes","No")</f>
        <v>Yes</v>
      </c>
      <c r="I569" s="13" t="s">
        <v>71</v>
      </c>
      <c r="J569" s="13" t="s">
        <v>29</v>
      </c>
      <c r="K569" s="13" t="s">
        <v>29</v>
      </c>
      <c r="L569" s="13" t="s">
        <v>29</v>
      </c>
      <c r="M569" s="13">
        <v>2016</v>
      </c>
      <c r="N569" s="13" t="s">
        <v>209</v>
      </c>
      <c r="O569" s="13">
        <v>2015</v>
      </c>
      <c r="P569" s="13">
        <v>2016</v>
      </c>
      <c r="Q569" s="13" t="s">
        <v>1779</v>
      </c>
      <c r="R569" s="15" t="s">
        <v>44</v>
      </c>
      <c r="S569" s="15" t="s">
        <v>45</v>
      </c>
      <c r="T569" s="15" t="s">
        <v>46</v>
      </c>
      <c r="U569" s="13"/>
      <c r="V569" s="13" t="s">
        <v>481</v>
      </c>
      <c r="W569" s="13" t="s">
        <v>482</v>
      </c>
      <c r="X569" s="13"/>
      <c r="Y569" s="13" t="s">
        <v>1780</v>
      </c>
      <c r="Z569" s="13"/>
      <c r="AA569" s="3"/>
    </row>
    <row r="570" spans="1:27" x14ac:dyDescent="0.3">
      <c r="A570" s="13" t="s">
        <v>369</v>
      </c>
      <c r="B570" s="13" t="s">
        <v>23</v>
      </c>
      <c r="C570" s="13" t="s">
        <v>93</v>
      </c>
      <c r="D570" s="13" t="s">
        <v>93</v>
      </c>
      <c r="E570" s="29" t="s">
        <v>1787</v>
      </c>
      <c r="F570" s="13" t="s">
        <v>1796</v>
      </c>
      <c r="G570" s="13" t="s">
        <v>1782</v>
      </c>
      <c r="H570" s="13" t="str">
        <f>IF(R570="A","Yes","No")</f>
        <v>Yes</v>
      </c>
      <c r="I570" s="13" t="s">
        <v>71</v>
      </c>
      <c r="J570" s="13" t="s">
        <v>29</v>
      </c>
      <c r="K570" s="13" t="s">
        <v>29</v>
      </c>
      <c r="L570" s="13" t="s">
        <v>29</v>
      </c>
      <c r="M570" s="13">
        <v>2016</v>
      </c>
      <c r="N570" s="13" t="s">
        <v>209</v>
      </c>
      <c r="O570" s="13">
        <v>2015</v>
      </c>
      <c r="P570" s="13">
        <v>2016</v>
      </c>
      <c r="Q570" s="13" t="s">
        <v>1779</v>
      </c>
      <c r="R570" s="15" t="s">
        <v>44</v>
      </c>
      <c r="S570" s="15" t="s">
        <v>45</v>
      </c>
      <c r="T570" s="15" t="s">
        <v>46</v>
      </c>
      <c r="U570" s="13"/>
      <c r="V570" s="13" t="s">
        <v>481</v>
      </c>
      <c r="W570" s="13" t="s">
        <v>482</v>
      </c>
      <c r="X570" s="13"/>
      <c r="Y570" s="13" t="s">
        <v>1780</v>
      </c>
      <c r="Z570" s="13"/>
      <c r="AA570" s="3"/>
    </row>
    <row r="571" spans="1:27" x14ac:dyDescent="0.3">
      <c r="A571" s="13" t="s">
        <v>369</v>
      </c>
      <c r="B571" s="13" t="s">
        <v>23</v>
      </c>
      <c r="C571" s="13" t="s">
        <v>93</v>
      </c>
      <c r="D571" s="13" t="s">
        <v>93</v>
      </c>
      <c r="E571" s="29" t="s">
        <v>1788</v>
      </c>
      <c r="F571" s="13" t="s">
        <v>1797</v>
      </c>
      <c r="G571" s="13" t="s">
        <v>1782</v>
      </c>
      <c r="H571" s="13" t="str">
        <f>IF(R571="A","Yes","No")</f>
        <v>Yes</v>
      </c>
      <c r="I571" s="13" t="s">
        <v>71</v>
      </c>
      <c r="J571" s="13" t="s">
        <v>29</v>
      </c>
      <c r="K571" s="13" t="s">
        <v>29</v>
      </c>
      <c r="L571" s="13" t="s">
        <v>29</v>
      </c>
      <c r="M571" s="13">
        <v>2016</v>
      </c>
      <c r="N571" s="13" t="s">
        <v>209</v>
      </c>
      <c r="O571" s="13">
        <v>2015</v>
      </c>
      <c r="P571" s="13">
        <v>2016</v>
      </c>
      <c r="Q571" s="13" t="s">
        <v>1779</v>
      </c>
      <c r="R571" s="15" t="s">
        <v>44</v>
      </c>
      <c r="S571" s="15" t="s">
        <v>45</v>
      </c>
      <c r="T571" s="15" t="s">
        <v>46</v>
      </c>
      <c r="U571" s="13"/>
      <c r="V571" s="13" t="s">
        <v>481</v>
      </c>
      <c r="W571" s="13" t="s">
        <v>482</v>
      </c>
      <c r="X571" s="13"/>
      <c r="Y571" s="13" t="s">
        <v>1780</v>
      </c>
      <c r="Z571" s="13"/>
      <c r="AA571" s="3"/>
    </row>
    <row r="572" spans="1:27" x14ac:dyDescent="0.3">
      <c r="A572" s="13" t="s">
        <v>369</v>
      </c>
      <c r="B572" s="13" t="s">
        <v>23</v>
      </c>
      <c r="C572" s="13" t="s">
        <v>93</v>
      </c>
      <c r="D572" s="13" t="s">
        <v>93</v>
      </c>
      <c r="E572" s="29" t="s">
        <v>1789</v>
      </c>
      <c r="F572" s="13" t="s">
        <v>1797</v>
      </c>
      <c r="G572" s="13" t="s">
        <v>1782</v>
      </c>
      <c r="H572" s="13" t="str">
        <f>IF(R572="A","Yes","No")</f>
        <v>Yes</v>
      </c>
      <c r="I572" s="13" t="s">
        <v>71</v>
      </c>
      <c r="J572" s="13" t="s">
        <v>29</v>
      </c>
      <c r="K572" s="13" t="s">
        <v>29</v>
      </c>
      <c r="L572" s="13" t="s">
        <v>29</v>
      </c>
      <c r="M572" s="13">
        <v>2016</v>
      </c>
      <c r="N572" s="13" t="s">
        <v>209</v>
      </c>
      <c r="O572" s="13">
        <v>2015</v>
      </c>
      <c r="P572" s="13">
        <v>2016</v>
      </c>
      <c r="Q572" s="13" t="s">
        <v>1779</v>
      </c>
      <c r="R572" s="15" t="s">
        <v>44</v>
      </c>
      <c r="S572" s="15" t="s">
        <v>45</v>
      </c>
      <c r="T572" s="15" t="s">
        <v>46</v>
      </c>
      <c r="U572" s="13"/>
      <c r="V572" s="13" t="s">
        <v>481</v>
      </c>
      <c r="W572" s="13" t="s">
        <v>482</v>
      </c>
      <c r="X572" s="13"/>
      <c r="Y572" s="13" t="s">
        <v>1780</v>
      </c>
      <c r="Z572" s="13"/>
      <c r="AA572" s="3"/>
    </row>
    <row r="573" spans="1:27" x14ac:dyDescent="0.3">
      <c r="A573" s="13" t="s">
        <v>369</v>
      </c>
      <c r="B573" s="13" t="s">
        <v>23</v>
      </c>
      <c r="C573" s="13" t="s">
        <v>93</v>
      </c>
      <c r="D573" s="13" t="s">
        <v>93</v>
      </c>
      <c r="E573" s="29" t="s">
        <v>1790</v>
      </c>
      <c r="F573" s="13" t="s">
        <v>1797</v>
      </c>
      <c r="G573" s="13" t="s">
        <v>1782</v>
      </c>
      <c r="H573" s="13" t="str">
        <f>IF(R573="A","Yes","No")</f>
        <v>Yes</v>
      </c>
      <c r="I573" s="13" t="s">
        <v>71</v>
      </c>
      <c r="J573" s="13" t="s">
        <v>29</v>
      </c>
      <c r="K573" s="13" t="s">
        <v>29</v>
      </c>
      <c r="L573" s="13" t="s">
        <v>29</v>
      </c>
      <c r="M573" s="13">
        <v>2016</v>
      </c>
      <c r="N573" s="13" t="s">
        <v>209</v>
      </c>
      <c r="O573" s="13">
        <v>2015</v>
      </c>
      <c r="P573" s="13">
        <v>2016</v>
      </c>
      <c r="Q573" s="13" t="s">
        <v>1779</v>
      </c>
      <c r="R573" s="15" t="s">
        <v>44</v>
      </c>
      <c r="S573" s="15" t="s">
        <v>45</v>
      </c>
      <c r="T573" s="15" t="s">
        <v>46</v>
      </c>
      <c r="U573" s="13"/>
      <c r="V573" s="13" t="s">
        <v>481</v>
      </c>
      <c r="W573" s="13" t="s">
        <v>482</v>
      </c>
      <c r="X573" s="13"/>
      <c r="Y573" s="13" t="s">
        <v>1780</v>
      </c>
      <c r="Z573" s="13"/>
      <c r="AA573" s="3"/>
    </row>
    <row r="574" spans="1:27" x14ac:dyDescent="0.3">
      <c r="A574" s="13" t="s">
        <v>369</v>
      </c>
      <c r="B574" s="13" t="s">
        <v>23</v>
      </c>
      <c r="C574" s="13" t="s">
        <v>93</v>
      </c>
      <c r="D574" s="13" t="s">
        <v>93</v>
      </c>
      <c r="E574" s="29" t="s">
        <v>1791</v>
      </c>
      <c r="F574" s="13" t="s">
        <v>1797</v>
      </c>
      <c r="G574" s="13" t="s">
        <v>1782</v>
      </c>
      <c r="H574" s="13" t="str">
        <f>IF(R574="A","Yes","No")</f>
        <v>Yes</v>
      </c>
      <c r="I574" s="13" t="s">
        <v>71</v>
      </c>
      <c r="J574" s="13" t="s">
        <v>29</v>
      </c>
      <c r="K574" s="13" t="s">
        <v>29</v>
      </c>
      <c r="L574" s="13" t="s">
        <v>29</v>
      </c>
      <c r="M574" s="13">
        <v>2016</v>
      </c>
      <c r="N574" s="13" t="s">
        <v>209</v>
      </c>
      <c r="O574" s="13">
        <v>2015</v>
      </c>
      <c r="P574" s="13">
        <v>2016</v>
      </c>
      <c r="Q574" s="13" t="s">
        <v>1779</v>
      </c>
      <c r="R574" s="15" t="s">
        <v>44</v>
      </c>
      <c r="S574" s="15" t="s">
        <v>45</v>
      </c>
      <c r="T574" s="15" t="s">
        <v>46</v>
      </c>
      <c r="U574" s="13"/>
      <c r="V574" s="13" t="s">
        <v>481</v>
      </c>
      <c r="W574" s="13" t="s">
        <v>482</v>
      </c>
      <c r="X574" s="13"/>
      <c r="Y574" s="13" t="s">
        <v>1780</v>
      </c>
      <c r="Z574" s="13"/>
      <c r="AA574" s="3"/>
    </row>
    <row r="575" spans="1:27" x14ac:dyDescent="0.3">
      <c r="A575" s="13" t="s">
        <v>369</v>
      </c>
      <c r="B575" s="13" t="s">
        <v>23</v>
      </c>
      <c r="C575" s="13" t="s">
        <v>93</v>
      </c>
      <c r="D575" s="13" t="s">
        <v>93</v>
      </c>
      <c r="E575" s="29" t="s">
        <v>1792</v>
      </c>
      <c r="F575" s="13" t="s">
        <v>1797</v>
      </c>
      <c r="G575" s="13" t="s">
        <v>1782</v>
      </c>
      <c r="H575" s="13" t="str">
        <f>IF(R575="A","Yes","No")</f>
        <v>Yes</v>
      </c>
      <c r="I575" s="13" t="s">
        <v>71</v>
      </c>
      <c r="J575" s="13" t="s">
        <v>29</v>
      </c>
      <c r="K575" s="13" t="s">
        <v>29</v>
      </c>
      <c r="L575" s="13" t="s">
        <v>29</v>
      </c>
      <c r="M575" s="13">
        <v>2016</v>
      </c>
      <c r="N575" s="13" t="s">
        <v>209</v>
      </c>
      <c r="O575" s="13">
        <v>2015</v>
      </c>
      <c r="P575" s="13">
        <v>2016</v>
      </c>
      <c r="Q575" s="13" t="s">
        <v>1779</v>
      </c>
      <c r="R575" s="15" t="s">
        <v>44</v>
      </c>
      <c r="S575" s="15" t="s">
        <v>45</v>
      </c>
      <c r="T575" s="15" t="s">
        <v>46</v>
      </c>
      <c r="U575" s="13"/>
      <c r="V575" s="13" t="s">
        <v>481</v>
      </c>
      <c r="W575" s="13" t="s">
        <v>482</v>
      </c>
      <c r="X575" s="13"/>
      <c r="Y575" s="13" t="s">
        <v>1780</v>
      </c>
      <c r="Z575" s="13"/>
      <c r="AA575" s="3"/>
    </row>
    <row r="576" spans="1:27" x14ac:dyDescent="0.3">
      <c r="A576" s="13" t="s">
        <v>369</v>
      </c>
      <c r="B576" s="13" t="s">
        <v>107</v>
      </c>
      <c r="C576" s="13" t="s">
        <v>93</v>
      </c>
      <c r="D576" s="13" t="s">
        <v>93</v>
      </c>
      <c r="E576" s="29" t="s">
        <v>1810</v>
      </c>
      <c r="F576" s="13" t="s">
        <v>575</v>
      </c>
      <c r="G576" s="13" t="s">
        <v>576</v>
      </c>
      <c r="H576" s="13" t="str">
        <f>IF(R576="A","Yes","No")</f>
        <v>No</v>
      </c>
      <c r="I576" s="13" t="s">
        <v>71</v>
      </c>
      <c r="J576" s="13" t="s">
        <v>30</v>
      </c>
      <c r="K576" s="13" t="s">
        <v>29</v>
      </c>
      <c r="L576" s="13" t="s">
        <v>30</v>
      </c>
      <c r="M576" s="13" t="s">
        <v>801</v>
      </c>
      <c r="N576" s="13"/>
      <c r="O576" s="13"/>
      <c r="P576" s="13"/>
      <c r="Q576" s="14" t="s">
        <v>577</v>
      </c>
      <c r="R576" s="15" t="s">
        <v>199</v>
      </c>
      <c r="S576" s="15" t="s">
        <v>200</v>
      </c>
      <c r="T576" s="15" t="s">
        <v>200</v>
      </c>
      <c r="U576" s="13" t="s">
        <v>578</v>
      </c>
      <c r="V576" s="13" t="s">
        <v>127</v>
      </c>
      <c r="W576" s="13" t="s">
        <v>128</v>
      </c>
      <c r="X576" s="13" t="s">
        <v>306</v>
      </c>
      <c r="Y576" s="13" t="s">
        <v>306</v>
      </c>
      <c r="Z576" s="13" t="s">
        <v>579</v>
      </c>
      <c r="AA576" s="3"/>
    </row>
    <row r="577" spans="1:27" x14ac:dyDescent="0.3">
      <c r="A577" s="13" t="s">
        <v>369</v>
      </c>
      <c r="B577" s="13" t="s">
        <v>107</v>
      </c>
      <c r="C577" s="13" t="s">
        <v>93</v>
      </c>
      <c r="D577" s="13" t="s">
        <v>93</v>
      </c>
      <c r="E577" s="29" t="s">
        <v>369</v>
      </c>
      <c r="F577" s="13" t="s">
        <v>585</v>
      </c>
      <c r="G577" s="13" t="s">
        <v>586</v>
      </c>
      <c r="H577" s="13" t="str">
        <f>IF(R577="A","Yes","No")</f>
        <v>No</v>
      </c>
      <c r="I577" s="13" t="s">
        <v>28</v>
      </c>
      <c r="J577" s="13" t="s">
        <v>29</v>
      </c>
      <c r="K577" s="13" t="s">
        <v>29</v>
      </c>
      <c r="L577" s="13" t="s">
        <v>29</v>
      </c>
      <c r="M577" s="13">
        <v>2014</v>
      </c>
      <c r="N577" s="13" t="s">
        <v>723</v>
      </c>
      <c r="O577" s="13"/>
      <c r="P577" s="13">
        <v>2015</v>
      </c>
      <c r="Q577" s="14" t="s">
        <v>587</v>
      </c>
      <c r="R577" s="15" t="s">
        <v>95</v>
      </c>
      <c r="S577" s="15" t="s">
        <v>96</v>
      </c>
      <c r="T577" s="15" t="s">
        <v>351</v>
      </c>
      <c r="U577" s="13" t="s">
        <v>585</v>
      </c>
      <c r="V577" s="13" t="s">
        <v>202</v>
      </c>
      <c r="W577" s="13" t="s">
        <v>207</v>
      </c>
      <c r="X577" s="13" t="s">
        <v>568</v>
      </c>
      <c r="Y577" s="13" t="s">
        <v>306</v>
      </c>
      <c r="Z577" s="16" t="str">
        <f>HYPERLINK("https://data.oecd.org/searchresults/?hf=20&amp;b=0&amp;r=%2Bf%2Ftype%2Findicators&amp;l=en&amp;s=score","https://data.oecd.org/searchresults/?hf=20&amp;b=0&amp;r=%2Bf%2Ftype%2Findicators&amp;l=en&amp;s=score")</f>
        <v>https://data.oecd.org/searchresults/?hf=20&amp;b=0&amp;r=%2Bf%2Ftype%2Findicators&amp;l=en&amp;s=score</v>
      </c>
      <c r="AA577" s="3"/>
    </row>
    <row r="578" spans="1:27" x14ac:dyDescent="0.3">
      <c r="A578" s="13" t="s">
        <v>369</v>
      </c>
      <c r="B578" s="13" t="s">
        <v>107</v>
      </c>
      <c r="C578" s="13" t="s">
        <v>93</v>
      </c>
      <c r="D578" s="13" t="s">
        <v>93</v>
      </c>
      <c r="E578" s="29" t="s">
        <v>1838</v>
      </c>
      <c r="F578" s="13" t="s">
        <v>592</v>
      </c>
      <c r="G578" s="13" t="s">
        <v>593</v>
      </c>
      <c r="H578" s="13" t="str">
        <f>IF(R578="A","Yes","No")</f>
        <v>No</v>
      </c>
      <c r="I578" s="13" t="s">
        <v>71</v>
      </c>
      <c r="J578" s="13" t="s">
        <v>29</v>
      </c>
      <c r="K578" s="13" t="s">
        <v>29</v>
      </c>
      <c r="L578" s="13" t="s">
        <v>29</v>
      </c>
      <c r="M578" s="13">
        <v>2014</v>
      </c>
      <c r="N578" s="13" t="s">
        <v>723</v>
      </c>
      <c r="O578" s="13"/>
      <c r="P578" s="13">
        <v>2015</v>
      </c>
      <c r="Q578" s="14" t="s">
        <v>1843</v>
      </c>
      <c r="R578" s="15" t="s">
        <v>33</v>
      </c>
      <c r="S578" s="15" t="s">
        <v>34</v>
      </c>
      <c r="T578" s="15" t="s">
        <v>82</v>
      </c>
      <c r="U578" s="13"/>
      <c r="V578" s="13" t="s">
        <v>202</v>
      </c>
      <c r="W578" s="13" t="s">
        <v>207</v>
      </c>
      <c r="X578" s="13" t="s">
        <v>595</v>
      </c>
      <c r="Y578" s="13" t="s">
        <v>306</v>
      </c>
      <c r="Z578" s="13"/>
      <c r="AA578" s="3"/>
    </row>
    <row r="579" spans="1:27" x14ac:dyDescent="0.3">
      <c r="A579" s="13" t="s">
        <v>369</v>
      </c>
      <c r="B579" s="13" t="s">
        <v>107</v>
      </c>
      <c r="C579" s="13" t="s">
        <v>93</v>
      </c>
      <c r="D579" s="13" t="s">
        <v>93</v>
      </c>
      <c r="E579" s="29" t="s">
        <v>1839</v>
      </c>
      <c r="F579" s="13" t="s">
        <v>592</v>
      </c>
      <c r="G579" s="13" t="s">
        <v>593</v>
      </c>
      <c r="H579" s="13" t="str">
        <f>IF(R579="A","Yes","No")</f>
        <v>No</v>
      </c>
      <c r="I579" s="13" t="s">
        <v>71</v>
      </c>
      <c r="J579" s="13" t="s">
        <v>29</v>
      </c>
      <c r="K579" s="13" t="s">
        <v>29</v>
      </c>
      <c r="L579" s="13" t="s">
        <v>29</v>
      </c>
      <c r="M579" s="13">
        <v>2014</v>
      </c>
      <c r="N579" s="13" t="s">
        <v>723</v>
      </c>
      <c r="O579" s="13"/>
      <c r="P579" s="13">
        <v>2015</v>
      </c>
      <c r="Q579" s="14" t="s">
        <v>1843</v>
      </c>
      <c r="R579" s="15" t="s">
        <v>33</v>
      </c>
      <c r="S579" s="15" t="s">
        <v>34</v>
      </c>
      <c r="T579" s="15" t="s">
        <v>82</v>
      </c>
      <c r="U579" s="13"/>
      <c r="V579" s="13" t="s">
        <v>202</v>
      </c>
      <c r="W579" s="13" t="s">
        <v>207</v>
      </c>
      <c r="X579" s="13" t="s">
        <v>595</v>
      </c>
      <c r="Y579" s="13" t="s">
        <v>306</v>
      </c>
      <c r="Z579" s="13"/>
      <c r="AA579" s="3"/>
    </row>
    <row r="580" spans="1:27" x14ac:dyDescent="0.3">
      <c r="A580" s="13" t="s">
        <v>369</v>
      </c>
      <c r="B580" s="13" t="s">
        <v>107</v>
      </c>
      <c r="C580" s="13" t="s">
        <v>93</v>
      </c>
      <c r="D580" s="13" t="s">
        <v>93</v>
      </c>
      <c r="E580" s="29" t="s">
        <v>1840</v>
      </c>
      <c r="F580" s="13" t="s">
        <v>592</v>
      </c>
      <c r="G580" s="13" t="s">
        <v>593</v>
      </c>
      <c r="H580" s="13" t="str">
        <f>IF(R580="A","Yes","No")</f>
        <v>No</v>
      </c>
      <c r="I580" s="13" t="s">
        <v>71</v>
      </c>
      <c r="J580" s="13" t="s">
        <v>29</v>
      </c>
      <c r="K580" s="13" t="s">
        <v>29</v>
      </c>
      <c r="L580" s="13" t="s">
        <v>29</v>
      </c>
      <c r="M580" s="13">
        <v>2013</v>
      </c>
      <c r="N580" s="13" t="s">
        <v>723</v>
      </c>
      <c r="O580" s="13"/>
      <c r="P580" s="13">
        <v>2015</v>
      </c>
      <c r="Q580" s="14" t="s">
        <v>594</v>
      </c>
      <c r="R580" s="15" t="s">
        <v>33</v>
      </c>
      <c r="S580" s="15" t="s">
        <v>34</v>
      </c>
      <c r="T580" s="15" t="s">
        <v>82</v>
      </c>
      <c r="U580" s="13"/>
      <c r="V580" s="13" t="s">
        <v>202</v>
      </c>
      <c r="W580" s="13" t="s">
        <v>207</v>
      </c>
      <c r="X580" s="13" t="s">
        <v>595</v>
      </c>
      <c r="Y580" s="13" t="s">
        <v>306</v>
      </c>
      <c r="Z580" s="13"/>
      <c r="AA580" s="3"/>
    </row>
    <row r="581" spans="1:27" x14ac:dyDescent="0.3">
      <c r="A581" s="13" t="s">
        <v>369</v>
      </c>
      <c r="B581" s="13" t="s">
        <v>107</v>
      </c>
      <c r="C581" s="13" t="s">
        <v>93</v>
      </c>
      <c r="D581" s="13" t="s">
        <v>93</v>
      </c>
      <c r="E581" s="29" t="s">
        <v>1841</v>
      </c>
      <c r="F581" s="13" t="s">
        <v>592</v>
      </c>
      <c r="G581" s="13" t="s">
        <v>593</v>
      </c>
      <c r="H581" s="13" t="str">
        <f>IF(R581="A","Yes","No")</f>
        <v>No</v>
      </c>
      <c r="I581" s="13" t="s">
        <v>71</v>
      </c>
      <c r="J581" s="13" t="s">
        <v>29</v>
      </c>
      <c r="K581" s="13" t="s">
        <v>29</v>
      </c>
      <c r="L581" s="13" t="s">
        <v>29</v>
      </c>
      <c r="M581" s="13">
        <v>2013</v>
      </c>
      <c r="N581" s="13" t="s">
        <v>723</v>
      </c>
      <c r="O581" s="13"/>
      <c r="P581" s="13">
        <v>2015</v>
      </c>
      <c r="Q581" s="14" t="s">
        <v>594</v>
      </c>
      <c r="R581" s="15" t="s">
        <v>33</v>
      </c>
      <c r="S581" s="15" t="s">
        <v>34</v>
      </c>
      <c r="T581" s="15" t="s">
        <v>82</v>
      </c>
      <c r="U581" s="13"/>
      <c r="V581" s="13" t="s">
        <v>202</v>
      </c>
      <c r="W581" s="13" t="s">
        <v>207</v>
      </c>
      <c r="X581" s="13" t="s">
        <v>595</v>
      </c>
      <c r="Y581" s="13" t="s">
        <v>306</v>
      </c>
      <c r="Z581" s="13"/>
      <c r="AA581" s="3"/>
    </row>
    <row r="582" spans="1:27" x14ac:dyDescent="0.3">
      <c r="A582" s="13" t="s">
        <v>369</v>
      </c>
      <c r="B582" s="13" t="s">
        <v>107</v>
      </c>
      <c r="C582" s="13" t="s">
        <v>93</v>
      </c>
      <c r="D582" s="13" t="s">
        <v>93</v>
      </c>
      <c r="E582" s="29" t="s">
        <v>1849</v>
      </c>
      <c r="F582" s="13" t="s">
        <v>590</v>
      </c>
      <c r="G582" s="13" t="s">
        <v>590</v>
      </c>
      <c r="H582" s="13" t="str">
        <f>IF(R582="A","Yes","No")</f>
        <v>No</v>
      </c>
      <c r="I582" s="13" t="s">
        <v>71</v>
      </c>
      <c r="J582" s="13" t="s">
        <v>29</v>
      </c>
      <c r="K582" s="13" t="s">
        <v>29</v>
      </c>
      <c r="L582" s="13" t="s">
        <v>29</v>
      </c>
      <c r="M582" s="13">
        <v>2012</v>
      </c>
      <c r="N582" s="13" t="s">
        <v>723</v>
      </c>
      <c r="O582" s="13"/>
      <c r="P582" s="13"/>
      <c r="Q582" s="14" t="s">
        <v>1847</v>
      </c>
      <c r="R582" s="15" t="s">
        <v>95</v>
      </c>
      <c r="S582" s="15" t="s">
        <v>96</v>
      </c>
      <c r="T582" s="15" t="s">
        <v>97</v>
      </c>
      <c r="U582" s="13" t="s">
        <v>590</v>
      </c>
      <c r="V582" s="13" t="s">
        <v>202</v>
      </c>
      <c r="W582" s="13" t="s">
        <v>207</v>
      </c>
      <c r="X582" s="13" t="s">
        <v>306</v>
      </c>
      <c r="Y582" s="13" t="s">
        <v>100</v>
      </c>
      <c r="Z582" s="13" t="s">
        <v>591</v>
      </c>
      <c r="AA582" s="3"/>
    </row>
    <row r="583" spans="1:27" x14ac:dyDescent="0.3">
      <c r="A583" s="13" t="s">
        <v>369</v>
      </c>
      <c r="B583" s="13" t="s">
        <v>107</v>
      </c>
      <c r="C583" s="13" t="s">
        <v>93</v>
      </c>
      <c r="D583" s="13" t="s">
        <v>93</v>
      </c>
      <c r="E583" s="13" t="s">
        <v>780</v>
      </c>
      <c r="F583" s="13" t="s">
        <v>780</v>
      </c>
      <c r="G583" s="13" t="s">
        <v>775</v>
      </c>
      <c r="H583" s="13" t="str">
        <f>IF(R583="A","Yes","No")</f>
        <v>No</v>
      </c>
      <c r="I583" s="13" t="s">
        <v>28</v>
      </c>
      <c r="J583" s="13" t="s">
        <v>29</v>
      </c>
      <c r="K583" s="13" t="s">
        <v>29</v>
      </c>
      <c r="L583" s="13" t="s">
        <v>30</v>
      </c>
      <c r="M583" s="13">
        <v>2015</v>
      </c>
      <c r="N583" s="13" t="s">
        <v>723</v>
      </c>
      <c r="O583" s="13"/>
      <c r="P583" s="13"/>
      <c r="Q583" s="14" t="s">
        <v>778</v>
      </c>
      <c r="R583" s="15" t="s">
        <v>95</v>
      </c>
      <c r="S583" s="15" t="s">
        <v>96</v>
      </c>
      <c r="T583" s="15" t="s">
        <v>97</v>
      </c>
      <c r="U583" s="13" t="s">
        <v>779</v>
      </c>
      <c r="V583" s="13" t="s">
        <v>223</v>
      </c>
      <c r="W583" s="13" t="s">
        <v>224</v>
      </c>
      <c r="X583" s="13" t="s">
        <v>699</v>
      </c>
      <c r="Y583" s="13" t="s">
        <v>161</v>
      </c>
      <c r="Z583" s="13"/>
      <c r="AA583" s="3"/>
    </row>
    <row r="584" spans="1:27" x14ac:dyDescent="0.3">
      <c r="A584" s="13" t="s">
        <v>369</v>
      </c>
      <c r="B584" s="13" t="s">
        <v>23</v>
      </c>
      <c r="C584" s="13" t="s">
        <v>93</v>
      </c>
      <c r="D584" s="13" t="s">
        <v>68</v>
      </c>
      <c r="E584" s="13" t="s">
        <v>1259</v>
      </c>
      <c r="F584" s="13" t="s">
        <v>374</v>
      </c>
      <c r="G584" s="13" t="s">
        <v>54</v>
      </c>
      <c r="H584" s="13" t="str">
        <f>IF(R584="A","Yes","No")</f>
        <v>Yes</v>
      </c>
      <c r="I584" s="13" t="s">
        <v>28</v>
      </c>
      <c r="J584" s="13" t="s">
        <v>29</v>
      </c>
      <c r="K584" s="13" t="s">
        <v>29</v>
      </c>
      <c r="L584" s="13" t="s">
        <v>30</v>
      </c>
      <c r="M584" s="13">
        <v>2007</v>
      </c>
      <c r="N584" s="13"/>
      <c r="O584" s="13"/>
      <c r="P584" s="13"/>
      <c r="Q584" s="23" t="str">
        <f>HYPERLINK("http://www.ubos.org/unda/index.php/catalog/11","http://www.ubos.org/unda/index.php/catalog/11")</f>
        <v>http://www.ubos.org/unda/index.php/catalog/11</v>
      </c>
      <c r="R584" s="15" t="s">
        <v>44</v>
      </c>
      <c r="S584" s="15" t="s">
        <v>45</v>
      </c>
      <c r="T584" s="15" t="s">
        <v>56</v>
      </c>
      <c r="U584" s="13" t="s">
        <v>214</v>
      </c>
      <c r="V584" s="13" t="s">
        <v>371</v>
      </c>
      <c r="W584" s="13" t="s">
        <v>144</v>
      </c>
      <c r="X584" s="13" t="s">
        <v>271</v>
      </c>
      <c r="Y584" s="13" t="s">
        <v>375</v>
      </c>
      <c r="Z584" s="23" t="str">
        <f>HYPERLINK("http://catalog.ihsn.org/index.php/catalog/3786/","http://catalog.ihsn.org/index.php/catalog/3786/")</f>
        <v>http://catalog.ihsn.org/index.php/catalog/3786/</v>
      </c>
      <c r="AA584" s="3"/>
    </row>
    <row r="585" spans="1:27" x14ac:dyDescent="0.3">
      <c r="A585" s="13" t="s">
        <v>369</v>
      </c>
      <c r="B585" s="13" t="s">
        <v>107</v>
      </c>
      <c r="C585" s="13" t="s">
        <v>93</v>
      </c>
      <c r="D585" s="13" t="s">
        <v>68</v>
      </c>
      <c r="E585" s="29" t="s">
        <v>1777</v>
      </c>
      <c r="F585" s="13" t="s">
        <v>1772</v>
      </c>
      <c r="G585" s="13" t="s">
        <v>54</v>
      </c>
      <c r="H585" s="13" t="str">
        <f>IF(R585="A","Yes","No")</f>
        <v>Yes</v>
      </c>
      <c r="I585" s="13" t="s">
        <v>71</v>
      </c>
      <c r="J585" s="13" t="s">
        <v>29</v>
      </c>
      <c r="K585" s="13" t="s">
        <v>29</v>
      </c>
      <c r="L585" s="13" t="s">
        <v>30</v>
      </c>
      <c r="M585" s="13">
        <v>2015</v>
      </c>
      <c r="N585" s="13" t="s">
        <v>209</v>
      </c>
      <c r="O585" s="13">
        <v>2014</v>
      </c>
      <c r="P585" s="13">
        <v>2016</v>
      </c>
      <c r="Q585" s="14" t="s">
        <v>574</v>
      </c>
      <c r="R585" s="15" t="s">
        <v>44</v>
      </c>
      <c r="S585" s="15" t="s">
        <v>45</v>
      </c>
      <c r="T585" s="15" t="s">
        <v>56</v>
      </c>
      <c r="U585" s="13"/>
      <c r="V585" s="13" t="s">
        <v>202</v>
      </c>
      <c r="W585" s="13" t="s">
        <v>203</v>
      </c>
      <c r="X585" s="13" t="s">
        <v>306</v>
      </c>
      <c r="Y585" s="13" t="s">
        <v>112</v>
      </c>
      <c r="Z585" s="13"/>
      <c r="AA585" s="3"/>
    </row>
    <row r="586" spans="1:27" x14ac:dyDescent="0.3">
      <c r="A586" s="13" t="s">
        <v>369</v>
      </c>
      <c r="B586" s="13" t="s">
        <v>107</v>
      </c>
      <c r="C586" s="13" t="s">
        <v>93</v>
      </c>
      <c r="D586" s="13" t="s">
        <v>68</v>
      </c>
      <c r="E586" s="29" t="s">
        <v>1778</v>
      </c>
      <c r="F586" s="13" t="s">
        <v>1772</v>
      </c>
      <c r="G586" s="13" t="s">
        <v>54</v>
      </c>
      <c r="H586" s="13" t="str">
        <f>IF(R586="A","Yes","No")</f>
        <v>Yes</v>
      </c>
      <c r="I586" s="13" t="s">
        <v>71</v>
      </c>
      <c r="J586" s="13" t="s">
        <v>29</v>
      </c>
      <c r="K586" s="13" t="s">
        <v>29</v>
      </c>
      <c r="L586" s="13" t="s">
        <v>30</v>
      </c>
      <c r="M586" s="13">
        <v>2008</v>
      </c>
      <c r="N586" s="13" t="s">
        <v>723</v>
      </c>
      <c r="O586" s="13"/>
      <c r="P586" s="13"/>
      <c r="Q586" s="14" t="s">
        <v>574</v>
      </c>
      <c r="R586" s="15" t="s">
        <v>44</v>
      </c>
      <c r="S586" s="15" t="s">
        <v>45</v>
      </c>
      <c r="T586" s="15" t="s">
        <v>56</v>
      </c>
      <c r="U586" s="13"/>
      <c r="V586" s="13" t="s">
        <v>202</v>
      </c>
      <c r="W586" s="13" t="s">
        <v>203</v>
      </c>
      <c r="X586" s="13" t="s">
        <v>306</v>
      </c>
      <c r="Y586" s="13" t="s">
        <v>112</v>
      </c>
      <c r="Z586" s="13"/>
      <c r="AA586" s="3"/>
    </row>
    <row r="587" spans="1:27" x14ac:dyDescent="0.3">
      <c r="A587" s="13" t="s">
        <v>369</v>
      </c>
      <c r="B587" s="13" t="s">
        <v>107</v>
      </c>
      <c r="C587" s="13" t="s">
        <v>93</v>
      </c>
      <c r="D587" s="13" t="s">
        <v>68</v>
      </c>
      <c r="E587" s="29" t="s">
        <v>1798</v>
      </c>
      <c r="F587" s="13" t="s">
        <v>1772</v>
      </c>
      <c r="G587" s="13" t="s">
        <v>54</v>
      </c>
      <c r="H587" s="13" t="str">
        <f>IF(R587="A","Yes","No")</f>
        <v>Yes</v>
      </c>
      <c r="I587" s="13" t="s">
        <v>71</v>
      </c>
      <c r="J587" s="13" t="s">
        <v>29</v>
      </c>
      <c r="K587" s="13" t="s">
        <v>29</v>
      </c>
      <c r="L587" s="13" t="s">
        <v>30</v>
      </c>
      <c r="M587" s="13">
        <v>2014</v>
      </c>
      <c r="N587" s="13" t="s">
        <v>723</v>
      </c>
      <c r="O587" s="13"/>
      <c r="P587" s="13"/>
      <c r="Q587" s="14" t="s">
        <v>574</v>
      </c>
      <c r="R587" s="15" t="s">
        <v>44</v>
      </c>
      <c r="S587" s="15" t="s">
        <v>45</v>
      </c>
      <c r="T587" s="15" t="s">
        <v>56</v>
      </c>
      <c r="U587" s="13"/>
      <c r="V587" s="13" t="s">
        <v>202</v>
      </c>
      <c r="W587" s="13" t="s">
        <v>203</v>
      </c>
      <c r="X587" s="13" t="s">
        <v>306</v>
      </c>
      <c r="Y587" s="13" t="s">
        <v>112</v>
      </c>
      <c r="Z587" s="13"/>
      <c r="AA587" s="3"/>
    </row>
    <row r="588" spans="1:27" x14ac:dyDescent="0.3">
      <c r="A588" s="13" t="s">
        <v>369</v>
      </c>
      <c r="B588" s="13" t="s">
        <v>107</v>
      </c>
      <c r="C588" s="13" t="s">
        <v>93</v>
      </c>
      <c r="D588" s="13" t="s">
        <v>68</v>
      </c>
      <c r="E588" s="29" t="s">
        <v>1800</v>
      </c>
      <c r="F588" s="13" t="s">
        <v>1773</v>
      </c>
      <c r="G588" s="13" t="s">
        <v>54</v>
      </c>
      <c r="H588" s="13" t="str">
        <f>IF(R588="A","Yes","No")</f>
        <v>Yes</v>
      </c>
      <c r="I588" s="13" t="s">
        <v>28</v>
      </c>
      <c r="J588" s="13" t="s">
        <v>29</v>
      </c>
      <c r="K588" s="13" t="s">
        <v>29</v>
      </c>
      <c r="L588" s="13" t="s">
        <v>30</v>
      </c>
      <c r="M588" s="13">
        <v>2015</v>
      </c>
      <c r="N588" s="13" t="s">
        <v>209</v>
      </c>
      <c r="O588" s="13"/>
      <c r="P588" s="13"/>
      <c r="Q588" s="14" t="s">
        <v>574</v>
      </c>
      <c r="R588" s="15" t="s">
        <v>44</v>
      </c>
      <c r="S588" s="15" t="s">
        <v>45</v>
      </c>
      <c r="T588" s="15" t="s">
        <v>56</v>
      </c>
      <c r="U588" s="13"/>
      <c r="V588" s="13" t="s">
        <v>202</v>
      </c>
      <c r="W588" s="13" t="s">
        <v>203</v>
      </c>
      <c r="X588" s="13" t="s">
        <v>306</v>
      </c>
      <c r="Y588" s="13" t="s">
        <v>112</v>
      </c>
      <c r="Z588" s="13"/>
      <c r="AA588" s="3"/>
    </row>
    <row r="589" spans="1:27" x14ac:dyDescent="0.3">
      <c r="A589" s="13" t="s">
        <v>369</v>
      </c>
      <c r="B589" s="13" t="s">
        <v>107</v>
      </c>
      <c r="C589" s="13" t="s">
        <v>93</v>
      </c>
      <c r="D589" s="13" t="s">
        <v>68</v>
      </c>
      <c r="E589" s="29" t="s">
        <v>1799</v>
      </c>
      <c r="F589" s="13" t="s">
        <v>1773</v>
      </c>
      <c r="G589" s="13" t="s">
        <v>54</v>
      </c>
      <c r="H589" s="13" t="str">
        <f>IF(R589="A","Yes","No")</f>
        <v>Yes</v>
      </c>
      <c r="I589" s="13" t="s">
        <v>71</v>
      </c>
      <c r="J589" s="13" t="s">
        <v>29</v>
      </c>
      <c r="K589" s="13" t="s">
        <v>29</v>
      </c>
      <c r="L589" s="13" t="s">
        <v>30</v>
      </c>
      <c r="M589" s="13">
        <v>2015</v>
      </c>
      <c r="N589" s="13" t="s">
        <v>209</v>
      </c>
      <c r="O589" s="13"/>
      <c r="P589" s="13"/>
      <c r="Q589" s="14" t="s">
        <v>574</v>
      </c>
      <c r="R589" s="15" t="s">
        <v>44</v>
      </c>
      <c r="S589" s="15" t="s">
        <v>45</v>
      </c>
      <c r="T589" s="15" t="s">
        <v>56</v>
      </c>
      <c r="U589" s="13"/>
      <c r="V589" s="13" t="s">
        <v>202</v>
      </c>
      <c r="W589" s="13" t="s">
        <v>203</v>
      </c>
      <c r="X589" s="13" t="s">
        <v>306</v>
      </c>
      <c r="Y589" s="13" t="s">
        <v>112</v>
      </c>
      <c r="Z589" s="13"/>
      <c r="AA589" s="3"/>
    </row>
    <row r="590" spans="1:27" x14ac:dyDescent="0.3">
      <c r="A590" s="13" t="s">
        <v>369</v>
      </c>
      <c r="B590" s="13" t="s">
        <v>107</v>
      </c>
      <c r="C590" s="13" t="s">
        <v>93</v>
      </c>
      <c r="D590" s="13" t="s">
        <v>68</v>
      </c>
      <c r="E590" s="29" t="s">
        <v>1801</v>
      </c>
      <c r="F590" s="13" t="s">
        <v>1773</v>
      </c>
      <c r="G590" s="13" t="s">
        <v>54</v>
      </c>
      <c r="H590" s="13" t="str">
        <f>IF(R590="A","Yes","No")</f>
        <v>Yes</v>
      </c>
      <c r="I590" s="13" t="s">
        <v>28</v>
      </c>
      <c r="J590" s="13" t="s">
        <v>29</v>
      </c>
      <c r="K590" s="13" t="s">
        <v>29</v>
      </c>
      <c r="L590" s="13" t="s">
        <v>30</v>
      </c>
      <c r="M590" s="13">
        <v>2015</v>
      </c>
      <c r="N590" s="13" t="s">
        <v>209</v>
      </c>
      <c r="O590" s="13"/>
      <c r="P590" s="13"/>
      <c r="Q590" s="14" t="s">
        <v>574</v>
      </c>
      <c r="R590" s="15" t="s">
        <v>44</v>
      </c>
      <c r="S590" s="15" t="s">
        <v>45</v>
      </c>
      <c r="T590" s="15" t="s">
        <v>56</v>
      </c>
      <c r="U590" s="13"/>
      <c r="V590" s="13" t="s">
        <v>202</v>
      </c>
      <c r="W590" s="13" t="s">
        <v>203</v>
      </c>
      <c r="X590" s="13" t="s">
        <v>306</v>
      </c>
      <c r="Y590" s="13" t="s">
        <v>112</v>
      </c>
      <c r="Z590" s="13"/>
      <c r="AA590" s="3"/>
    </row>
    <row r="591" spans="1:27" x14ac:dyDescent="0.3">
      <c r="A591" s="13" t="s">
        <v>369</v>
      </c>
      <c r="B591" s="13" t="s">
        <v>107</v>
      </c>
      <c r="C591" s="13" t="s">
        <v>93</v>
      </c>
      <c r="D591" s="13" t="s">
        <v>68</v>
      </c>
      <c r="E591" s="29" t="s">
        <v>1804</v>
      </c>
      <c r="F591" s="13" t="s">
        <v>1774</v>
      </c>
      <c r="G591" s="13" t="s">
        <v>54</v>
      </c>
      <c r="H591" s="13" t="str">
        <f>IF(R591="A","Yes","No")</f>
        <v>Yes</v>
      </c>
      <c r="I591" s="13" t="s">
        <v>71</v>
      </c>
      <c r="J591" s="13" t="s">
        <v>29</v>
      </c>
      <c r="K591" s="13" t="s">
        <v>29</v>
      </c>
      <c r="L591" s="13" t="s">
        <v>30</v>
      </c>
      <c r="M591" s="13">
        <v>2012</v>
      </c>
      <c r="N591" s="13" t="s">
        <v>723</v>
      </c>
      <c r="O591" s="13"/>
      <c r="P591" s="13"/>
      <c r="Q591" s="14" t="s">
        <v>574</v>
      </c>
      <c r="R591" s="15" t="s">
        <v>44</v>
      </c>
      <c r="S591" s="15" t="s">
        <v>45</v>
      </c>
      <c r="T591" s="15" t="s">
        <v>56</v>
      </c>
      <c r="U591" s="13"/>
      <c r="V591" s="13" t="s">
        <v>202</v>
      </c>
      <c r="W591" s="13" t="s">
        <v>203</v>
      </c>
      <c r="X591" s="13" t="s">
        <v>306</v>
      </c>
      <c r="Y591" s="13" t="s">
        <v>112</v>
      </c>
      <c r="Z591" s="13"/>
      <c r="AA591" s="3"/>
    </row>
    <row r="592" spans="1:27" x14ac:dyDescent="0.3">
      <c r="A592" s="13" t="s">
        <v>369</v>
      </c>
      <c r="B592" s="13" t="s">
        <v>107</v>
      </c>
      <c r="C592" s="13" t="s">
        <v>93</v>
      </c>
      <c r="D592" s="13" t="s">
        <v>68</v>
      </c>
      <c r="E592" s="29" t="s">
        <v>1805</v>
      </c>
      <c r="F592" s="13" t="s">
        <v>1774</v>
      </c>
      <c r="G592" s="13" t="s">
        <v>54</v>
      </c>
      <c r="H592" s="13" t="str">
        <f>IF(R592="A","Yes","No")</f>
        <v>Yes</v>
      </c>
      <c r="I592" s="13" t="s">
        <v>71</v>
      </c>
      <c r="J592" s="13" t="s">
        <v>29</v>
      </c>
      <c r="K592" s="13" t="s">
        <v>29</v>
      </c>
      <c r="L592" s="13" t="s">
        <v>30</v>
      </c>
      <c r="M592" s="13">
        <v>2015</v>
      </c>
      <c r="N592" s="13" t="s">
        <v>60</v>
      </c>
      <c r="O592" s="13">
        <v>2014</v>
      </c>
      <c r="P592" s="13">
        <v>2016</v>
      </c>
      <c r="Q592" s="14" t="s">
        <v>574</v>
      </c>
      <c r="R592" s="15" t="s">
        <v>44</v>
      </c>
      <c r="S592" s="15" t="s">
        <v>45</v>
      </c>
      <c r="T592" s="15" t="s">
        <v>56</v>
      </c>
      <c r="U592" s="13"/>
      <c r="V592" s="13" t="s">
        <v>202</v>
      </c>
      <c r="W592" s="13" t="s">
        <v>203</v>
      </c>
      <c r="X592" s="13" t="s">
        <v>306</v>
      </c>
      <c r="Y592" s="13" t="s">
        <v>112</v>
      </c>
      <c r="Z592" s="13"/>
      <c r="AA592" s="3"/>
    </row>
    <row r="593" spans="1:27" x14ac:dyDescent="0.3">
      <c r="A593" s="13" t="s">
        <v>369</v>
      </c>
      <c r="B593" s="13" t="s">
        <v>107</v>
      </c>
      <c r="C593" s="13" t="s">
        <v>93</v>
      </c>
      <c r="D593" s="13" t="s">
        <v>68</v>
      </c>
      <c r="E593" s="29" t="s">
        <v>1806</v>
      </c>
      <c r="F593" s="13" t="s">
        <v>1774</v>
      </c>
      <c r="G593" s="13" t="s">
        <v>54</v>
      </c>
      <c r="H593" s="13" t="str">
        <f>IF(R593="A","Yes","No")</f>
        <v>Yes</v>
      </c>
      <c r="I593" s="13" t="s">
        <v>71</v>
      </c>
      <c r="J593" s="13" t="s">
        <v>29</v>
      </c>
      <c r="K593" s="13" t="s">
        <v>29</v>
      </c>
      <c r="L593" s="13" t="s">
        <v>30</v>
      </c>
      <c r="M593" s="13">
        <v>2009</v>
      </c>
      <c r="N593" s="13" t="s">
        <v>723</v>
      </c>
      <c r="O593" s="13"/>
      <c r="P593" s="13"/>
      <c r="Q593" s="14" t="s">
        <v>574</v>
      </c>
      <c r="R593" s="15" t="s">
        <v>44</v>
      </c>
      <c r="S593" s="15" t="s">
        <v>45</v>
      </c>
      <c r="T593" s="15" t="s">
        <v>56</v>
      </c>
      <c r="U593" s="13"/>
      <c r="V593" s="13" t="s">
        <v>202</v>
      </c>
      <c r="W593" s="13" t="s">
        <v>203</v>
      </c>
      <c r="X593" s="13" t="s">
        <v>306</v>
      </c>
      <c r="Y593" s="13" t="s">
        <v>112</v>
      </c>
      <c r="Z593" s="13"/>
      <c r="AA593" s="3"/>
    </row>
    <row r="594" spans="1:27" x14ac:dyDescent="0.3">
      <c r="A594" s="13" t="s">
        <v>369</v>
      </c>
      <c r="B594" s="13" t="s">
        <v>107</v>
      </c>
      <c r="C594" s="13" t="s">
        <v>93</v>
      </c>
      <c r="D594" s="13" t="s">
        <v>24</v>
      </c>
      <c r="E594" s="29" t="s">
        <v>1844</v>
      </c>
      <c r="F594" s="13" t="s">
        <v>1845</v>
      </c>
      <c r="G594" s="13" t="s">
        <v>593</v>
      </c>
      <c r="H594" s="13" t="str">
        <f>IF(R594="A","Yes","No")</f>
        <v>No</v>
      </c>
      <c r="I594" s="13" t="s">
        <v>71</v>
      </c>
      <c r="J594" s="13" t="s">
        <v>29</v>
      </c>
      <c r="K594" s="13" t="s">
        <v>29</v>
      </c>
      <c r="L594" s="13" t="s">
        <v>29</v>
      </c>
      <c r="M594" s="13">
        <v>2014</v>
      </c>
      <c r="N594" s="13" t="s">
        <v>723</v>
      </c>
      <c r="O594" s="13"/>
      <c r="P594" s="13">
        <v>2015</v>
      </c>
      <c r="Q594" s="14" t="s">
        <v>1846</v>
      </c>
      <c r="R594" s="15" t="s">
        <v>33</v>
      </c>
      <c r="S594" s="15" t="s">
        <v>34</v>
      </c>
      <c r="T594" s="15" t="s">
        <v>82</v>
      </c>
      <c r="U594" s="13"/>
      <c r="V594" s="13" t="s">
        <v>202</v>
      </c>
      <c r="W594" s="13" t="s">
        <v>207</v>
      </c>
      <c r="X594" s="13" t="s">
        <v>595</v>
      </c>
      <c r="Y594" s="13" t="s">
        <v>306</v>
      </c>
      <c r="Z594" s="13"/>
      <c r="AA594" s="3"/>
    </row>
    <row r="595" spans="1:27" x14ac:dyDescent="0.3">
      <c r="A595" s="13" t="s">
        <v>380</v>
      </c>
      <c r="B595" s="13" t="s">
        <v>23</v>
      </c>
      <c r="C595" s="13" t="s">
        <v>93</v>
      </c>
      <c r="D595" s="13" t="s">
        <v>93</v>
      </c>
      <c r="E595" s="13" t="s">
        <v>1276</v>
      </c>
      <c r="F595" s="13" t="s">
        <v>393</v>
      </c>
      <c r="G595" s="13" t="s">
        <v>54</v>
      </c>
      <c r="H595" s="13" t="str">
        <f>IF(R595="A","Yes","No")</f>
        <v>Yes</v>
      </c>
      <c r="I595" s="13" t="s">
        <v>28</v>
      </c>
      <c r="J595" s="13" t="s">
        <v>29</v>
      </c>
      <c r="K595" s="13" t="s">
        <v>29</v>
      </c>
      <c r="L595" s="13" t="s">
        <v>30</v>
      </c>
      <c r="M595" s="13">
        <v>2011</v>
      </c>
      <c r="N595" s="13"/>
      <c r="O595" s="13"/>
      <c r="P595" s="13"/>
      <c r="Q595" s="23" t="str">
        <f>HYPERLINK("http://www.ubos.org/unda/index.php/catalog/18","http://www.ubos.org/unda/index.php/catalog/18")</f>
        <v>http://www.ubos.org/unda/index.php/catalog/18</v>
      </c>
      <c r="R595" s="15" t="s">
        <v>44</v>
      </c>
      <c r="S595" s="15" t="s">
        <v>45</v>
      </c>
      <c r="T595" s="15" t="s">
        <v>56</v>
      </c>
      <c r="U595" s="13" t="s">
        <v>133</v>
      </c>
      <c r="V595" s="13" t="s">
        <v>143</v>
      </c>
      <c r="W595" s="13" t="s">
        <v>144</v>
      </c>
      <c r="X595" s="13" t="s">
        <v>394</v>
      </c>
      <c r="Y595" s="13" t="s">
        <v>395</v>
      </c>
      <c r="Z595" s="13" t="s">
        <v>396</v>
      </c>
      <c r="AA595" s="3"/>
    </row>
    <row r="596" spans="1:27" x14ac:dyDescent="0.3">
      <c r="A596" s="13" t="s">
        <v>380</v>
      </c>
      <c r="B596" s="13" t="s">
        <v>23</v>
      </c>
      <c r="C596" s="13" t="s">
        <v>93</v>
      </c>
      <c r="D596" s="13" t="s">
        <v>93</v>
      </c>
      <c r="E596" s="13" t="s">
        <v>1281</v>
      </c>
      <c r="F596" s="13" t="s">
        <v>408</v>
      </c>
      <c r="G596" s="13" t="s">
        <v>409</v>
      </c>
      <c r="H596" s="13" t="str">
        <f>IF(R596="A","Yes","No")</f>
        <v>No</v>
      </c>
      <c r="I596" s="13" t="s">
        <v>71</v>
      </c>
      <c r="J596" s="13" t="s">
        <v>29</v>
      </c>
      <c r="K596" s="13" t="s">
        <v>29</v>
      </c>
      <c r="L596" s="13" t="s">
        <v>30</v>
      </c>
      <c r="M596" s="13">
        <v>2016</v>
      </c>
      <c r="N596" s="13"/>
      <c r="O596" s="13"/>
      <c r="P596" s="13"/>
      <c r="Q596" s="16" t="s">
        <v>410</v>
      </c>
      <c r="R596" s="15" t="s">
        <v>33</v>
      </c>
      <c r="S596" s="15" t="s">
        <v>34</v>
      </c>
      <c r="T596" s="15" t="s">
        <v>82</v>
      </c>
      <c r="U596" s="13"/>
      <c r="V596" s="13" t="s">
        <v>411</v>
      </c>
      <c r="W596" s="13" t="s">
        <v>412</v>
      </c>
      <c r="X596" s="13" t="s">
        <v>413</v>
      </c>
      <c r="Y596" s="13" t="s">
        <v>340</v>
      </c>
      <c r="Z596" s="13"/>
      <c r="AA596" s="3"/>
    </row>
    <row r="597" spans="1:27" x14ac:dyDescent="0.3">
      <c r="A597" s="13" t="s">
        <v>380</v>
      </c>
      <c r="B597" s="13" t="s">
        <v>23</v>
      </c>
      <c r="C597" s="13" t="s">
        <v>93</v>
      </c>
      <c r="D597" s="13" t="s">
        <v>93</v>
      </c>
      <c r="E597" s="13" t="s">
        <v>1282</v>
      </c>
      <c r="F597" s="13" t="s">
        <v>414</v>
      </c>
      <c r="G597" s="13" t="s">
        <v>409</v>
      </c>
      <c r="H597" s="13" t="str">
        <f>IF(R597="A","Yes","No")</f>
        <v>No</v>
      </c>
      <c r="I597" s="13" t="s">
        <v>28</v>
      </c>
      <c r="J597" s="13" t="s">
        <v>29</v>
      </c>
      <c r="K597" s="13" t="s">
        <v>29</v>
      </c>
      <c r="L597" s="13" t="s">
        <v>30</v>
      </c>
      <c r="M597" s="13">
        <v>2016</v>
      </c>
      <c r="N597" s="13"/>
      <c r="O597" s="13"/>
      <c r="P597" s="13"/>
      <c r="Q597" s="16" t="s">
        <v>415</v>
      </c>
      <c r="R597" s="15" t="s">
        <v>33</v>
      </c>
      <c r="S597" s="15" t="s">
        <v>34</v>
      </c>
      <c r="T597" s="15" t="s">
        <v>82</v>
      </c>
      <c r="U597" s="13"/>
      <c r="V597" s="13" t="s">
        <v>411</v>
      </c>
      <c r="W597" s="13" t="s">
        <v>412</v>
      </c>
      <c r="X597" s="13" t="s">
        <v>416</v>
      </c>
      <c r="Y597" s="13" t="s">
        <v>306</v>
      </c>
      <c r="Z597" s="13"/>
      <c r="AA597" s="3"/>
    </row>
    <row r="598" spans="1:27" x14ac:dyDescent="0.3">
      <c r="A598" s="13" t="s">
        <v>380</v>
      </c>
      <c r="B598" s="13" t="s">
        <v>107</v>
      </c>
      <c r="C598" s="13" t="s">
        <v>93</v>
      </c>
      <c r="D598" s="13" t="s">
        <v>93</v>
      </c>
      <c r="E598" s="13" t="s">
        <v>1283</v>
      </c>
      <c r="F598" s="13" t="s">
        <v>417</v>
      </c>
      <c r="G598" s="13" t="s">
        <v>418</v>
      </c>
      <c r="H598" s="13" t="str">
        <f>IF(R598="A","Yes","No")</f>
        <v>No</v>
      </c>
      <c r="I598" s="13" t="s">
        <v>71</v>
      </c>
      <c r="J598" s="13" t="s">
        <v>29</v>
      </c>
      <c r="K598" s="13" t="s">
        <v>29</v>
      </c>
      <c r="L598" s="13" t="s">
        <v>30</v>
      </c>
      <c r="M598" s="13">
        <v>2014</v>
      </c>
      <c r="N598" s="13"/>
      <c r="O598" s="13"/>
      <c r="P598" s="13"/>
      <c r="Q598" s="14" t="s">
        <v>419</v>
      </c>
      <c r="R598" s="15" t="s">
        <v>95</v>
      </c>
      <c r="S598" s="15" t="s">
        <v>96</v>
      </c>
      <c r="T598" s="15" t="s">
        <v>351</v>
      </c>
      <c r="U598" s="13" t="s">
        <v>417</v>
      </c>
      <c r="V598" s="13" t="s">
        <v>143</v>
      </c>
      <c r="W598" s="13" t="s">
        <v>144</v>
      </c>
      <c r="X598" s="13" t="s">
        <v>420</v>
      </c>
      <c r="Y598" s="13" t="s">
        <v>161</v>
      </c>
      <c r="Z598" s="13"/>
      <c r="AA598" s="3"/>
    </row>
    <row r="599" spans="1:27" x14ac:dyDescent="0.3">
      <c r="A599" s="13" t="s">
        <v>380</v>
      </c>
      <c r="B599" s="13" t="s">
        <v>107</v>
      </c>
      <c r="C599" s="13" t="s">
        <v>93</v>
      </c>
      <c r="D599" s="13" t="s">
        <v>93</v>
      </c>
      <c r="E599" s="13" t="s">
        <v>1284</v>
      </c>
      <c r="F599" s="13" t="s">
        <v>417</v>
      </c>
      <c r="G599" s="13" t="s">
        <v>418</v>
      </c>
      <c r="H599" s="13" t="str">
        <f>IF(R599="A","Yes","No")</f>
        <v>No</v>
      </c>
      <c r="I599" s="13" t="s">
        <v>71</v>
      </c>
      <c r="J599" s="13" t="s">
        <v>29</v>
      </c>
      <c r="K599" s="13" t="s">
        <v>29</v>
      </c>
      <c r="L599" s="13" t="s">
        <v>30</v>
      </c>
      <c r="M599" s="13">
        <v>2014</v>
      </c>
      <c r="N599" s="13"/>
      <c r="O599" s="13"/>
      <c r="P599" s="13"/>
      <c r="Q599" s="14" t="s">
        <v>419</v>
      </c>
      <c r="R599" s="15" t="s">
        <v>95</v>
      </c>
      <c r="S599" s="15" t="s">
        <v>96</v>
      </c>
      <c r="T599" s="15" t="s">
        <v>351</v>
      </c>
      <c r="U599" s="13" t="s">
        <v>417</v>
      </c>
      <c r="V599" s="13" t="s">
        <v>143</v>
      </c>
      <c r="W599" s="13" t="s">
        <v>144</v>
      </c>
      <c r="X599" s="13" t="s">
        <v>420</v>
      </c>
      <c r="Y599" s="13" t="s">
        <v>161</v>
      </c>
      <c r="Z599" s="13"/>
      <c r="AA599" s="3"/>
    </row>
    <row r="600" spans="1:27" x14ac:dyDescent="0.3">
      <c r="A600" s="13" t="s">
        <v>380</v>
      </c>
      <c r="B600" s="13" t="s">
        <v>107</v>
      </c>
      <c r="C600" s="13" t="s">
        <v>93</v>
      </c>
      <c r="D600" s="13" t="s">
        <v>93</v>
      </c>
      <c r="E600" s="13" t="s">
        <v>1285</v>
      </c>
      <c r="F600" s="13" t="s">
        <v>417</v>
      </c>
      <c r="G600" s="13" t="s">
        <v>418</v>
      </c>
      <c r="H600" s="13" t="str">
        <f>IF(R600="A","Yes","No")</f>
        <v>No</v>
      </c>
      <c r="I600" s="13" t="s">
        <v>71</v>
      </c>
      <c r="J600" s="13" t="s">
        <v>29</v>
      </c>
      <c r="K600" s="13" t="s">
        <v>29</v>
      </c>
      <c r="L600" s="13" t="s">
        <v>30</v>
      </c>
      <c r="M600" s="13">
        <v>2014</v>
      </c>
      <c r="N600" s="13"/>
      <c r="O600" s="13"/>
      <c r="P600" s="13"/>
      <c r="Q600" s="14" t="s">
        <v>419</v>
      </c>
      <c r="R600" s="15" t="s">
        <v>95</v>
      </c>
      <c r="S600" s="15" t="s">
        <v>96</v>
      </c>
      <c r="T600" s="15" t="s">
        <v>351</v>
      </c>
      <c r="U600" s="13" t="s">
        <v>417</v>
      </c>
      <c r="V600" s="13" t="s">
        <v>143</v>
      </c>
      <c r="W600" s="13" t="s">
        <v>144</v>
      </c>
      <c r="X600" s="13" t="s">
        <v>420</v>
      </c>
      <c r="Y600" s="13" t="s">
        <v>161</v>
      </c>
      <c r="Z600" s="13"/>
      <c r="AA600" s="3"/>
    </row>
    <row r="601" spans="1:27" x14ac:dyDescent="0.3">
      <c r="A601" s="13" t="s">
        <v>380</v>
      </c>
      <c r="B601" s="13" t="s">
        <v>107</v>
      </c>
      <c r="C601" s="13" t="s">
        <v>93</v>
      </c>
      <c r="D601" s="13" t="s">
        <v>93</v>
      </c>
      <c r="E601" s="13" t="s">
        <v>1286</v>
      </c>
      <c r="F601" s="13" t="s">
        <v>417</v>
      </c>
      <c r="G601" s="13" t="s">
        <v>418</v>
      </c>
      <c r="H601" s="13" t="str">
        <f>IF(R601="A","Yes","No")</f>
        <v>No</v>
      </c>
      <c r="I601" s="13" t="s">
        <v>71</v>
      </c>
      <c r="J601" s="13" t="s">
        <v>29</v>
      </c>
      <c r="K601" s="13" t="s">
        <v>29</v>
      </c>
      <c r="L601" s="13" t="s">
        <v>30</v>
      </c>
      <c r="M601" s="13">
        <v>2014</v>
      </c>
      <c r="N601" s="13"/>
      <c r="O601" s="13"/>
      <c r="P601" s="13"/>
      <c r="Q601" s="14" t="s">
        <v>419</v>
      </c>
      <c r="R601" s="15" t="s">
        <v>95</v>
      </c>
      <c r="S601" s="15" t="s">
        <v>96</v>
      </c>
      <c r="T601" s="15" t="s">
        <v>351</v>
      </c>
      <c r="U601" s="13" t="s">
        <v>417</v>
      </c>
      <c r="V601" s="13" t="s">
        <v>143</v>
      </c>
      <c r="W601" s="13" t="s">
        <v>144</v>
      </c>
      <c r="X601" s="13" t="s">
        <v>420</v>
      </c>
      <c r="Y601" s="13" t="s">
        <v>161</v>
      </c>
      <c r="Z601" s="13"/>
      <c r="AA601" s="3"/>
    </row>
    <row r="602" spans="1:27" x14ac:dyDescent="0.3">
      <c r="A602" s="13" t="s">
        <v>380</v>
      </c>
      <c r="B602" s="13" t="s">
        <v>107</v>
      </c>
      <c r="C602" s="13" t="s">
        <v>93</v>
      </c>
      <c r="D602" s="13" t="s">
        <v>93</v>
      </c>
      <c r="E602" s="13" t="s">
        <v>1287</v>
      </c>
      <c r="F602" s="13" t="s">
        <v>421</v>
      </c>
      <c r="G602" s="13" t="s">
        <v>149</v>
      </c>
      <c r="H602" s="13" t="str">
        <f>IF(R602="A","Yes","No")</f>
        <v>No</v>
      </c>
      <c r="I602" s="13" t="s">
        <v>28</v>
      </c>
      <c r="J602" s="13" t="s">
        <v>29</v>
      </c>
      <c r="K602" s="13" t="s">
        <v>29</v>
      </c>
      <c r="L602" s="13" t="s">
        <v>30</v>
      </c>
      <c r="M602" s="13">
        <v>2014</v>
      </c>
      <c r="N602" s="13"/>
      <c r="O602" s="13"/>
      <c r="P602" s="13"/>
      <c r="Q602" s="14" t="s">
        <v>422</v>
      </c>
      <c r="R602" s="15" t="s">
        <v>95</v>
      </c>
      <c r="S602" s="15" t="s">
        <v>96</v>
      </c>
      <c r="T602" s="15" t="s">
        <v>97</v>
      </c>
      <c r="U602" s="13" t="s">
        <v>421</v>
      </c>
      <c r="V602" s="13" t="s">
        <v>202</v>
      </c>
      <c r="W602" s="13" t="s">
        <v>207</v>
      </c>
      <c r="X602" s="13" t="s">
        <v>423</v>
      </c>
      <c r="Y602" s="13" t="s">
        <v>151</v>
      </c>
      <c r="Z602" s="13"/>
      <c r="AA602" s="3"/>
    </row>
    <row r="603" spans="1:27" x14ac:dyDescent="0.3">
      <c r="A603" s="13" t="s">
        <v>380</v>
      </c>
      <c r="B603" s="13" t="s">
        <v>107</v>
      </c>
      <c r="C603" s="13" t="s">
        <v>93</v>
      </c>
      <c r="D603" s="13" t="s">
        <v>93</v>
      </c>
      <c r="E603" s="13" t="s">
        <v>1627</v>
      </c>
      <c r="F603" s="13" t="s">
        <v>557</v>
      </c>
      <c r="G603" s="13" t="s">
        <v>499</v>
      </c>
      <c r="H603" s="13" t="str">
        <f>IF(R603="A","Yes","No")</f>
        <v>Yes</v>
      </c>
      <c r="I603" s="13" t="s">
        <v>71</v>
      </c>
      <c r="J603" s="13" t="s">
        <v>29</v>
      </c>
      <c r="K603" s="13" t="s">
        <v>29</v>
      </c>
      <c r="L603" s="13" t="s">
        <v>30</v>
      </c>
      <c r="M603" s="13">
        <v>2002</v>
      </c>
      <c r="N603" s="13"/>
      <c r="O603" s="13"/>
      <c r="P603" s="13"/>
      <c r="Q603" s="14" t="s">
        <v>1626</v>
      </c>
      <c r="R603" s="15" t="s">
        <v>44</v>
      </c>
      <c r="S603" s="15" t="s">
        <v>45</v>
      </c>
      <c r="T603" s="15" t="s">
        <v>72</v>
      </c>
      <c r="U603" s="13"/>
      <c r="V603" s="13" t="s">
        <v>123</v>
      </c>
      <c r="W603" s="13" t="s">
        <v>124</v>
      </c>
      <c r="X603" s="13" t="s">
        <v>558</v>
      </c>
      <c r="Y603" s="13" t="s">
        <v>120</v>
      </c>
      <c r="Z603" s="13"/>
      <c r="AA603" s="3"/>
    </row>
    <row r="604" spans="1:27" x14ac:dyDescent="0.3">
      <c r="A604" s="13" t="s">
        <v>380</v>
      </c>
      <c r="B604" s="13" t="s">
        <v>23</v>
      </c>
      <c r="C604" s="13" t="s">
        <v>93</v>
      </c>
      <c r="D604" s="13" t="s">
        <v>93</v>
      </c>
      <c r="E604" s="13" t="s">
        <v>1642</v>
      </c>
      <c r="F604" s="13" t="s">
        <v>563</v>
      </c>
      <c r="G604" s="13" t="s">
        <v>377</v>
      </c>
      <c r="H604" s="13" t="str">
        <f>IF(R604="A","Yes","No")</f>
        <v>No</v>
      </c>
      <c r="I604" s="13" t="s">
        <v>28</v>
      </c>
      <c r="J604" s="13" t="s">
        <v>29</v>
      </c>
      <c r="K604" s="13" t="s">
        <v>29</v>
      </c>
      <c r="L604" s="13" t="s">
        <v>29</v>
      </c>
      <c r="M604" s="13">
        <v>2014</v>
      </c>
      <c r="N604" s="13"/>
      <c r="O604" s="13"/>
      <c r="P604" s="13"/>
      <c r="Q604" s="23" t="str">
        <f>HYPERLINK("http://microdata.worldbank.org/index.php/catalog/2236","http://microdata.worldbank.org/index.php/catalog/2236")</f>
        <v>http://microdata.worldbank.org/index.php/catalog/2236</v>
      </c>
      <c r="R604" s="15" t="s">
        <v>95</v>
      </c>
      <c r="S604" s="15" t="s">
        <v>96</v>
      </c>
      <c r="T604" s="15" t="s">
        <v>351</v>
      </c>
      <c r="U604" s="13" t="s">
        <v>201</v>
      </c>
      <c r="V604" s="13" t="s">
        <v>175</v>
      </c>
      <c r="W604" s="13" t="s">
        <v>176</v>
      </c>
      <c r="X604" s="13" t="s">
        <v>306</v>
      </c>
      <c r="Y604" s="13" t="s">
        <v>1646</v>
      </c>
      <c r="Z604" s="23" t="str">
        <f>HYPERLINK("http://catalog.ihsn.org/index.php/catalog/6246","http://catalog.ihsn.org/index.php/catalog/6246")</f>
        <v>http://catalog.ihsn.org/index.php/catalog/6246</v>
      </c>
      <c r="AA604" s="3"/>
    </row>
    <row r="605" spans="1:27" x14ac:dyDescent="0.3">
      <c r="A605" s="13" t="s">
        <v>380</v>
      </c>
      <c r="B605" s="13" t="s">
        <v>23</v>
      </c>
      <c r="C605" s="13" t="s">
        <v>93</v>
      </c>
      <c r="D605" s="13" t="s">
        <v>93</v>
      </c>
      <c r="E605" s="13" t="s">
        <v>1643</v>
      </c>
      <c r="F605" s="13" t="s">
        <v>563</v>
      </c>
      <c r="G605" s="13" t="s">
        <v>377</v>
      </c>
      <c r="H605" s="13" t="str">
        <f>IF(R605="A","Yes","No")</f>
        <v>No</v>
      </c>
      <c r="I605" s="13" t="s">
        <v>28</v>
      </c>
      <c r="J605" s="13" t="s">
        <v>29</v>
      </c>
      <c r="K605" s="13" t="s">
        <v>29</v>
      </c>
      <c r="L605" s="13" t="s">
        <v>29</v>
      </c>
      <c r="M605" s="13">
        <v>2014</v>
      </c>
      <c r="N605" s="13"/>
      <c r="O605" s="13"/>
      <c r="P605" s="13"/>
      <c r="Q605" s="23" t="str">
        <f>HYPERLINK("http://microdata.worldbank.org/index.php/catalog/2236","http://microdata.worldbank.org/index.php/catalog/2236")</f>
        <v>http://microdata.worldbank.org/index.php/catalog/2236</v>
      </c>
      <c r="R605" s="15" t="s">
        <v>95</v>
      </c>
      <c r="S605" s="15" t="s">
        <v>96</v>
      </c>
      <c r="T605" s="15" t="s">
        <v>351</v>
      </c>
      <c r="U605" s="13" t="s">
        <v>201</v>
      </c>
      <c r="V605" s="13" t="s">
        <v>175</v>
      </c>
      <c r="W605" s="13" t="s">
        <v>176</v>
      </c>
      <c r="X605" s="13" t="s">
        <v>306</v>
      </c>
      <c r="Y605" s="13" t="s">
        <v>1646</v>
      </c>
      <c r="Z605" s="23" t="str">
        <f>HYPERLINK("http://catalog.ihsn.org/index.php/catalog/6246","http://catalog.ihsn.org/index.php/catalog/6246")</f>
        <v>http://catalog.ihsn.org/index.php/catalog/6246</v>
      </c>
      <c r="AA605" s="3"/>
    </row>
    <row r="606" spans="1:27" x14ac:dyDescent="0.3">
      <c r="A606" s="13" t="s">
        <v>380</v>
      </c>
      <c r="B606" s="13" t="s">
        <v>23</v>
      </c>
      <c r="C606" s="13" t="s">
        <v>93</v>
      </c>
      <c r="D606" s="13" t="s">
        <v>93</v>
      </c>
      <c r="E606" s="29" t="s">
        <v>1645</v>
      </c>
      <c r="F606" s="13" t="s">
        <v>563</v>
      </c>
      <c r="G606" s="13" t="s">
        <v>377</v>
      </c>
      <c r="H606" s="13" t="str">
        <f>IF(R606="A","Yes","No")</f>
        <v>No</v>
      </c>
      <c r="I606" s="13" t="s">
        <v>28</v>
      </c>
      <c r="J606" s="13" t="s">
        <v>29</v>
      </c>
      <c r="K606" s="13" t="s">
        <v>29</v>
      </c>
      <c r="L606" s="13" t="s">
        <v>29</v>
      </c>
      <c r="M606" s="13">
        <v>2014</v>
      </c>
      <c r="N606" s="13"/>
      <c r="O606" s="13"/>
      <c r="P606" s="13"/>
      <c r="Q606" s="23" t="str">
        <f>HYPERLINK("http://microdata.worldbank.org/index.php/catalog/2236","http://microdata.worldbank.org/index.php/catalog/2236")</f>
        <v>http://microdata.worldbank.org/index.php/catalog/2236</v>
      </c>
      <c r="R606" s="15" t="s">
        <v>95</v>
      </c>
      <c r="S606" s="15" t="s">
        <v>96</v>
      </c>
      <c r="T606" s="15" t="s">
        <v>351</v>
      </c>
      <c r="U606" s="13" t="s">
        <v>201</v>
      </c>
      <c r="V606" s="13" t="s">
        <v>175</v>
      </c>
      <c r="W606" s="13" t="s">
        <v>176</v>
      </c>
      <c r="X606" s="13" t="s">
        <v>306</v>
      </c>
      <c r="Y606" s="13" t="s">
        <v>1646</v>
      </c>
      <c r="Z606" s="23" t="str">
        <f>HYPERLINK("http://catalog.ihsn.org/index.php/catalog/6246","http://catalog.ihsn.org/index.php/catalog/6246")</f>
        <v>http://catalog.ihsn.org/index.php/catalog/6246</v>
      </c>
      <c r="AA606" s="3"/>
    </row>
    <row r="607" spans="1:27" x14ac:dyDescent="0.3">
      <c r="A607" s="13" t="s">
        <v>380</v>
      </c>
      <c r="B607" s="13" t="s">
        <v>23</v>
      </c>
      <c r="C607" s="13" t="s">
        <v>93</v>
      </c>
      <c r="D607" s="13" t="s">
        <v>93</v>
      </c>
      <c r="E607" s="29" t="s">
        <v>1644</v>
      </c>
      <c r="F607" s="13" t="s">
        <v>563</v>
      </c>
      <c r="G607" s="13" t="s">
        <v>377</v>
      </c>
      <c r="H607" s="13" t="str">
        <f>IF(R607="A","Yes","No")</f>
        <v>No</v>
      </c>
      <c r="I607" s="13" t="s">
        <v>28</v>
      </c>
      <c r="J607" s="13" t="s">
        <v>29</v>
      </c>
      <c r="K607" s="13" t="s">
        <v>29</v>
      </c>
      <c r="L607" s="13" t="s">
        <v>29</v>
      </c>
      <c r="M607" s="13">
        <v>2014</v>
      </c>
      <c r="N607" s="13"/>
      <c r="O607" s="13"/>
      <c r="P607" s="13"/>
      <c r="Q607" s="23" t="str">
        <f>HYPERLINK("http://microdata.worldbank.org/index.php/catalog/2236","http://microdata.worldbank.org/index.php/catalog/2236")</f>
        <v>http://microdata.worldbank.org/index.php/catalog/2236</v>
      </c>
      <c r="R607" s="15" t="s">
        <v>95</v>
      </c>
      <c r="S607" s="15" t="s">
        <v>96</v>
      </c>
      <c r="T607" s="15" t="s">
        <v>351</v>
      </c>
      <c r="U607" s="13" t="s">
        <v>201</v>
      </c>
      <c r="V607" s="13" t="s">
        <v>175</v>
      </c>
      <c r="W607" s="13" t="s">
        <v>176</v>
      </c>
      <c r="X607" s="13" t="s">
        <v>306</v>
      </c>
      <c r="Y607" s="13" t="s">
        <v>1646</v>
      </c>
      <c r="Z607" s="23" t="str">
        <f>HYPERLINK("http://catalog.ihsn.org/index.php/catalog/6246","http://catalog.ihsn.org/index.php/catalog/6246")</f>
        <v>http://catalog.ihsn.org/index.php/catalog/6246</v>
      </c>
      <c r="AA607" s="3"/>
    </row>
    <row r="608" spans="1:27" x14ac:dyDescent="0.3">
      <c r="A608" s="13" t="s">
        <v>380</v>
      </c>
      <c r="B608" s="13" t="s">
        <v>107</v>
      </c>
      <c r="C608" s="13" t="s">
        <v>93</v>
      </c>
      <c r="D608" s="13" t="s">
        <v>93</v>
      </c>
      <c r="E608" s="29" t="s">
        <v>1715</v>
      </c>
      <c r="F608" s="13" t="s">
        <v>1757</v>
      </c>
      <c r="G608" s="13" t="s">
        <v>377</v>
      </c>
      <c r="H608" s="13" t="str">
        <f>IF(R608="A","Yes","No")</f>
        <v>No</v>
      </c>
      <c r="I608" s="13" t="s">
        <v>28</v>
      </c>
      <c r="J608" s="13" t="s">
        <v>29</v>
      </c>
      <c r="K608" s="13" t="s">
        <v>29</v>
      </c>
      <c r="L608" s="13" t="s">
        <v>29</v>
      </c>
      <c r="M608" s="13">
        <v>2015</v>
      </c>
      <c r="N608" s="13" t="s">
        <v>723</v>
      </c>
      <c r="O608" s="13"/>
      <c r="P608" s="13"/>
      <c r="Q608" s="27" t="s">
        <v>1719</v>
      </c>
      <c r="R608" s="15" t="s">
        <v>95</v>
      </c>
      <c r="S608" s="15" t="s">
        <v>96</v>
      </c>
      <c r="T608" s="15" t="s">
        <v>351</v>
      </c>
      <c r="U608" s="13" t="s">
        <v>567</v>
      </c>
      <c r="V608" s="13" t="s">
        <v>202</v>
      </c>
      <c r="W608" s="13" t="s">
        <v>207</v>
      </c>
      <c r="X608" s="13" t="s">
        <v>568</v>
      </c>
      <c r="Y608" s="13" t="s">
        <v>306</v>
      </c>
      <c r="Z608" s="13" t="s">
        <v>569</v>
      </c>
      <c r="AA608" s="3"/>
    </row>
    <row r="609" spans="1:27" x14ac:dyDescent="0.3">
      <c r="A609" s="13" t="s">
        <v>380</v>
      </c>
      <c r="B609" s="13" t="s">
        <v>107</v>
      </c>
      <c r="C609" s="13" t="s">
        <v>93</v>
      </c>
      <c r="D609" s="13" t="s">
        <v>93</v>
      </c>
      <c r="E609" s="29" t="s">
        <v>1670</v>
      </c>
      <c r="F609" s="13" t="s">
        <v>1757</v>
      </c>
      <c r="G609" s="13" t="s">
        <v>377</v>
      </c>
      <c r="H609" s="13" t="str">
        <f>IF(R609="A","Yes","No")</f>
        <v>No</v>
      </c>
      <c r="I609" s="13" t="s">
        <v>28</v>
      </c>
      <c r="J609" s="13" t="s">
        <v>29</v>
      </c>
      <c r="K609" s="13" t="s">
        <v>29</v>
      </c>
      <c r="L609" s="13" t="s">
        <v>29</v>
      </c>
      <c r="M609" s="13">
        <v>2011</v>
      </c>
      <c r="N609" s="13" t="s">
        <v>723</v>
      </c>
      <c r="O609" s="13"/>
      <c r="P609" s="13"/>
      <c r="Q609" s="27" t="s">
        <v>1725</v>
      </c>
      <c r="R609" s="15" t="s">
        <v>95</v>
      </c>
      <c r="S609" s="15" t="s">
        <v>96</v>
      </c>
      <c r="T609" s="15" t="s">
        <v>351</v>
      </c>
      <c r="U609" s="13" t="s">
        <v>567</v>
      </c>
      <c r="V609" s="13" t="s">
        <v>202</v>
      </c>
      <c r="W609" s="13" t="s">
        <v>207</v>
      </c>
      <c r="X609" s="13" t="s">
        <v>568</v>
      </c>
      <c r="Y609" s="13" t="s">
        <v>306</v>
      </c>
      <c r="Z609" s="13" t="s">
        <v>569</v>
      </c>
      <c r="AA609" s="3"/>
    </row>
    <row r="610" spans="1:27" x14ac:dyDescent="0.3">
      <c r="A610" s="13" t="s">
        <v>380</v>
      </c>
      <c r="B610" s="13" t="s">
        <v>107</v>
      </c>
      <c r="C610" s="13" t="s">
        <v>93</v>
      </c>
      <c r="D610" s="13" t="s">
        <v>93</v>
      </c>
      <c r="E610" s="29" t="s">
        <v>1672</v>
      </c>
      <c r="F610" s="13" t="s">
        <v>1757</v>
      </c>
      <c r="G610" s="13" t="s">
        <v>377</v>
      </c>
      <c r="H610" s="13" t="str">
        <f>IF(R610="A","Yes","No")</f>
        <v>No</v>
      </c>
      <c r="I610" s="13" t="s">
        <v>28</v>
      </c>
      <c r="J610" s="13" t="s">
        <v>29</v>
      </c>
      <c r="K610" s="13" t="s">
        <v>29</v>
      </c>
      <c r="L610" s="13" t="s">
        <v>29</v>
      </c>
      <c r="M610" s="13">
        <v>2015</v>
      </c>
      <c r="N610" s="13" t="s">
        <v>723</v>
      </c>
      <c r="O610" s="13"/>
      <c r="P610" s="13"/>
      <c r="Q610" s="27" t="s">
        <v>1727</v>
      </c>
      <c r="R610" s="15" t="s">
        <v>95</v>
      </c>
      <c r="S610" s="15" t="s">
        <v>96</v>
      </c>
      <c r="T610" s="15" t="s">
        <v>351</v>
      </c>
      <c r="U610" s="13" t="s">
        <v>567</v>
      </c>
      <c r="V610" s="13" t="s">
        <v>202</v>
      </c>
      <c r="W610" s="13" t="s">
        <v>207</v>
      </c>
      <c r="X610" s="13" t="s">
        <v>568</v>
      </c>
      <c r="Y610" s="13" t="s">
        <v>306</v>
      </c>
      <c r="Z610" s="13" t="s">
        <v>569</v>
      </c>
      <c r="AA610" s="3"/>
    </row>
    <row r="611" spans="1:27" x14ac:dyDescent="0.3">
      <c r="A611" s="13" t="s">
        <v>380</v>
      </c>
      <c r="B611" s="13" t="s">
        <v>107</v>
      </c>
      <c r="C611" s="13" t="s">
        <v>93</v>
      </c>
      <c r="D611" s="13" t="s">
        <v>93</v>
      </c>
      <c r="E611" s="29" t="s">
        <v>1675</v>
      </c>
      <c r="F611" s="13" t="s">
        <v>1757</v>
      </c>
      <c r="G611" s="13" t="s">
        <v>377</v>
      </c>
      <c r="H611" s="13" t="str">
        <f>IF(R611="A","Yes","No")</f>
        <v>No</v>
      </c>
      <c r="I611" s="13" t="s">
        <v>28</v>
      </c>
      <c r="J611" s="13" t="s">
        <v>29</v>
      </c>
      <c r="K611" s="13" t="s">
        <v>29</v>
      </c>
      <c r="L611" s="13" t="s">
        <v>29</v>
      </c>
      <c r="M611" s="13">
        <v>2014</v>
      </c>
      <c r="N611" s="13" t="s">
        <v>723</v>
      </c>
      <c r="O611" s="13"/>
      <c r="P611" s="13"/>
      <c r="Q611" s="27" t="s">
        <v>1730</v>
      </c>
      <c r="R611" s="15" t="s">
        <v>95</v>
      </c>
      <c r="S611" s="15" t="s">
        <v>96</v>
      </c>
      <c r="T611" s="15" t="s">
        <v>351</v>
      </c>
      <c r="U611" s="13" t="s">
        <v>567</v>
      </c>
      <c r="V611" s="13" t="s">
        <v>202</v>
      </c>
      <c r="W611" s="13" t="s">
        <v>207</v>
      </c>
      <c r="X611" s="13" t="s">
        <v>568</v>
      </c>
      <c r="Y611" s="13" t="s">
        <v>306</v>
      </c>
      <c r="Z611" s="13" t="s">
        <v>569</v>
      </c>
      <c r="AA611" s="3"/>
    </row>
    <row r="612" spans="1:27" x14ac:dyDescent="0.3">
      <c r="A612" s="13" t="s">
        <v>380</v>
      </c>
      <c r="B612" s="13" t="s">
        <v>107</v>
      </c>
      <c r="C612" s="13" t="s">
        <v>93</v>
      </c>
      <c r="D612" s="13" t="s">
        <v>93</v>
      </c>
      <c r="E612" s="29" t="s">
        <v>1676</v>
      </c>
      <c r="F612" s="13" t="s">
        <v>1757</v>
      </c>
      <c r="G612" s="13" t="s">
        <v>377</v>
      </c>
      <c r="H612" s="13" t="str">
        <f>IF(R612="A","Yes","No")</f>
        <v>No</v>
      </c>
      <c r="I612" s="13" t="s">
        <v>28</v>
      </c>
      <c r="J612" s="13" t="s">
        <v>29</v>
      </c>
      <c r="K612" s="13" t="s">
        <v>29</v>
      </c>
      <c r="L612" s="13" t="s">
        <v>29</v>
      </c>
      <c r="M612" s="13">
        <v>2014</v>
      </c>
      <c r="N612" s="13" t="s">
        <v>723</v>
      </c>
      <c r="O612" s="13"/>
      <c r="P612" s="13"/>
      <c r="Q612" s="27" t="s">
        <v>1731</v>
      </c>
      <c r="R612" s="15" t="s">
        <v>95</v>
      </c>
      <c r="S612" s="15" t="s">
        <v>96</v>
      </c>
      <c r="T612" s="15" t="s">
        <v>351</v>
      </c>
      <c r="U612" s="13" t="s">
        <v>567</v>
      </c>
      <c r="V612" s="13" t="s">
        <v>202</v>
      </c>
      <c r="W612" s="13" t="s">
        <v>207</v>
      </c>
      <c r="X612" s="13" t="s">
        <v>568</v>
      </c>
      <c r="Y612" s="13" t="s">
        <v>306</v>
      </c>
      <c r="Z612" s="13" t="s">
        <v>569</v>
      </c>
      <c r="AA612" s="3"/>
    </row>
    <row r="613" spans="1:27" x14ac:dyDescent="0.3">
      <c r="A613" s="13" t="s">
        <v>380</v>
      </c>
      <c r="B613" s="13" t="s">
        <v>107</v>
      </c>
      <c r="C613" s="13" t="s">
        <v>93</v>
      </c>
      <c r="D613" s="13" t="s">
        <v>93</v>
      </c>
      <c r="E613" s="29" t="s">
        <v>1684</v>
      </c>
      <c r="F613" s="13" t="s">
        <v>1757</v>
      </c>
      <c r="G613" s="13" t="s">
        <v>377</v>
      </c>
      <c r="H613" s="13" t="str">
        <f>IF(R613="A","Yes","No")</f>
        <v>No</v>
      </c>
      <c r="I613" s="13" t="s">
        <v>28</v>
      </c>
      <c r="J613" s="13" t="s">
        <v>29</v>
      </c>
      <c r="K613" s="13" t="s">
        <v>29</v>
      </c>
      <c r="L613" s="13" t="s">
        <v>29</v>
      </c>
      <c r="M613" s="13">
        <v>2014</v>
      </c>
      <c r="N613" s="13" t="s">
        <v>723</v>
      </c>
      <c r="O613" s="13"/>
      <c r="P613" s="13"/>
      <c r="Q613" s="27" t="s">
        <v>1739</v>
      </c>
      <c r="R613" s="15" t="s">
        <v>95</v>
      </c>
      <c r="S613" s="15" t="s">
        <v>96</v>
      </c>
      <c r="T613" s="15" t="s">
        <v>351</v>
      </c>
      <c r="U613" s="13" t="s">
        <v>567</v>
      </c>
      <c r="V613" s="13" t="s">
        <v>202</v>
      </c>
      <c r="W613" s="13" t="s">
        <v>207</v>
      </c>
      <c r="X613" s="13" t="s">
        <v>568</v>
      </c>
      <c r="Y613" s="13" t="s">
        <v>306</v>
      </c>
      <c r="Z613" s="13" t="s">
        <v>569</v>
      </c>
      <c r="AA613" s="3"/>
    </row>
    <row r="614" spans="1:27" x14ac:dyDescent="0.3">
      <c r="A614" s="13" t="s">
        <v>380</v>
      </c>
      <c r="B614" s="13" t="s">
        <v>107</v>
      </c>
      <c r="C614" s="13" t="s">
        <v>93</v>
      </c>
      <c r="D614" s="13" t="s">
        <v>93</v>
      </c>
      <c r="E614" s="29" t="s">
        <v>1688</v>
      </c>
      <c r="F614" s="13" t="s">
        <v>1757</v>
      </c>
      <c r="G614" s="13" t="s">
        <v>377</v>
      </c>
      <c r="H614" s="13" t="str">
        <f>IF(R614="A","Yes","No")</f>
        <v>No</v>
      </c>
      <c r="I614" s="13" t="s">
        <v>28</v>
      </c>
      <c r="J614" s="13" t="s">
        <v>29</v>
      </c>
      <c r="K614" s="13" t="s">
        <v>29</v>
      </c>
      <c r="L614" s="13" t="s">
        <v>29</v>
      </c>
      <c r="M614" s="13">
        <v>2013</v>
      </c>
      <c r="N614" s="13" t="s">
        <v>723</v>
      </c>
      <c r="O614" s="13"/>
      <c r="P614" s="13"/>
      <c r="Q614" s="27" t="s">
        <v>1743</v>
      </c>
      <c r="R614" s="15" t="s">
        <v>95</v>
      </c>
      <c r="S614" s="15" t="s">
        <v>96</v>
      </c>
      <c r="T614" s="15" t="s">
        <v>351</v>
      </c>
      <c r="U614" s="13" t="s">
        <v>567</v>
      </c>
      <c r="V614" s="13" t="s">
        <v>202</v>
      </c>
      <c r="W614" s="13" t="s">
        <v>207</v>
      </c>
      <c r="X614" s="13" t="s">
        <v>568</v>
      </c>
      <c r="Y614" s="13" t="s">
        <v>306</v>
      </c>
      <c r="Z614" s="13" t="s">
        <v>569</v>
      </c>
      <c r="AA614" s="3"/>
    </row>
    <row r="615" spans="1:27" x14ac:dyDescent="0.3">
      <c r="A615" s="13" t="s">
        <v>380</v>
      </c>
      <c r="B615" s="13" t="s">
        <v>23</v>
      </c>
      <c r="C615" s="13" t="s">
        <v>93</v>
      </c>
      <c r="D615" s="13" t="s">
        <v>93</v>
      </c>
      <c r="E615" s="29" t="s">
        <v>1769</v>
      </c>
      <c r="F615" s="13" t="s">
        <v>1771</v>
      </c>
      <c r="G615" s="13" t="s">
        <v>573</v>
      </c>
      <c r="H615" s="13" t="str">
        <f>IF(R615="A","Yes","No")</f>
        <v>No</v>
      </c>
      <c r="I615" s="13" t="s">
        <v>28</v>
      </c>
      <c r="J615" s="13" t="s">
        <v>29</v>
      </c>
      <c r="K615" s="13" t="s">
        <v>29</v>
      </c>
      <c r="L615" s="13" t="s">
        <v>29</v>
      </c>
      <c r="M615" s="13">
        <v>2011</v>
      </c>
      <c r="N615" s="13"/>
      <c r="O615" s="13"/>
      <c r="P615" s="13"/>
      <c r="Q615" s="30" t="str">
        <f>HYPERLINK("http://uganda.opendataforafrica.org/","http://uganda.opendataforafrica.org/")</f>
        <v>http://uganda.opendataforafrica.org/</v>
      </c>
      <c r="R615" s="15" t="s">
        <v>95</v>
      </c>
      <c r="S615" s="15" t="s">
        <v>96</v>
      </c>
      <c r="T615" s="15" t="s">
        <v>351</v>
      </c>
      <c r="U615" s="13" t="s">
        <v>546</v>
      </c>
      <c r="V615" s="13" t="s">
        <v>202</v>
      </c>
      <c r="W615" s="13" t="s">
        <v>207</v>
      </c>
      <c r="X615" s="13" t="s">
        <v>306</v>
      </c>
      <c r="Y615" s="13" t="s">
        <v>91</v>
      </c>
      <c r="Z615" s="16" t="str">
        <f>HYPERLINK("http://www.afdb.org/en/countries/east-africa/uganda/","http://www.afdb.org/en/countries/east-africa/uganda/")</f>
        <v>http://www.afdb.org/en/countries/east-africa/uganda/</v>
      </c>
      <c r="AA615" s="3"/>
    </row>
    <row r="616" spans="1:27" x14ac:dyDescent="0.3">
      <c r="A616" s="13" t="s">
        <v>380</v>
      </c>
      <c r="B616" s="13" t="s">
        <v>107</v>
      </c>
      <c r="C616" s="13" t="s">
        <v>93</v>
      </c>
      <c r="D616" s="13" t="s">
        <v>93</v>
      </c>
      <c r="E616" s="29" t="s">
        <v>1809</v>
      </c>
      <c r="F616" s="13" t="s">
        <v>575</v>
      </c>
      <c r="G616" s="13" t="s">
        <v>576</v>
      </c>
      <c r="H616" s="13" t="str">
        <f>IF(R616="A","Yes","No")</f>
        <v>No</v>
      </c>
      <c r="I616" s="13" t="s">
        <v>71</v>
      </c>
      <c r="J616" s="13" t="s">
        <v>30</v>
      </c>
      <c r="K616" s="13" t="s">
        <v>29</v>
      </c>
      <c r="L616" s="13" t="s">
        <v>30</v>
      </c>
      <c r="M616" s="13" t="s">
        <v>801</v>
      </c>
      <c r="N616" s="13"/>
      <c r="O616" s="13"/>
      <c r="P616" s="13"/>
      <c r="Q616" s="14" t="s">
        <v>577</v>
      </c>
      <c r="R616" s="15" t="s">
        <v>199</v>
      </c>
      <c r="S616" s="15" t="s">
        <v>200</v>
      </c>
      <c r="T616" s="15" t="s">
        <v>200</v>
      </c>
      <c r="U616" s="13" t="s">
        <v>578</v>
      </c>
      <c r="V616" s="13" t="s">
        <v>127</v>
      </c>
      <c r="W616" s="13" t="s">
        <v>128</v>
      </c>
      <c r="X616" s="13" t="s">
        <v>306</v>
      </c>
      <c r="Y616" s="13" t="s">
        <v>306</v>
      </c>
      <c r="Z616" s="13" t="s">
        <v>579</v>
      </c>
      <c r="AA616" s="3"/>
    </row>
    <row r="617" spans="1:27" x14ac:dyDescent="0.3">
      <c r="A617" s="13" t="s">
        <v>380</v>
      </c>
      <c r="B617" s="13" t="s">
        <v>107</v>
      </c>
      <c r="C617" s="13" t="s">
        <v>93</v>
      </c>
      <c r="D617" s="13" t="s">
        <v>93</v>
      </c>
      <c r="E617" s="29" t="s">
        <v>580</v>
      </c>
      <c r="F617" s="13" t="s">
        <v>580</v>
      </c>
      <c r="G617" s="13" t="s">
        <v>54</v>
      </c>
      <c r="H617" s="13" t="str">
        <f>IF(R617="A","Yes","No")</f>
        <v>Yes</v>
      </c>
      <c r="I617" s="13" t="s">
        <v>71</v>
      </c>
      <c r="J617" s="13" t="s">
        <v>29</v>
      </c>
      <c r="K617" s="13" t="s">
        <v>29</v>
      </c>
      <c r="L617" s="13" t="s">
        <v>30</v>
      </c>
      <c r="M617" s="13" t="s">
        <v>801</v>
      </c>
      <c r="N617" s="13"/>
      <c r="O617" s="13"/>
      <c r="P617" s="13"/>
      <c r="Q617" s="16" t="str">
        <f>HYPERLINK("http://ugandadata.orq/ecompendium/BrowseDefinitions.aspx","http://ugandadata.orq/ecompendium/BrowseDefinitions.aspx and http://www.ubos.org/publications/technical/")</f>
        <v>http://ugandadata.orq/ecompendium/BrowseDefinitions.aspx and http://www.ubos.org/publications/technical/</v>
      </c>
      <c r="R617" s="15" t="s">
        <v>44</v>
      </c>
      <c r="S617" s="15" t="s">
        <v>45</v>
      </c>
      <c r="T617" s="15" t="s">
        <v>56</v>
      </c>
      <c r="U617" s="13"/>
      <c r="V617" s="13" t="s">
        <v>202</v>
      </c>
      <c r="W617" s="13" t="s">
        <v>203</v>
      </c>
      <c r="X617" s="13" t="s">
        <v>581</v>
      </c>
      <c r="Y617" s="13" t="s">
        <v>470</v>
      </c>
      <c r="Z617" s="13" t="s">
        <v>582</v>
      </c>
      <c r="AA617" s="3"/>
    </row>
    <row r="618" spans="1:27" x14ac:dyDescent="0.3">
      <c r="A618" s="13" t="s">
        <v>380</v>
      </c>
      <c r="B618" s="13" t="s">
        <v>107</v>
      </c>
      <c r="C618" s="13" t="s">
        <v>93</v>
      </c>
      <c r="D618" s="13" t="s">
        <v>93</v>
      </c>
      <c r="E618" s="29" t="s">
        <v>1817</v>
      </c>
      <c r="F618" s="13" t="s">
        <v>583</v>
      </c>
      <c r="G618" s="13" t="s">
        <v>584</v>
      </c>
      <c r="H618" s="13" t="str">
        <f>IF(R618="A","Yes","No")</f>
        <v>No</v>
      </c>
      <c r="I618" s="13" t="s">
        <v>28</v>
      </c>
      <c r="J618" s="13" t="s">
        <v>29</v>
      </c>
      <c r="K618" s="13" t="s">
        <v>29</v>
      </c>
      <c r="L618" s="13" t="s">
        <v>29</v>
      </c>
      <c r="M618" s="13">
        <v>2002</v>
      </c>
      <c r="N618" s="13" t="s">
        <v>1807</v>
      </c>
      <c r="O618" s="13"/>
      <c r="P618" s="13"/>
      <c r="Q618" s="23" t="str">
        <f>HYPERLINK("https://international.ipums.org/international/about.shtml","https://international.ipums.org/international/about.shtml")</f>
        <v>https://international.ipums.org/international/about.shtml</v>
      </c>
      <c r="R618" s="15" t="s">
        <v>199</v>
      </c>
      <c r="S618" s="15" t="s">
        <v>200</v>
      </c>
      <c r="T618" s="15" t="s">
        <v>200</v>
      </c>
      <c r="U618" s="13" t="s">
        <v>583</v>
      </c>
      <c r="V618" s="13" t="s">
        <v>202</v>
      </c>
      <c r="W618" s="13" t="s">
        <v>207</v>
      </c>
      <c r="X618" s="13" t="s">
        <v>297</v>
      </c>
      <c r="Y618" s="13" t="s">
        <v>306</v>
      </c>
      <c r="Z618" s="13"/>
      <c r="AA618" s="3"/>
    </row>
    <row r="619" spans="1:27" x14ac:dyDescent="0.3">
      <c r="A619" s="13" t="s">
        <v>380</v>
      </c>
      <c r="B619" s="13" t="s">
        <v>107</v>
      </c>
      <c r="C619" s="13" t="s">
        <v>93</v>
      </c>
      <c r="D619" s="13" t="s">
        <v>93</v>
      </c>
      <c r="E619" s="29" t="s">
        <v>1818</v>
      </c>
      <c r="F619" s="13" t="s">
        <v>585</v>
      </c>
      <c r="G619" s="13" t="s">
        <v>586</v>
      </c>
      <c r="H619" s="13" t="str">
        <f>IF(R619="A","Yes","No")</f>
        <v>No</v>
      </c>
      <c r="I619" s="13" t="s">
        <v>28</v>
      </c>
      <c r="J619" s="13" t="s">
        <v>29</v>
      </c>
      <c r="K619" s="13" t="s">
        <v>29</v>
      </c>
      <c r="L619" s="13" t="s">
        <v>29</v>
      </c>
      <c r="M619" s="13">
        <v>2014</v>
      </c>
      <c r="N619" s="13" t="s">
        <v>723</v>
      </c>
      <c r="O619" s="13"/>
      <c r="P619" s="13"/>
      <c r="Q619" s="14" t="s">
        <v>587</v>
      </c>
      <c r="R619" s="15" t="s">
        <v>95</v>
      </c>
      <c r="S619" s="15" t="s">
        <v>96</v>
      </c>
      <c r="T619" s="15" t="s">
        <v>351</v>
      </c>
      <c r="U619" s="13" t="s">
        <v>585</v>
      </c>
      <c r="V619" s="13" t="s">
        <v>202</v>
      </c>
      <c r="W619" s="13" t="s">
        <v>207</v>
      </c>
      <c r="X619" s="13" t="s">
        <v>568</v>
      </c>
      <c r="Y619" s="13" t="s">
        <v>306</v>
      </c>
      <c r="Z619" s="16" t="str">
        <f>HYPERLINK("https://data.oecd.org/searchresults/?hf=20&amp;b=0&amp;r=%2Bf%2Ftype%2Findicators&amp;l=en&amp;s=score","https://data.oecd.org/searchresults/?hf=20&amp;b=0&amp;r=%2Bf%2Ftype%2Findicators&amp;l=en&amp;s=score")</f>
        <v>https://data.oecd.org/searchresults/?hf=20&amp;b=0&amp;r=%2Bf%2Ftype%2Findicators&amp;l=en&amp;s=score</v>
      </c>
      <c r="AA619" s="3"/>
    </row>
    <row r="620" spans="1:27" x14ac:dyDescent="0.3">
      <c r="A620" s="13" t="s">
        <v>380</v>
      </c>
      <c r="B620" s="13" t="s">
        <v>107</v>
      </c>
      <c r="C620" s="13" t="s">
        <v>93</v>
      </c>
      <c r="D620" s="13" t="s">
        <v>93</v>
      </c>
      <c r="E620" s="29" t="s">
        <v>1820</v>
      </c>
      <c r="F620" s="13" t="s">
        <v>585</v>
      </c>
      <c r="G620" s="13" t="s">
        <v>586</v>
      </c>
      <c r="H620" s="13" t="str">
        <f>IF(R620="A","Yes","No")</f>
        <v>No</v>
      </c>
      <c r="I620" s="13" t="s">
        <v>28</v>
      </c>
      <c r="J620" s="13" t="s">
        <v>29</v>
      </c>
      <c r="K620" s="13" t="s">
        <v>29</v>
      </c>
      <c r="L620" s="13" t="s">
        <v>29</v>
      </c>
      <c r="M620" s="13">
        <v>2014</v>
      </c>
      <c r="N620" s="13" t="s">
        <v>723</v>
      </c>
      <c r="O620" s="13"/>
      <c r="P620" s="13"/>
      <c r="Q620" s="14" t="s">
        <v>587</v>
      </c>
      <c r="R620" s="15" t="s">
        <v>95</v>
      </c>
      <c r="S620" s="15" t="s">
        <v>96</v>
      </c>
      <c r="T620" s="15" t="s">
        <v>351</v>
      </c>
      <c r="U620" s="13" t="s">
        <v>585</v>
      </c>
      <c r="V620" s="13" t="s">
        <v>202</v>
      </c>
      <c r="W620" s="13" t="s">
        <v>207</v>
      </c>
      <c r="X620" s="13" t="s">
        <v>568</v>
      </c>
      <c r="Y620" s="13" t="s">
        <v>306</v>
      </c>
      <c r="Z620" s="16" t="str">
        <f>HYPERLINK("https://data.oecd.org/searchresults/?hf=20&amp;b=0&amp;r=%2Bf%2Ftype%2Findicators&amp;l=en&amp;s=score","https://data.oecd.org/searchresults/?hf=20&amp;b=0&amp;r=%2Bf%2Ftype%2Findicators&amp;l=en&amp;s=score")</f>
        <v>https://data.oecd.org/searchresults/?hf=20&amp;b=0&amp;r=%2Bf%2Ftype%2Findicators&amp;l=en&amp;s=score</v>
      </c>
      <c r="AA620" s="3"/>
    </row>
    <row r="621" spans="1:27" x14ac:dyDescent="0.3">
      <c r="A621" s="13" t="s">
        <v>380</v>
      </c>
      <c r="B621" s="13" t="s">
        <v>107</v>
      </c>
      <c r="C621" s="13" t="s">
        <v>93</v>
      </c>
      <c r="D621" s="13" t="s">
        <v>93</v>
      </c>
      <c r="E621" s="29" t="s">
        <v>1823</v>
      </c>
      <c r="F621" s="13" t="s">
        <v>585</v>
      </c>
      <c r="G621" s="13" t="s">
        <v>586</v>
      </c>
      <c r="H621" s="13" t="str">
        <f>IF(R621="A","Yes","No")</f>
        <v>No</v>
      </c>
      <c r="I621" s="13" t="s">
        <v>28</v>
      </c>
      <c r="J621" s="13" t="s">
        <v>29</v>
      </c>
      <c r="K621" s="13" t="s">
        <v>29</v>
      </c>
      <c r="L621" s="13" t="s">
        <v>29</v>
      </c>
      <c r="M621" s="13">
        <v>2014</v>
      </c>
      <c r="N621" s="13" t="s">
        <v>723</v>
      </c>
      <c r="O621" s="13"/>
      <c r="P621" s="13"/>
      <c r="Q621" s="14" t="s">
        <v>587</v>
      </c>
      <c r="R621" s="15" t="s">
        <v>95</v>
      </c>
      <c r="S621" s="15" t="s">
        <v>96</v>
      </c>
      <c r="T621" s="15" t="s">
        <v>351</v>
      </c>
      <c r="U621" s="13" t="s">
        <v>585</v>
      </c>
      <c r="V621" s="13" t="s">
        <v>202</v>
      </c>
      <c r="W621" s="13" t="s">
        <v>207</v>
      </c>
      <c r="X621" s="13" t="s">
        <v>568</v>
      </c>
      <c r="Y621" s="13" t="s">
        <v>306</v>
      </c>
      <c r="Z621" s="16" t="str">
        <f>HYPERLINK("https://data.oecd.org/searchresults/?hf=20&amp;b=0&amp;r=%2Bf%2Ftype%2Findicators&amp;l=en&amp;s=score","https://data.oecd.org/searchresults/?hf=20&amp;b=0&amp;r=%2Bf%2Ftype%2Findicators&amp;l=en&amp;s=score")</f>
        <v>https://data.oecd.org/searchresults/?hf=20&amp;b=0&amp;r=%2Bf%2Ftype%2Findicators&amp;l=en&amp;s=score</v>
      </c>
      <c r="AA621" s="3"/>
    </row>
    <row r="622" spans="1:27" x14ac:dyDescent="0.3">
      <c r="A622" s="13" t="s">
        <v>380</v>
      </c>
      <c r="B622" s="13" t="s">
        <v>107</v>
      </c>
      <c r="C622" s="13" t="s">
        <v>93</v>
      </c>
      <c r="D622" s="13" t="s">
        <v>93</v>
      </c>
      <c r="E622" s="29" t="s">
        <v>1830</v>
      </c>
      <c r="F622" s="13" t="s">
        <v>585</v>
      </c>
      <c r="G622" s="13" t="s">
        <v>586</v>
      </c>
      <c r="H622" s="13" t="str">
        <f>IF(R622="A","Yes","No")</f>
        <v>No</v>
      </c>
      <c r="I622" s="13" t="s">
        <v>28</v>
      </c>
      <c r="J622" s="13" t="s">
        <v>29</v>
      </c>
      <c r="K622" s="13" t="s">
        <v>29</v>
      </c>
      <c r="L622" s="13" t="s">
        <v>29</v>
      </c>
      <c r="M622" s="13">
        <v>2014</v>
      </c>
      <c r="N622" s="13" t="s">
        <v>723</v>
      </c>
      <c r="O622" s="13"/>
      <c r="P622" s="13"/>
      <c r="Q622" s="14" t="s">
        <v>587</v>
      </c>
      <c r="R622" s="15" t="s">
        <v>95</v>
      </c>
      <c r="S622" s="15" t="s">
        <v>96</v>
      </c>
      <c r="T622" s="15" t="s">
        <v>351</v>
      </c>
      <c r="U622" s="13" t="s">
        <v>585</v>
      </c>
      <c r="V622" s="13" t="s">
        <v>202</v>
      </c>
      <c r="W622" s="13" t="s">
        <v>207</v>
      </c>
      <c r="X622" s="13" t="s">
        <v>568</v>
      </c>
      <c r="Y622" s="13" t="s">
        <v>306</v>
      </c>
      <c r="Z622" s="16" t="str">
        <f>HYPERLINK("https://data.oecd.org/searchresults/?hf=20&amp;b=0&amp;r=%2Bf%2Ftype%2Findicators&amp;l=en&amp;s=score","https://data.oecd.org/searchresults/?hf=20&amp;b=0&amp;r=%2Bf%2Ftype%2Findicators&amp;l=en&amp;s=score")</f>
        <v>https://data.oecd.org/searchresults/?hf=20&amp;b=0&amp;r=%2Bf%2Ftype%2Findicators&amp;l=en&amp;s=score</v>
      </c>
      <c r="AA622" s="3"/>
    </row>
    <row r="623" spans="1:27" x14ac:dyDescent="0.3">
      <c r="A623" s="13" t="s">
        <v>380</v>
      </c>
      <c r="B623" s="13" t="s">
        <v>107</v>
      </c>
      <c r="C623" s="13" t="s">
        <v>93</v>
      </c>
      <c r="D623" s="13" t="s">
        <v>93</v>
      </c>
      <c r="E623" s="29" t="s">
        <v>1831</v>
      </c>
      <c r="F623" s="13" t="s">
        <v>585</v>
      </c>
      <c r="G623" s="13" t="s">
        <v>586</v>
      </c>
      <c r="H623" s="13" t="str">
        <f>IF(R623="A","Yes","No")</f>
        <v>No</v>
      </c>
      <c r="I623" s="13" t="s">
        <v>28</v>
      </c>
      <c r="J623" s="13" t="s">
        <v>29</v>
      </c>
      <c r="K623" s="13" t="s">
        <v>29</v>
      </c>
      <c r="L623" s="13" t="s">
        <v>29</v>
      </c>
      <c r="M623" s="13">
        <v>2014</v>
      </c>
      <c r="N623" s="13" t="s">
        <v>723</v>
      </c>
      <c r="O623" s="13"/>
      <c r="P623" s="13"/>
      <c r="Q623" s="14" t="s">
        <v>587</v>
      </c>
      <c r="R623" s="15" t="s">
        <v>95</v>
      </c>
      <c r="S623" s="15" t="s">
        <v>96</v>
      </c>
      <c r="T623" s="15" t="s">
        <v>351</v>
      </c>
      <c r="U623" s="13" t="s">
        <v>585</v>
      </c>
      <c r="V623" s="13" t="s">
        <v>202</v>
      </c>
      <c r="W623" s="13" t="s">
        <v>207</v>
      </c>
      <c r="X623" s="13" t="s">
        <v>568</v>
      </c>
      <c r="Y623" s="13" t="s">
        <v>306</v>
      </c>
      <c r="Z623" s="16" t="str">
        <f>HYPERLINK("https://data.oecd.org/searchresults/?hf=20&amp;b=0&amp;r=%2Bf%2Ftype%2Findicators&amp;l=en&amp;s=score","https://data.oecd.org/searchresults/?hf=20&amp;b=0&amp;r=%2Bf%2Ftype%2Findicators&amp;l=en&amp;s=score")</f>
        <v>https://data.oecd.org/searchresults/?hf=20&amp;b=0&amp;r=%2Bf%2Ftype%2Findicators&amp;l=en&amp;s=score</v>
      </c>
      <c r="AA623" s="3"/>
    </row>
    <row r="624" spans="1:27" x14ac:dyDescent="0.3">
      <c r="A624" s="13" t="s">
        <v>380</v>
      </c>
      <c r="B624" s="13" t="s">
        <v>107</v>
      </c>
      <c r="C624" s="13" t="s">
        <v>93</v>
      </c>
      <c r="D624" s="13" t="s">
        <v>93</v>
      </c>
      <c r="E624" s="29" t="s">
        <v>1842</v>
      </c>
      <c r="F624" s="13" t="s">
        <v>592</v>
      </c>
      <c r="G624" s="13" t="s">
        <v>593</v>
      </c>
      <c r="H624" s="13" t="str">
        <f>IF(R624="A","Yes","No")</f>
        <v>No</v>
      </c>
      <c r="I624" s="13" t="s">
        <v>71</v>
      </c>
      <c r="J624" s="13" t="s">
        <v>29</v>
      </c>
      <c r="K624" s="13" t="s">
        <v>29</v>
      </c>
      <c r="L624" s="13" t="s">
        <v>29</v>
      </c>
      <c r="M624" s="13">
        <v>2013</v>
      </c>
      <c r="N624" s="13" t="s">
        <v>723</v>
      </c>
      <c r="O624" s="13"/>
      <c r="P624" s="13"/>
      <c r="Q624" s="14" t="s">
        <v>594</v>
      </c>
      <c r="R624" s="15" t="s">
        <v>33</v>
      </c>
      <c r="S624" s="15" t="s">
        <v>34</v>
      </c>
      <c r="T624" s="15" t="s">
        <v>82</v>
      </c>
      <c r="U624" s="13"/>
      <c r="V624" s="13" t="s">
        <v>202</v>
      </c>
      <c r="W624" s="13" t="s">
        <v>207</v>
      </c>
      <c r="X624" s="13" t="s">
        <v>595</v>
      </c>
      <c r="Y624" s="13" t="s">
        <v>306</v>
      </c>
      <c r="Z624" s="13"/>
      <c r="AA624" s="3"/>
    </row>
    <row r="625" spans="1:27" x14ac:dyDescent="0.3">
      <c r="A625" s="13" t="s">
        <v>380</v>
      </c>
      <c r="B625" s="13" t="s">
        <v>23</v>
      </c>
      <c r="C625" s="13" t="s">
        <v>93</v>
      </c>
      <c r="D625" s="13" t="s">
        <v>68</v>
      </c>
      <c r="E625" s="13" t="s">
        <v>1422</v>
      </c>
      <c r="F625" s="13" t="s">
        <v>381</v>
      </c>
      <c r="G625" s="13" t="s">
        <v>54</v>
      </c>
      <c r="H625" s="13" t="str">
        <f>IF(R625="A","Yes","No")</f>
        <v>Yes</v>
      </c>
      <c r="I625" s="13" t="s">
        <v>28</v>
      </c>
      <c r="J625" s="13" t="s">
        <v>29</v>
      </c>
      <c r="K625" s="13" t="s">
        <v>29</v>
      </c>
      <c r="L625" s="13" t="s">
        <v>30</v>
      </c>
      <c r="M625" s="13">
        <v>2008</v>
      </c>
      <c r="N625" s="13"/>
      <c r="O625" s="13">
        <v>2004</v>
      </c>
      <c r="P625" s="13"/>
      <c r="Q625" s="14" t="s">
        <v>1430</v>
      </c>
      <c r="R625" s="15" t="s">
        <v>44</v>
      </c>
      <c r="S625" s="15" t="s">
        <v>45</v>
      </c>
      <c r="T625" s="15" t="s">
        <v>56</v>
      </c>
      <c r="U625" s="13" t="s">
        <v>214</v>
      </c>
      <c r="V625" s="13" t="s">
        <v>515</v>
      </c>
      <c r="W625" s="13" t="s">
        <v>516</v>
      </c>
      <c r="X625" s="13" t="s">
        <v>523</v>
      </c>
      <c r="Y625" s="13" t="s">
        <v>91</v>
      </c>
      <c r="Z625" s="13"/>
      <c r="AA625" s="3"/>
    </row>
    <row r="626" spans="1:27" x14ac:dyDescent="0.3">
      <c r="A626" s="13" t="s">
        <v>380</v>
      </c>
      <c r="B626" s="13" t="s">
        <v>23</v>
      </c>
      <c r="C626" s="13" t="s">
        <v>93</v>
      </c>
      <c r="D626" s="13" t="s">
        <v>68</v>
      </c>
      <c r="E626" s="13" t="s">
        <v>290</v>
      </c>
      <c r="F626" s="13" t="s">
        <v>381</v>
      </c>
      <c r="G626" s="13" t="s">
        <v>54</v>
      </c>
      <c r="H626" s="13" t="str">
        <f>IF(R626="A","Yes","No")</f>
        <v>Yes</v>
      </c>
      <c r="I626" s="13" t="s">
        <v>28</v>
      </c>
      <c r="J626" s="13" t="s">
        <v>29</v>
      </c>
      <c r="K626" s="13" t="s">
        <v>29</v>
      </c>
      <c r="L626" s="13" t="s">
        <v>30</v>
      </c>
      <c r="M626" s="13">
        <v>2008</v>
      </c>
      <c r="N626" s="13"/>
      <c r="O626" s="13">
        <v>2004</v>
      </c>
      <c r="P626" s="13"/>
      <c r="Q626" s="14" t="s">
        <v>1430</v>
      </c>
      <c r="R626" s="15" t="s">
        <v>44</v>
      </c>
      <c r="S626" s="15" t="s">
        <v>45</v>
      </c>
      <c r="T626" s="15" t="s">
        <v>56</v>
      </c>
      <c r="U626" s="13" t="s">
        <v>214</v>
      </c>
      <c r="V626" s="13" t="s">
        <v>515</v>
      </c>
      <c r="W626" s="13" t="s">
        <v>516</v>
      </c>
      <c r="X626" s="13" t="s">
        <v>523</v>
      </c>
      <c r="Y626" s="13" t="s">
        <v>91</v>
      </c>
      <c r="Z626" s="13"/>
      <c r="AA626" s="3"/>
    </row>
    <row r="627" spans="1:27" x14ac:dyDescent="0.3">
      <c r="A627" s="13" t="s">
        <v>380</v>
      </c>
      <c r="B627" s="13" t="s">
        <v>23</v>
      </c>
      <c r="C627" s="13" t="s">
        <v>93</v>
      </c>
      <c r="D627" s="13" t="s">
        <v>68</v>
      </c>
      <c r="E627" s="13" t="s">
        <v>1423</v>
      </c>
      <c r="F627" s="13" t="s">
        <v>381</v>
      </c>
      <c r="G627" s="13" t="s">
        <v>54</v>
      </c>
      <c r="H627" s="13" t="str">
        <f>IF(R627="A","Yes","No")</f>
        <v>Yes</v>
      </c>
      <c r="I627" s="13" t="s">
        <v>28</v>
      </c>
      <c r="J627" s="13" t="s">
        <v>29</v>
      </c>
      <c r="K627" s="13" t="s">
        <v>29</v>
      </c>
      <c r="L627" s="13" t="s">
        <v>30</v>
      </c>
      <c r="M627" s="13">
        <v>2008</v>
      </c>
      <c r="N627" s="13"/>
      <c r="O627" s="13">
        <v>2004</v>
      </c>
      <c r="P627" s="13"/>
      <c r="Q627" s="14" t="s">
        <v>1430</v>
      </c>
      <c r="R627" s="15" t="s">
        <v>44</v>
      </c>
      <c r="S627" s="15" t="s">
        <v>45</v>
      </c>
      <c r="T627" s="15" t="s">
        <v>56</v>
      </c>
      <c r="U627" s="13" t="s">
        <v>214</v>
      </c>
      <c r="V627" s="13" t="s">
        <v>515</v>
      </c>
      <c r="W627" s="13" t="s">
        <v>516</v>
      </c>
      <c r="X627" s="13" t="s">
        <v>523</v>
      </c>
      <c r="Y627" s="13" t="s">
        <v>91</v>
      </c>
      <c r="Z627" s="13"/>
      <c r="AA627" s="3"/>
    </row>
    <row r="628" spans="1:27" x14ac:dyDescent="0.3">
      <c r="A628" s="13" t="s">
        <v>380</v>
      </c>
      <c r="B628" s="13" t="s">
        <v>23</v>
      </c>
      <c r="C628" s="13" t="s">
        <v>93</v>
      </c>
      <c r="D628" s="13" t="s">
        <v>68</v>
      </c>
      <c r="E628" s="13" t="s">
        <v>756</v>
      </c>
      <c r="F628" s="13" t="s">
        <v>381</v>
      </c>
      <c r="G628" s="13" t="s">
        <v>54</v>
      </c>
      <c r="H628" s="13" t="str">
        <f>IF(R628="A","Yes","No")</f>
        <v>Yes</v>
      </c>
      <c r="I628" s="13" t="s">
        <v>28</v>
      </c>
      <c r="J628" s="13" t="s">
        <v>29</v>
      </c>
      <c r="K628" s="13" t="s">
        <v>29</v>
      </c>
      <c r="L628" s="13" t="s">
        <v>30</v>
      </c>
      <c r="M628" s="13">
        <v>2008</v>
      </c>
      <c r="N628" s="13"/>
      <c r="O628" s="13">
        <v>2004</v>
      </c>
      <c r="P628" s="13"/>
      <c r="Q628" s="14" t="s">
        <v>1430</v>
      </c>
      <c r="R628" s="15" t="s">
        <v>44</v>
      </c>
      <c r="S628" s="15" t="s">
        <v>45</v>
      </c>
      <c r="T628" s="15" t="s">
        <v>56</v>
      </c>
      <c r="U628" s="13" t="s">
        <v>214</v>
      </c>
      <c r="V628" s="13" t="s">
        <v>515</v>
      </c>
      <c r="W628" s="13" t="s">
        <v>516</v>
      </c>
      <c r="X628" s="13" t="s">
        <v>523</v>
      </c>
      <c r="Y628" s="13" t="s">
        <v>91</v>
      </c>
      <c r="Z628" s="13"/>
      <c r="AA628" s="3"/>
    </row>
    <row r="629" spans="1:27" x14ac:dyDescent="0.3">
      <c r="A629" s="13" t="s">
        <v>380</v>
      </c>
      <c r="B629" s="13" t="s">
        <v>23</v>
      </c>
      <c r="C629" s="13" t="s">
        <v>93</v>
      </c>
      <c r="D629" s="13" t="s">
        <v>68</v>
      </c>
      <c r="E629" s="13" t="s">
        <v>1424</v>
      </c>
      <c r="F629" s="13" t="s">
        <v>381</v>
      </c>
      <c r="G629" s="13" t="s">
        <v>54</v>
      </c>
      <c r="H629" s="13" t="str">
        <f>IF(R629="A","Yes","No")</f>
        <v>Yes</v>
      </c>
      <c r="I629" s="13" t="s">
        <v>28</v>
      </c>
      <c r="J629" s="13" t="s">
        <v>29</v>
      </c>
      <c r="K629" s="13" t="s">
        <v>29</v>
      </c>
      <c r="L629" s="13" t="s">
        <v>30</v>
      </c>
      <c r="M629" s="13">
        <v>2008</v>
      </c>
      <c r="N629" s="13"/>
      <c r="O629" s="13">
        <v>2004</v>
      </c>
      <c r="P629" s="13"/>
      <c r="Q629" s="14" t="s">
        <v>1430</v>
      </c>
      <c r="R629" s="15" t="s">
        <v>44</v>
      </c>
      <c r="S629" s="15" t="s">
        <v>45</v>
      </c>
      <c r="T629" s="15" t="s">
        <v>56</v>
      </c>
      <c r="U629" s="13" t="s">
        <v>214</v>
      </c>
      <c r="V629" s="13" t="s">
        <v>515</v>
      </c>
      <c r="W629" s="13" t="s">
        <v>516</v>
      </c>
      <c r="X629" s="13" t="s">
        <v>523</v>
      </c>
      <c r="Y629" s="13" t="s">
        <v>91</v>
      </c>
      <c r="Z629" s="13"/>
      <c r="AA629" s="3"/>
    </row>
    <row r="630" spans="1:27" x14ac:dyDescent="0.3">
      <c r="A630" s="13" t="s">
        <v>380</v>
      </c>
      <c r="B630" s="13" t="s">
        <v>23</v>
      </c>
      <c r="C630" s="13" t="s">
        <v>93</v>
      </c>
      <c r="D630" s="13" t="s">
        <v>68</v>
      </c>
      <c r="E630" s="13" t="s">
        <v>1425</v>
      </c>
      <c r="F630" s="13" t="s">
        <v>381</v>
      </c>
      <c r="G630" s="13" t="s">
        <v>54</v>
      </c>
      <c r="H630" s="13" t="str">
        <f>IF(R630="A","Yes","No")</f>
        <v>Yes</v>
      </c>
      <c r="I630" s="13" t="s">
        <v>28</v>
      </c>
      <c r="J630" s="13" t="s">
        <v>29</v>
      </c>
      <c r="K630" s="13" t="s">
        <v>29</v>
      </c>
      <c r="L630" s="13" t="s">
        <v>30</v>
      </c>
      <c r="M630" s="13">
        <v>2008</v>
      </c>
      <c r="N630" s="13"/>
      <c r="O630" s="13">
        <v>2004</v>
      </c>
      <c r="P630" s="13"/>
      <c r="Q630" s="14" t="s">
        <v>1430</v>
      </c>
      <c r="R630" s="15" t="s">
        <v>44</v>
      </c>
      <c r="S630" s="15" t="s">
        <v>45</v>
      </c>
      <c r="T630" s="15" t="s">
        <v>56</v>
      </c>
      <c r="U630" s="13" t="s">
        <v>214</v>
      </c>
      <c r="V630" s="13" t="s">
        <v>515</v>
      </c>
      <c r="W630" s="13" t="s">
        <v>516</v>
      </c>
      <c r="X630" s="13" t="s">
        <v>523</v>
      </c>
      <c r="Y630" s="13" t="s">
        <v>91</v>
      </c>
      <c r="Z630" s="13"/>
      <c r="AA630" s="3"/>
    </row>
    <row r="631" spans="1:27" x14ac:dyDescent="0.3">
      <c r="A631" s="13" t="s">
        <v>380</v>
      </c>
      <c r="B631" s="13" t="s">
        <v>23</v>
      </c>
      <c r="C631" s="13" t="s">
        <v>93</v>
      </c>
      <c r="D631" s="13" t="s">
        <v>68</v>
      </c>
      <c r="E631" s="13" t="s">
        <v>532</v>
      </c>
      <c r="F631" s="13" t="s">
        <v>381</v>
      </c>
      <c r="G631" s="13" t="s">
        <v>54</v>
      </c>
      <c r="H631" s="13" t="str">
        <f>IF(R631="A","Yes","No")</f>
        <v>Yes</v>
      </c>
      <c r="I631" s="13" t="s">
        <v>28</v>
      </c>
      <c r="J631" s="13" t="s">
        <v>29</v>
      </c>
      <c r="K631" s="13" t="s">
        <v>29</v>
      </c>
      <c r="L631" s="13" t="s">
        <v>30</v>
      </c>
      <c r="M631" s="13">
        <v>2008</v>
      </c>
      <c r="N631" s="13"/>
      <c r="O631" s="13">
        <v>2004</v>
      </c>
      <c r="P631" s="13"/>
      <c r="Q631" s="14" t="s">
        <v>1430</v>
      </c>
      <c r="R631" s="15" t="s">
        <v>44</v>
      </c>
      <c r="S631" s="15" t="s">
        <v>45</v>
      </c>
      <c r="T631" s="15" t="s">
        <v>56</v>
      </c>
      <c r="U631" s="13" t="s">
        <v>214</v>
      </c>
      <c r="V631" s="13" t="s">
        <v>515</v>
      </c>
      <c r="W631" s="13" t="s">
        <v>516</v>
      </c>
      <c r="X631" s="13" t="s">
        <v>523</v>
      </c>
      <c r="Y631" s="13" t="s">
        <v>91</v>
      </c>
      <c r="Z631" s="13"/>
      <c r="AA631" s="3"/>
    </row>
    <row r="632" spans="1:27" x14ac:dyDescent="0.3">
      <c r="A632" s="13" t="s">
        <v>380</v>
      </c>
      <c r="B632" s="13" t="s">
        <v>23</v>
      </c>
      <c r="C632" s="13" t="s">
        <v>93</v>
      </c>
      <c r="D632" s="13" t="s">
        <v>68</v>
      </c>
      <c r="E632" s="13" t="s">
        <v>502</v>
      </c>
      <c r="F632" s="13" t="s">
        <v>381</v>
      </c>
      <c r="G632" s="13" t="s">
        <v>54</v>
      </c>
      <c r="H632" s="13" t="str">
        <f>IF(R632="A","Yes","No")</f>
        <v>Yes</v>
      </c>
      <c r="I632" s="13" t="s">
        <v>28</v>
      </c>
      <c r="J632" s="13" t="s">
        <v>29</v>
      </c>
      <c r="K632" s="13" t="s">
        <v>29</v>
      </c>
      <c r="L632" s="13" t="s">
        <v>30</v>
      </c>
      <c r="M632" s="13">
        <v>2008</v>
      </c>
      <c r="N632" s="13"/>
      <c r="O632" s="13">
        <v>2004</v>
      </c>
      <c r="P632" s="13"/>
      <c r="Q632" s="14" t="s">
        <v>1430</v>
      </c>
      <c r="R632" s="15" t="s">
        <v>44</v>
      </c>
      <c r="S632" s="15" t="s">
        <v>45</v>
      </c>
      <c r="T632" s="15" t="s">
        <v>56</v>
      </c>
      <c r="U632" s="13" t="s">
        <v>214</v>
      </c>
      <c r="V632" s="13" t="s">
        <v>515</v>
      </c>
      <c r="W632" s="13" t="s">
        <v>516</v>
      </c>
      <c r="X632" s="13" t="s">
        <v>523</v>
      </c>
      <c r="Y632" s="13" t="s">
        <v>91</v>
      </c>
      <c r="Z632" s="13"/>
      <c r="AA632" s="3"/>
    </row>
    <row r="633" spans="1:27" x14ac:dyDescent="0.3">
      <c r="A633" s="13" t="s">
        <v>380</v>
      </c>
      <c r="B633" s="13" t="s">
        <v>23</v>
      </c>
      <c r="C633" s="13" t="s">
        <v>93</v>
      </c>
      <c r="D633" s="13" t="s">
        <v>68</v>
      </c>
      <c r="E633" s="13" t="s">
        <v>1426</v>
      </c>
      <c r="F633" s="13" t="s">
        <v>381</v>
      </c>
      <c r="G633" s="13" t="s">
        <v>54</v>
      </c>
      <c r="H633" s="13" t="str">
        <f>IF(R633="A","Yes","No")</f>
        <v>Yes</v>
      </c>
      <c r="I633" s="13" t="s">
        <v>28</v>
      </c>
      <c r="J633" s="13" t="s">
        <v>29</v>
      </c>
      <c r="K633" s="13" t="s">
        <v>29</v>
      </c>
      <c r="L633" s="13" t="s">
        <v>30</v>
      </c>
      <c r="M633" s="13">
        <v>2008</v>
      </c>
      <c r="N633" s="13"/>
      <c r="O633" s="13">
        <v>2004</v>
      </c>
      <c r="P633" s="13"/>
      <c r="Q633" s="14" t="str">
        <f>HYPERLINK("http://catalog.ihsn.org/index.php/catalog/2185/","http://catalog.ihsn.org/index.php/catalog/2185/")</f>
        <v>http://catalog.ihsn.org/index.php/catalog/2185/</v>
      </c>
      <c r="R633" s="15" t="s">
        <v>44</v>
      </c>
      <c r="S633" s="15" t="s">
        <v>45</v>
      </c>
      <c r="T633" s="15" t="s">
        <v>56</v>
      </c>
      <c r="U633" s="13" t="s">
        <v>214</v>
      </c>
      <c r="V633" s="13" t="s">
        <v>515</v>
      </c>
      <c r="W633" s="13" t="s">
        <v>516</v>
      </c>
      <c r="X633" s="13" t="s">
        <v>523</v>
      </c>
      <c r="Y633" s="13" t="s">
        <v>91</v>
      </c>
      <c r="Z633" s="13"/>
      <c r="AA633" s="3"/>
    </row>
    <row r="634" spans="1:27" x14ac:dyDescent="0.3">
      <c r="A634" s="13" t="s">
        <v>380</v>
      </c>
      <c r="B634" s="13" t="s">
        <v>23</v>
      </c>
      <c r="C634" s="13" t="s">
        <v>93</v>
      </c>
      <c r="D634" s="13" t="s">
        <v>68</v>
      </c>
      <c r="E634" s="13" t="s">
        <v>1427</v>
      </c>
      <c r="F634" s="13" t="s">
        <v>381</v>
      </c>
      <c r="G634" s="13" t="s">
        <v>54</v>
      </c>
      <c r="H634" s="13" t="str">
        <f>IF(R634="A","Yes","No")</f>
        <v>Yes</v>
      </c>
      <c r="I634" s="13" t="s">
        <v>28</v>
      </c>
      <c r="J634" s="13" t="s">
        <v>29</v>
      </c>
      <c r="K634" s="13" t="s">
        <v>29</v>
      </c>
      <c r="L634" s="13" t="s">
        <v>30</v>
      </c>
      <c r="M634" s="13">
        <v>2008</v>
      </c>
      <c r="N634" s="13"/>
      <c r="O634" s="13">
        <v>2004</v>
      </c>
      <c r="P634" s="13"/>
      <c r="Q634" s="14" t="str">
        <f>HYPERLINK("http://catalog.ihsn.org/index.php/catalog/2185/","http://catalog.ihsn.org/index.php/catalog/2185/")</f>
        <v>http://catalog.ihsn.org/index.php/catalog/2185/</v>
      </c>
      <c r="R634" s="15" t="s">
        <v>44</v>
      </c>
      <c r="S634" s="15" t="s">
        <v>45</v>
      </c>
      <c r="T634" s="15" t="s">
        <v>56</v>
      </c>
      <c r="U634" s="13" t="s">
        <v>214</v>
      </c>
      <c r="V634" s="13" t="s">
        <v>515</v>
      </c>
      <c r="W634" s="13" t="s">
        <v>516</v>
      </c>
      <c r="X634" s="13" t="s">
        <v>523</v>
      </c>
      <c r="Y634" s="13" t="s">
        <v>91</v>
      </c>
      <c r="Z634" s="13"/>
      <c r="AA634" s="3"/>
    </row>
    <row r="635" spans="1:27" x14ac:dyDescent="0.3">
      <c r="A635" s="13" t="s">
        <v>380</v>
      </c>
      <c r="B635" s="13" t="s">
        <v>23</v>
      </c>
      <c r="C635" s="13" t="s">
        <v>93</v>
      </c>
      <c r="D635" s="13" t="s">
        <v>68</v>
      </c>
      <c r="E635" s="13" t="s">
        <v>1428</v>
      </c>
      <c r="F635" s="13" t="s">
        <v>381</v>
      </c>
      <c r="G635" s="13" t="s">
        <v>54</v>
      </c>
      <c r="H635" s="13" t="str">
        <f>IF(R635="A","Yes","No")</f>
        <v>Yes</v>
      </c>
      <c r="I635" s="13" t="s">
        <v>28</v>
      </c>
      <c r="J635" s="13" t="s">
        <v>29</v>
      </c>
      <c r="K635" s="13" t="s">
        <v>29</v>
      </c>
      <c r="L635" s="13" t="s">
        <v>30</v>
      </c>
      <c r="M635" s="13">
        <v>2008</v>
      </c>
      <c r="N635" s="13"/>
      <c r="O635" s="13">
        <v>2004</v>
      </c>
      <c r="P635" s="13"/>
      <c r="Q635" s="14" t="str">
        <f>HYPERLINK("http://catalog.ihsn.org/index.php/catalog/2185/","http://catalog.ihsn.org/index.php/catalog/2185/")</f>
        <v>http://catalog.ihsn.org/index.php/catalog/2185/</v>
      </c>
      <c r="R635" s="15" t="s">
        <v>44</v>
      </c>
      <c r="S635" s="15" t="s">
        <v>45</v>
      </c>
      <c r="T635" s="15" t="s">
        <v>56</v>
      </c>
      <c r="U635" s="13" t="s">
        <v>214</v>
      </c>
      <c r="V635" s="13" t="s">
        <v>515</v>
      </c>
      <c r="W635" s="13" t="s">
        <v>516</v>
      </c>
      <c r="X635" s="13" t="s">
        <v>523</v>
      </c>
      <c r="Y635" s="13" t="s">
        <v>91</v>
      </c>
      <c r="Z635" s="13"/>
      <c r="AA635" s="3"/>
    </row>
    <row r="636" spans="1:27" x14ac:dyDescent="0.3">
      <c r="A636" s="13" t="s">
        <v>380</v>
      </c>
      <c r="B636" s="13" t="s">
        <v>23</v>
      </c>
      <c r="C636" s="13" t="s">
        <v>93</v>
      </c>
      <c r="D636" s="13" t="s">
        <v>68</v>
      </c>
      <c r="E636" s="13" t="s">
        <v>1429</v>
      </c>
      <c r="F636" s="13" t="s">
        <v>381</v>
      </c>
      <c r="G636" s="13" t="s">
        <v>54</v>
      </c>
      <c r="H636" s="13" t="str">
        <f>IF(R636="A","Yes","No")</f>
        <v>Yes</v>
      </c>
      <c r="I636" s="13" t="s">
        <v>28</v>
      </c>
      <c r="J636" s="13" t="s">
        <v>29</v>
      </c>
      <c r="K636" s="13" t="s">
        <v>29</v>
      </c>
      <c r="L636" s="13" t="s">
        <v>30</v>
      </c>
      <c r="M636" s="13">
        <v>2008</v>
      </c>
      <c r="N636" s="13"/>
      <c r="O636" s="13">
        <v>2004</v>
      </c>
      <c r="P636" s="13"/>
      <c r="Q636" s="14" t="str">
        <f>HYPERLINK("http://catalog.ihsn.org/index.php/catalog/2185/","http://catalog.ihsn.org/index.php/catalog/2185/")</f>
        <v>http://catalog.ihsn.org/index.php/catalog/2185/</v>
      </c>
      <c r="R636" s="15" t="s">
        <v>44</v>
      </c>
      <c r="S636" s="15" t="s">
        <v>45</v>
      </c>
      <c r="T636" s="15" t="s">
        <v>56</v>
      </c>
      <c r="U636" s="13" t="s">
        <v>214</v>
      </c>
      <c r="V636" s="13" t="s">
        <v>515</v>
      </c>
      <c r="W636" s="13" t="s">
        <v>516</v>
      </c>
      <c r="X636" s="13" t="s">
        <v>523</v>
      </c>
      <c r="Y636" s="13" t="s">
        <v>91</v>
      </c>
      <c r="Z636" s="13"/>
      <c r="AA636" s="3"/>
    </row>
    <row r="637" spans="1:27" x14ac:dyDescent="0.3">
      <c r="A637" s="13" t="s">
        <v>380</v>
      </c>
      <c r="B637" s="13" t="s">
        <v>23</v>
      </c>
      <c r="C637" s="13" t="s">
        <v>93</v>
      </c>
      <c r="D637" s="13" t="s">
        <v>68</v>
      </c>
      <c r="E637" s="13" t="s">
        <v>1262</v>
      </c>
      <c r="F637" s="13" t="s">
        <v>407</v>
      </c>
      <c r="G637" s="13" t="s">
        <v>390</v>
      </c>
      <c r="H637" s="13" t="str">
        <f>IF(R637="A","Yes","No")</f>
        <v>No</v>
      </c>
      <c r="I637" s="13" t="s">
        <v>28</v>
      </c>
      <c r="J637" s="13" t="s">
        <v>29</v>
      </c>
      <c r="K637" s="13" t="s">
        <v>29</v>
      </c>
      <c r="L637" s="13" t="s">
        <v>29</v>
      </c>
      <c r="M637" s="13">
        <v>2012</v>
      </c>
      <c r="N637" s="13" t="s">
        <v>2013</v>
      </c>
      <c r="O637" s="13">
        <v>2010</v>
      </c>
      <c r="P637" s="13">
        <v>2014</v>
      </c>
      <c r="Q637" s="23" t="s">
        <v>2017</v>
      </c>
      <c r="R637" s="15" t="s">
        <v>199</v>
      </c>
      <c r="S637" s="15" t="s">
        <v>200</v>
      </c>
      <c r="T637" s="15" t="s">
        <v>200</v>
      </c>
      <c r="U637" s="13" t="s">
        <v>390</v>
      </c>
      <c r="V637" s="13" t="s">
        <v>123</v>
      </c>
      <c r="W637" s="13" t="s">
        <v>124</v>
      </c>
      <c r="X637" s="13" t="s">
        <v>391</v>
      </c>
      <c r="Y637" s="13" t="s">
        <v>392</v>
      </c>
      <c r="Z637" s="13" t="str">
        <f>HYPERLINK("http://www.afrobarometer.org/data/merged-round-5-data-34-countries-2015","http://www.afrobarometer.org/data/merged-round-5-data-34-countries-2015")</f>
        <v>http://www.afrobarometer.org/data/merged-round-5-data-34-countries-2015</v>
      </c>
      <c r="AA637" s="3"/>
    </row>
    <row r="638" spans="1:27" x14ac:dyDescent="0.3">
      <c r="A638" s="13" t="s">
        <v>380</v>
      </c>
      <c r="B638" s="13" t="s">
        <v>23</v>
      </c>
      <c r="C638" s="13" t="s">
        <v>93</v>
      </c>
      <c r="D638" s="13" t="s">
        <v>68</v>
      </c>
      <c r="E638" s="13" t="s">
        <v>1263</v>
      </c>
      <c r="F638" s="25" t="s">
        <v>407</v>
      </c>
      <c r="G638" s="13" t="s">
        <v>390</v>
      </c>
      <c r="H638" s="13" t="str">
        <f>IF(R638="A","Yes","No")</f>
        <v>No</v>
      </c>
      <c r="I638" s="13" t="s">
        <v>28</v>
      </c>
      <c r="J638" s="13" t="s">
        <v>29</v>
      </c>
      <c r="K638" s="13" t="s">
        <v>29</v>
      </c>
      <c r="L638" s="13" t="s">
        <v>29</v>
      </c>
      <c r="M638" s="13">
        <v>2012</v>
      </c>
      <c r="N638" s="13" t="s">
        <v>2013</v>
      </c>
      <c r="O638" s="13">
        <v>2010</v>
      </c>
      <c r="P638" s="13">
        <v>2014</v>
      </c>
      <c r="Q638" s="23" t="s">
        <v>2017</v>
      </c>
      <c r="R638" s="15" t="s">
        <v>199</v>
      </c>
      <c r="S638" s="15" t="s">
        <v>200</v>
      </c>
      <c r="T638" s="15" t="s">
        <v>200</v>
      </c>
      <c r="U638" s="13" t="s">
        <v>390</v>
      </c>
      <c r="V638" s="13" t="s">
        <v>123</v>
      </c>
      <c r="W638" s="13" t="s">
        <v>124</v>
      </c>
      <c r="X638" s="13" t="s">
        <v>391</v>
      </c>
      <c r="Y638" s="13" t="s">
        <v>392</v>
      </c>
      <c r="Z638" s="23" t="str">
        <f>HYPERLINK("http://www.afrobarometer.org/data/merged-round-5-data-34-countries-2015","http://www.afrobarometer.org/data/merged-round-5-data-34-countries-2015")</f>
        <v>http://www.afrobarometer.org/data/merged-round-5-data-34-countries-2015</v>
      </c>
      <c r="AA638" s="3"/>
    </row>
    <row r="639" spans="1:27" x14ac:dyDescent="0.3">
      <c r="A639" s="13" t="s">
        <v>380</v>
      </c>
      <c r="B639" s="13" t="s">
        <v>23</v>
      </c>
      <c r="C639" s="13" t="s">
        <v>93</v>
      </c>
      <c r="D639" s="13" t="s">
        <v>68</v>
      </c>
      <c r="E639" s="13" t="s">
        <v>1264</v>
      </c>
      <c r="F639" s="25" t="s">
        <v>407</v>
      </c>
      <c r="G639" s="13" t="s">
        <v>390</v>
      </c>
      <c r="H639" s="13" t="str">
        <f>IF(R639="A","Yes","No")</f>
        <v>No</v>
      </c>
      <c r="I639" s="13" t="s">
        <v>28</v>
      </c>
      <c r="J639" s="13" t="s">
        <v>29</v>
      </c>
      <c r="K639" s="13" t="s">
        <v>29</v>
      </c>
      <c r="L639" s="13" t="s">
        <v>29</v>
      </c>
      <c r="M639" s="13">
        <v>2012</v>
      </c>
      <c r="N639" s="13" t="s">
        <v>2013</v>
      </c>
      <c r="O639" s="13">
        <v>2010</v>
      </c>
      <c r="P639" s="13">
        <v>2014</v>
      </c>
      <c r="Q639" s="23" t="s">
        <v>2017</v>
      </c>
      <c r="R639" s="15" t="s">
        <v>199</v>
      </c>
      <c r="S639" s="15" t="s">
        <v>200</v>
      </c>
      <c r="T639" s="15" t="s">
        <v>200</v>
      </c>
      <c r="U639" s="13" t="s">
        <v>390</v>
      </c>
      <c r="V639" s="13" t="s">
        <v>123</v>
      </c>
      <c r="W639" s="13" t="s">
        <v>124</v>
      </c>
      <c r="X639" s="13" t="s">
        <v>391</v>
      </c>
      <c r="Y639" s="13" t="s">
        <v>392</v>
      </c>
      <c r="Z639" s="23" t="str">
        <f>HYPERLINK("http://www.afrobarometer.org/data/merged-round-5-data-34-countries-2015","http://www.afrobarometer.org/data/merged-round-5-data-34-countries-2015")</f>
        <v>http://www.afrobarometer.org/data/merged-round-5-data-34-countries-2015</v>
      </c>
      <c r="AA639" s="3"/>
    </row>
    <row r="640" spans="1:27" x14ac:dyDescent="0.3">
      <c r="A640" s="13" t="s">
        <v>380</v>
      </c>
      <c r="B640" s="13" t="s">
        <v>23</v>
      </c>
      <c r="C640" s="13" t="s">
        <v>93</v>
      </c>
      <c r="D640" s="13" t="s">
        <v>68</v>
      </c>
      <c r="E640" s="13" t="s">
        <v>1265</v>
      </c>
      <c r="F640" s="25" t="s">
        <v>407</v>
      </c>
      <c r="G640" s="13" t="s">
        <v>390</v>
      </c>
      <c r="H640" s="13" t="str">
        <f>IF(R640="A","Yes","No")</f>
        <v>No</v>
      </c>
      <c r="I640" s="13" t="s">
        <v>28</v>
      </c>
      <c r="J640" s="13" t="s">
        <v>29</v>
      </c>
      <c r="K640" s="13" t="s">
        <v>29</v>
      </c>
      <c r="L640" s="13" t="s">
        <v>29</v>
      </c>
      <c r="M640" s="13">
        <v>2012</v>
      </c>
      <c r="N640" s="13" t="s">
        <v>2013</v>
      </c>
      <c r="O640" s="13">
        <v>2010</v>
      </c>
      <c r="P640" s="13">
        <v>2014</v>
      </c>
      <c r="Q640" s="23" t="s">
        <v>2017</v>
      </c>
      <c r="R640" s="15" t="s">
        <v>199</v>
      </c>
      <c r="S640" s="15" t="s">
        <v>200</v>
      </c>
      <c r="T640" s="15" t="s">
        <v>200</v>
      </c>
      <c r="U640" s="13" t="s">
        <v>390</v>
      </c>
      <c r="V640" s="13" t="s">
        <v>123</v>
      </c>
      <c r="W640" s="13" t="s">
        <v>124</v>
      </c>
      <c r="X640" s="13" t="s">
        <v>391</v>
      </c>
      <c r="Y640" s="13" t="s">
        <v>392</v>
      </c>
      <c r="Z640" s="23" t="str">
        <f>HYPERLINK("http://www.afrobarometer.org/data/merged-round-5-data-34-countries-2015","http://www.afrobarometer.org/data/merged-round-5-data-34-countries-2015")</f>
        <v>http://www.afrobarometer.org/data/merged-round-5-data-34-countries-2015</v>
      </c>
      <c r="AA640" s="3"/>
    </row>
    <row r="641" spans="1:27" x14ac:dyDescent="0.3">
      <c r="A641" s="13" t="s">
        <v>380</v>
      </c>
      <c r="B641" s="13" t="s">
        <v>23</v>
      </c>
      <c r="C641" s="13" t="s">
        <v>93</v>
      </c>
      <c r="D641" s="13" t="s">
        <v>68</v>
      </c>
      <c r="E641" s="13" t="s">
        <v>1266</v>
      </c>
      <c r="F641" s="25" t="s">
        <v>407</v>
      </c>
      <c r="G641" s="13" t="s">
        <v>390</v>
      </c>
      <c r="H641" s="13" t="str">
        <f>IF(R641="A","Yes","No")</f>
        <v>No</v>
      </c>
      <c r="I641" s="13" t="s">
        <v>28</v>
      </c>
      <c r="J641" s="13" t="s">
        <v>29</v>
      </c>
      <c r="K641" s="13" t="s">
        <v>29</v>
      </c>
      <c r="L641" s="13" t="s">
        <v>29</v>
      </c>
      <c r="M641" s="13">
        <v>2012</v>
      </c>
      <c r="N641" s="13" t="s">
        <v>2013</v>
      </c>
      <c r="O641" s="13">
        <v>2010</v>
      </c>
      <c r="P641" s="13">
        <v>2014</v>
      </c>
      <c r="Q641" s="23" t="s">
        <v>2017</v>
      </c>
      <c r="R641" s="15" t="s">
        <v>199</v>
      </c>
      <c r="S641" s="15" t="s">
        <v>200</v>
      </c>
      <c r="T641" s="15" t="s">
        <v>200</v>
      </c>
      <c r="U641" s="13" t="s">
        <v>390</v>
      </c>
      <c r="V641" s="13" t="s">
        <v>123</v>
      </c>
      <c r="W641" s="13" t="s">
        <v>124</v>
      </c>
      <c r="X641" s="13" t="s">
        <v>391</v>
      </c>
      <c r="Y641" s="13" t="s">
        <v>392</v>
      </c>
      <c r="Z641" s="23" t="str">
        <f>HYPERLINK("http://www.afrobarometer.org/data/merged-round-5-data-34-countries-2015","http://www.afrobarometer.org/data/merged-round-5-data-34-countries-2015")</f>
        <v>http://www.afrobarometer.org/data/merged-round-5-data-34-countries-2015</v>
      </c>
      <c r="AA641" s="3"/>
    </row>
    <row r="642" spans="1:27" x14ac:dyDescent="0.3">
      <c r="A642" s="13" t="s">
        <v>380</v>
      </c>
      <c r="B642" s="13" t="s">
        <v>23</v>
      </c>
      <c r="C642" s="13" t="s">
        <v>93</v>
      </c>
      <c r="D642" s="13" t="s">
        <v>68</v>
      </c>
      <c r="E642" s="13" t="s">
        <v>1267</v>
      </c>
      <c r="F642" s="25" t="s">
        <v>407</v>
      </c>
      <c r="G642" s="13" t="s">
        <v>390</v>
      </c>
      <c r="H642" s="13" t="str">
        <f>IF(R642="A","Yes","No")</f>
        <v>No</v>
      </c>
      <c r="I642" s="13" t="s">
        <v>28</v>
      </c>
      <c r="J642" s="13" t="s">
        <v>29</v>
      </c>
      <c r="K642" s="13" t="s">
        <v>29</v>
      </c>
      <c r="L642" s="13" t="s">
        <v>29</v>
      </c>
      <c r="M642" s="13">
        <v>2012</v>
      </c>
      <c r="N642" s="13" t="s">
        <v>2013</v>
      </c>
      <c r="O642" s="13">
        <v>2010</v>
      </c>
      <c r="P642" s="13">
        <v>2014</v>
      </c>
      <c r="Q642" s="23" t="s">
        <v>2017</v>
      </c>
      <c r="R642" s="15" t="s">
        <v>199</v>
      </c>
      <c r="S642" s="15" t="s">
        <v>200</v>
      </c>
      <c r="T642" s="15" t="s">
        <v>200</v>
      </c>
      <c r="U642" s="13" t="s">
        <v>390</v>
      </c>
      <c r="V642" s="13" t="s">
        <v>123</v>
      </c>
      <c r="W642" s="13" t="s">
        <v>124</v>
      </c>
      <c r="X642" s="13" t="s">
        <v>391</v>
      </c>
      <c r="Y642" s="13" t="s">
        <v>392</v>
      </c>
      <c r="Z642" s="23" t="str">
        <f>HYPERLINK("http://www.afrobarometer.org/data/merged-round-5-data-34-countries-2015","http://www.afrobarometer.org/data/merged-round-5-data-34-countries-2015")</f>
        <v>http://www.afrobarometer.org/data/merged-round-5-data-34-countries-2015</v>
      </c>
      <c r="AA642" s="3"/>
    </row>
    <row r="643" spans="1:27" x14ac:dyDescent="0.3">
      <c r="A643" s="13" t="s">
        <v>380</v>
      </c>
      <c r="B643" s="13" t="s">
        <v>23</v>
      </c>
      <c r="C643" s="13" t="s">
        <v>93</v>
      </c>
      <c r="D643" s="13" t="s">
        <v>68</v>
      </c>
      <c r="E643" s="13" t="s">
        <v>1268</v>
      </c>
      <c r="F643" s="25" t="s">
        <v>407</v>
      </c>
      <c r="G643" s="13" t="s">
        <v>390</v>
      </c>
      <c r="H643" s="13" t="str">
        <f>IF(R643="A","Yes","No")</f>
        <v>No</v>
      </c>
      <c r="I643" s="13" t="s">
        <v>28</v>
      </c>
      <c r="J643" s="13" t="s">
        <v>29</v>
      </c>
      <c r="K643" s="13" t="s">
        <v>29</v>
      </c>
      <c r="L643" s="13" t="s">
        <v>29</v>
      </c>
      <c r="M643" s="13">
        <v>2012</v>
      </c>
      <c r="N643" s="13" t="s">
        <v>2013</v>
      </c>
      <c r="O643" s="13">
        <v>2010</v>
      </c>
      <c r="P643" s="13">
        <v>2014</v>
      </c>
      <c r="Q643" s="23" t="str">
        <f>HYPERLINK("https://www.datafirst.uct.ac.za/dataportal/index.php/catalog/540/study-description","https://www.datafirst.uct.ac.za/dataportal/index.php/catalog/540/study-description")</f>
        <v>https://www.datafirst.uct.ac.za/dataportal/index.php/catalog/540/study-description</v>
      </c>
      <c r="R643" s="15" t="s">
        <v>199</v>
      </c>
      <c r="S643" s="15" t="s">
        <v>200</v>
      </c>
      <c r="T643" s="15" t="s">
        <v>200</v>
      </c>
      <c r="U643" s="13" t="s">
        <v>390</v>
      </c>
      <c r="V643" s="13" t="s">
        <v>123</v>
      </c>
      <c r="W643" s="13" t="s">
        <v>124</v>
      </c>
      <c r="X643" s="13" t="s">
        <v>391</v>
      </c>
      <c r="Y643" s="13" t="s">
        <v>392</v>
      </c>
      <c r="Z643" s="23" t="str">
        <f>HYPERLINK("http://www.afrobarometer.org/data/merged-round-5-data-34-countries-2015","http://www.afrobarometer.org/data/merged-round-5-data-34-countries-2015")</f>
        <v>http://www.afrobarometer.org/data/merged-round-5-data-34-countries-2015</v>
      </c>
      <c r="AA643" s="3"/>
    </row>
    <row r="644" spans="1:27" x14ac:dyDescent="0.3">
      <c r="A644" s="13" t="s">
        <v>380</v>
      </c>
      <c r="B644" s="13" t="s">
        <v>23</v>
      </c>
      <c r="C644" s="13" t="s">
        <v>93</v>
      </c>
      <c r="D644" s="13" t="s">
        <v>68</v>
      </c>
      <c r="E644" s="13" t="s">
        <v>1269</v>
      </c>
      <c r="F644" s="25" t="s">
        <v>407</v>
      </c>
      <c r="G644" s="13" t="s">
        <v>390</v>
      </c>
      <c r="H644" s="13" t="str">
        <f>IF(R644="A","Yes","No")</f>
        <v>No</v>
      </c>
      <c r="I644" s="13" t="s">
        <v>28</v>
      </c>
      <c r="J644" s="13" t="s">
        <v>29</v>
      </c>
      <c r="K644" s="13" t="s">
        <v>29</v>
      </c>
      <c r="L644" s="13" t="s">
        <v>29</v>
      </c>
      <c r="M644" s="13">
        <v>2012</v>
      </c>
      <c r="N644" s="13" t="s">
        <v>2013</v>
      </c>
      <c r="O644" s="13">
        <v>2010</v>
      </c>
      <c r="P644" s="13">
        <v>2014</v>
      </c>
      <c r="Q644" s="23" t="s">
        <v>2017</v>
      </c>
      <c r="R644" s="15" t="s">
        <v>199</v>
      </c>
      <c r="S644" s="15" t="s">
        <v>200</v>
      </c>
      <c r="T644" s="15" t="s">
        <v>200</v>
      </c>
      <c r="U644" s="13" t="s">
        <v>390</v>
      </c>
      <c r="V644" s="13" t="s">
        <v>123</v>
      </c>
      <c r="W644" s="13" t="s">
        <v>124</v>
      </c>
      <c r="X644" s="13" t="s">
        <v>391</v>
      </c>
      <c r="Y644" s="13" t="s">
        <v>392</v>
      </c>
      <c r="Z644" s="23" t="str">
        <f>HYPERLINK("http://www.afrobarometer.org/data/merged-round-5-data-34-countries-2015","http://www.afrobarometer.org/data/merged-round-5-data-34-countries-2015")</f>
        <v>http://www.afrobarometer.org/data/merged-round-5-data-34-countries-2015</v>
      </c>
      <c r="AA644" s="3"/>
    </row>
    <row r="645" spans="1:27" x14ac:dyDescent="0.3">
      <c r="A645" s="13" t="s">
        <v>380</v>
      </c>
      <c r="B645" s="13" t="s">
        <v>23</v>
      </c>
      <c r="C645" s="13" t="s">
        <v>93</v>
      </c>
      <c r="D645" s="13" t="s">
        <v>68</v>
      </c>
      <c r="E645" s="13" t="s">
        <v>1270</v>
      </c>
      <c r="F645" s="25" t="s">
        <v>407</v>
      </c>
      <c r="G645" s="13" t="s">
        <v>390</v>
      </c>
      <c r="H645" s="13" t="str">
        <f>IF(R645="A","Yes","No")</f>
        <v>No</v>
      </c>
      <c r="I645" s="13" t="s">
        <v>28</v>
      </c>
      <c r="J645" s="13" t="s">
        <v>29</v>
      </c>
      <c r="K645" s="13" t="s">
        <v>29</v>
      </c>
      <c r="L645" s="13" t="s">
        <v>29</v>
      </c>
      <c r="M645" s="13">
        <v>2012</v>
      </c>
      <c r="N645" s="13" t="s">
        <v>2013</v>
      </c>
      <c r="O645" s="13">
        <v>2010</v>
      </c>
      <c r="P645" s="13">
        <v>2014</v>
      </c>
      <c r="Q645" s="23" t="s">
        <v>2017</v>
      </c>
      <c r="R645" s="15" t="s">
        <v>199</v>
      </c>
      <c r="S645" s="15" t="s">
        <v>200</v>
      </c>
      <c r="T645" s="15" t="s">
        <v>200</v>
      </c>
      <c r="U645" s="13" t="s">
        <v>390</v>
      </c>
      <c r="V645" s="13" t="s">
        <v>123</v>
      </c>
      <c r="W645" s="13" t="s">
        <v>124</v>
      </c>
      <c r="X645" s="13" t="s">
        <v>391</v>
      </c>
      <c r="Y645" s="13" t="s">
        <v>392</v>
      </c>
      <c r="Z645" s="23" t="str">
        <f>HYPERLINK("http://www.afrobarometer.org/data/merged-round-5-data-34-countries-2015","http://www.afrobarometer.org/data/merged-round-5-data-34-countries-2015")</f>
        <v>http://www.afrobarometer.org/data/merged-round-5-data-34-countries-2015</v>
      </c>
      <c r="AA645" s="3"/>
    </row>
    <row r="646" spans="1:27" x14ac:dyDescent="0.3">
      <c r="A646" s="13" t="s">
        <v>380</v>
      </c>
      <c r="B646" s="13" t="s">
        <v>23</v>
      </c>
      <c r="C646" s="13" t="s">
        <v>93</v>
      </c>
      <c r="D646" s="13" t="s">
        <v>68</v>
      </c>
      <c r="E646" s="13" t="s">
        <v>1271</v>
      </c>
      <c r="F646" s="25" t="s">
        <v>407</v>
      </c>
      <c r="G646" s="13" t="s">
        <v>390</v>
      </c>
      <c r="H646" s="13" t="str">
        <f>IF(R646="A","Yes","No")</f>
        <v>No</v>
      </c>
      <c r="I646" s="13" t="s">
        <v>28</v>
      </c>
      <c r="J646" s="13" t="s">
        <v>29</v>
      </c>
      <c r="K646" s="13" t="s">
        <v>29</v>
      </c>
      <c r="L646" s="13" t="s">
        <v>29</v>
      </c>
      <c r="M646" s="13">
        <v>2012</v>
      </c>
      <c r="N646" s="13" t="s">
        <v>2013</v>
      </c>
      <c r="O646" s="13">
        <v>2010</v>
      </c>
      <c r="P646" s="13">
        <v>2014</v>
      </c>
      <c r="Q646" s="23" t="s">
        <v>2017</v>
      </c>
      <c r="R646" s="15" t="s">
        <v>199</v>
      </c>
      <c r="S646" s="15" t="s">
        <v>200</v>
      </c>
      <c r="T646" s="15" t="s">
        <v>200</v>
      </c>
      <c r="U646" s="13" t="s">
        <v>390</v>
      </c>
      <c r="V646" s="13" t="s">
        <v>123</v>
      </c>
      <c r="W646" s="13" t="s">
        <v>124</v>
      </c>
      <c r="X646" s="13" t="s">
        <v>391</v>
      </c>
      <c r="Y646" s="13" t="s">
        <v>392</v>
      </c>
      <c r="Z646" s="23" t="str">
        <f>HYPERLINK("http://www.afrobarometer.org/data/merged-round-5-data-34-countries-2015","http://www.afrobarometer.org/data/merged-round-5-data-34-countries-2015")</f>
        <v>http://www.afrobarometer.org/data/merged-round-5-data-34-countries-2015</v>
      </c>
      <c r="AA646" s="3"/>
    </row>
    <row r="647" spans="1:27" x14ac:dyDescent="0.3">
      <c r="A647" s="13" t="s">
        <v>380</v>
      </c>
      <c r="B647" s="13" t="s">
        <v>23</v>
      </c>
      <c r="C647" s="13" t="s">
        <v>93</v>
      </c>
      <c r="D647" s="13" t="s">
        <v>68</v>
      </c>
      <c r="E647" s="13" t="s">
        <v>1272</v>
      </c>
      <c r="F647" s="25" t="s">
        <v>407</v>
      </c>
      <c r="G647" s="13" t="s">
        <v>390</v>
      </c>
      <c r="H647" s="13" t="str">
        <f>IF(R647="A","Yes","No")</f>
        <v>No</v>
      </c>
      <c r="I647" s="13" t="s">
        <v>28</v>
      </c>
      <c r="J647" s="13" t="s">
        <v>29</v>
      </c>
      <c r="K647" s="13" t="s">
        <v>29</v>
      </c>
      <c r="L647" s="13" t="s">
        <v>29</v>
      </c>
      <c r="M647" s="13">
        <v>2012</v>
      </c>
      <c r="N647" s="13" t="s">
        <v>2013</v>
      </c>
      <c r="O647" s="13">
        <v>2010</v>
      </c>
      <c r="P647" s="13">
        <v>2014</v>
      </c>
      <c r="Q647" s="23" t="s">
        <v>2017</v>
      </c>
      <c r="R647" s="15" t="s">
        <v>199</v>
      </c>
      <c r="S647" s="15" t="s">
        <v>200</v>
      </c>
      <c r="T647" s="15" t="s">
        <v>200</v>
      </c>
      <c r="U647" s="13" t="s">
        <v>390</v>
      </c>
      <c r="V647" s="13" t="s">
        <v>123</v>
      </c>
      <c r="W647" s="13" t="s">
        <v>124</v>
      </c>
      <c r="X647" s="13" t="s">
        <v>391</v>
      </c>
      <c r="Y647" s="13" t="s">
        <v>392</v>
      </c>
      <c r="Z647" s="23" t="str">
        <f>HYPERLINK("http://www.afrobarometer.org/data/merged-round-5-data-34-countries-2015","http://www.afrobarometer.org/data/merged-round-5-data-34-countries-2015")</f>
        <v>http://www.afrobarometer.org/data/merged-round-5-data-34-countries-2015</v>
      </c>
      <c r="AA647" s="3"/>
    </row>
    <row r="648" spans="1:27" x14ac:dyDescent="0.3">
      <c r="A648" s="13" t="s">
        <v>380</v>
      </c>
      <c r="B648" s="13" t="s">
        <v>23</v>
      </c>
      <c r="C648" s="13" t="s">
        <v>93</v>
      </c>
      <c r="D648" s="13" t="s">
        <v>68</v>
      </c>
      <c r="E648" s="13" t="s">
        <v>1273</v>
      </c>
      <c r="F648" s="25" t="s">
        <v>407</v>
      </c>
      <c r="G648" s="13" t="s">
        <v>390</v>
      </c>
      <c r="H648" s="13" t="str">
        <f>IF(R648="A","Yes","No")</f>
        <v>No</v>
      </c>
      <c r="I648" s="13" t="s">
        <v>28</v>
      </c>
      <c r="J648" s="13" t="s">
        <v>29</v>
      </c>
      <c r="K648" s="13" t="s">
        <v>29</v>
      </c>
      <c r="L648" s="13" t="s">
        <v>29</v>
      </c>
      <c r="M648" s="13">
        <v>2012</v>
      </c>
      <c r="N648" s="13" t="s">
        <v>2013</v>
      </c>
      <c r="O648" s="13">
        <v>2010</v>
      </c>
      <c r="P648" s="13">
        <v>2014</v>
      </c>
      <c r="Q648" s="23" t="s">
        <v>2017</v>
      </c>
      <c r="R648" s="15" t="s">
        <v>199</v>
      </c>
      <c r="S648" s="15" t="s">
        <v>200</v>
      </c>
      <c r="T648" s="15" t="s">
        <v>200</v>
      </c>
      <c r="U648" s="13" t="s">
        <v>390</v>
      </c>
      <c r="V648" s="13" t="s">
        <v>123</v>
      </c>
      <c r="W648" s="13" t="s">
        <v>124</v>
      </c>
      <c r="X648" s="13" t="s">
        <v>391</v>
      </c>
      <c r="Y648" s="13" t="s">
        <v>392</v>
      </c>
      <c r="Z648" s="23" t="str">
        <f>HYPERLINK("http://www.afrobarometer.org/data/merged-round-5-data-34-countries-2015","http://www.afrobarometer.org/data/merged-round-5-data-34-countries-2015")</f>
        <v>http://www.afrobarometer.org/data/merged-round-5-data-34-countries-2015</v>
      </c>
      <c r="AA648" s="3"/>
    </row>
    <row r="649" spans="1:27" x14ac:dyDescent="0.3">
      <c r="A649" s="13" t="s">
        <v>380</v>
      </c>
      <c r="B649" s="13" t="s">
        <v>23</v>
      </c>
      <c r="C649" s="13" t="s">
        <v>93</v>
      </c>
      <c r="D649" s="13" t="s">
        <v>68</v>
      </c>
      <c r="E649" s="13" t="s">
        <v>1274</v>
      </c>
      <c r="F649" s="25" t="s">
        <v>407</v>
      </c>
      <c r="G649" s="13" t="s">
        <v>390</v>
      </c>
      <c r="H649" s="13" t="str">
        <f>IF(R649="A","Yes","No")</f>
        <v>No</v>
      </c>
      <c r="I649" s="13" t="s">
        <v>28</v>
      </c>
      <c r="J649" s="13" t="s">
        <v>29</v>
      </c>
      <c r="K649" s="13" t="s">
        <v>29</v>
      </c>
      <c r="L649" s="13" t="s">
        <v>29</v>
      </c>
      <c r="M649" s="13">
        <v>2012</v>
      </c>
      <c r="N649" s="13" t="s">
        <v>2013</v>
      </c>
      <c r="O649" s="13">
        <v>2010</v>
      </c>
      <c r="P649" s="13">
        <v>2014</v>
      </c>
      <c r="Q649" s="23" t="s">
        <v>2017</v>
      </c>
      <c r="R649" s="15" t="s">
        <v>199</v>
      </c>
      <c r="S649" s="15" t="s">
        <v>200</v>
      </c>
      <c r="T649" s="15" t="s">
        <v>200</v>
      </c>
      <c r="U649" s="13" t="s">
        <v>390</v>
      </c>
      <c r="V649" s="13" t="s">
        <v>123</v>
      </c>
      <c r="W649" s="13" t="s">
        <v>124</v>
      </c>
      <c r="X649" s="13" t="s">
        <v>391</v>
      </c>
      <c r="Y649" s="13" t="s">
        <v>392</v>
      </c>
      <c r="Z649" s="23" t="str">
        <f>HYPERLINK("http://www.afrobarometer.org/data/merged-round-5-data-34-countries-2015","http://www.afrobarometer.org/data/merged-round-5-data-34-countries-2015")</f>
        <v>http://www.afrobarometer.org/data/merged-round-5-data-34-countries-2015</v>
      </c>
      <c r="AA649" s="3"/>
    </row>
    <row r="650" spans="1:27" x14ac:dyDescent="0.3">
      <c r="A650" s="13" t="s">
        <v>380</v>
      </c>
      <c r="B650" s="13" t="s">
        <v>23</v>
      </c>
      <c r="C650" s="13" t="s">
        <v>93</v>
      </c>
      <c r="D650" s="13" t="s">
        <v>68</v>
      </c>
      <c r="E650" s="13" t="s">
        <v>1275</v>
      </c>
      <c r="F650" s="25" t="s">
        <v>407</v>
      </c>
      <c r="G650" s="13" t="s">
        <v>390</v>
      </c>
      <c r="H650" s="13" t="str">
        <f>IF(R650="A","Yes","No")</f>
        <v>No</v>
      </c>
      <c r="I650" s="13" t="s">
        <v>28</v>
      </c>
      <c r="J650" s="13" t="s">
        <v>29</v>
      </c>
      <c r="K650" s="13" t="s">
        <v>29</v>
      </c>
      <c r="L650" s="13" t="s">
        <v>29</v>
      </c>
      <c r="M650" s="13">
        <v>2012</v>
      </c>
      <c r="N650" s="13" t="s">
        <v>2013</v>
      </c>
      <c r="O650" s="13">
        <v>2008</v>
      </c>
      <c r="P650" s="13">
        <v>2014</v>
      </c>
      <c r="Q650" s="23" t="s">
        <v>2017</v>
      </c>
      <c r="R650" s="15" t="s">
        <v>199</v>
      </c>
      <c r="S650" s="15" t="s">
        <v>200</v>
      </c>
      <c r="T650" s="15" t="s">
        <v>200</v>
      </c>
      <c r="U650" s="13" t="s">
        <v>390</v>
      </c>
      <c r="V650" s="13" t="s">
        <v>123</v>
      </c>
      <c r="W650" s="13" t="s">
        <v>124</v>
      </c>
      <c r="X650" s="13" t="s">
        <v>391</v>
      </c>
      <c r="Y650" s="13" t="s">
        <v>392</v>
      </c>
      <c r="Z650" s="23" t="str">
        <f>HYPERLINK("http://www.afrobarometer.org/data/merged-round-5-data-34-countries-2015","http://www.afrobarometer.org/data/merged-round-5-data-34-countries-2015")</f>
        <v>http://www.afrobarometer.org/data/merged-round-5-data-34-countries-2015</v>
      </c>
      <c r="AA650" s="3"/>
    </row>
    <row r="651" spans="1:27" x14ac:dyDescent="0.3">
      <c r="A651" s="13" t="s">
        <v>380</v>
      </c>
      <c r="B651" s="13" t="s">
        <v>23</v>
      </c>
      <c r="C651" s="13" t="s">
        <v>93</v>
      </c>
      <c r="D651" s="13" t="s">
        <v>68</v>
      </c>
      <c r="E651" s="13" t="s">
        <v>1277</v>
      </c>
      <c r="F651" s="13" t="s">
        <v>397</v>
      </c>
      <c r="G651" s="13" t="s">
        <v>54</v>
      </c>
      <c r="H651" s="13" t="str">
        <f>IF(R651="A","Yes","No")</f>
        <v>Yes</v>
      </c>
      <c r="I651" s="13" t="s">
        <v>28</v>
      </c>
      <c r="J651" s="13" t="s">
        <v>29</v>
      </c>
      <c r="K651" s="13" t="s">
        <v>29</v>
      </c>
      <c r="L651" s="13" t="s">
        <v>30</v>
      </c>
      <c r="M651" s="13">
        <v>2009</v>
      </c>
      <c r="N651" s="13"/>
      <c r="O651" s="13"/>
      <c r="P651" s="13"/>
      <c r="Q651" s="23" t="str">
        <f>HYPERLINK("http://www.ubos.org/unda/index.php/catalog/20","http://www.ubos.org/unda/index.php/catalog/20")</f>
        <v>http://www.ubos.org/unda/index.php/catalog/20</v>
      </c>
      <c r="R651" s="15" t="s">
        <v>44</v>
      </c>
      <c r="S651" s="15" t="s">
        <v>45</v>
      </c>
      <c r="T651" s="15" t="s">
        <v>56</v>
      </c>
      <c r="U651" s="13" t="s">
        <v>246</v>
      </c>
      <c r="V651" s="13" t="s">
        <v>398</v>
      </c>
      <c r="W651" s="13" t="s">
        <v>399</v>
      </c>
      <c r="X651" s="13" t="s">
        <v>400</v>
      </c>
      <c r="Y651" s="13" t="s">
        <v>161</v>
      </c>
      <c r="Z651" s="13" t="s">
        <v>401</v>
      </c>
      <c r="AA651" s="3"/>
    </row>
    <row r="652" spans="1:27" x14ac:dyDescent="0.3">
      <c r="A652" s="13" t="s">
        <v>380</v>
      </c>
      <c r="B652" s="13" t="s">
        <v>23</v>
      </c>
      <c r="C652" s="13" t="s">
        <v>93</v>
      </c>
      <c r="D652" s="13" t="s">
        <v>68</v>
      </c>
      <c r="E652" s="13" t="s">
        <v>1279</v>
      </c>
      <c r="F652" s="13" t="s">
        <v>402</v>
      </c>
      <c r="G652" s="13" t="s">
        <v>54</v>
      </c>
      <c r="H652" s="13" t="str">
        <f>IF(R652="A","Yes","No")</f>
        <v>Yes</v>
      </c>
      <c r="I652" s="13" t="s">
        <v>28</v>
      </c>
      <c r="J652" s="13" t="s">
        <v>29</v>
      </c>
      <c r="K652" s="13" t="s">
        <v>29</v>
      </c>
      <c r="L652" s="13" t="s">
        <v>30</v>
      </c>
      <c r="M652" s="13">
        <v>2007</v>
      </c>
      <c r="N652" s="13"/>
      <c r="O652" s="13"/>
      <c r="P652" s="13"/>
      <c r="Q652" s="23" t="str">
        <f>HYPERLINK("http://catalog.ihsn.org/index.php/catalog/3785/study-description","http://catalog.ihsn.org/index.php/catalog/3785/study-description")</f>
        <v>http://catalog.ihsn.org/index.php/catalog/3785/study-description</v>
      </c>
      <c r="R652" s="15" t="s">
        <v>44</v>
      </c>
      <c r="S652" s="15" t="s">
        <v>45</v>
      </c>
      <c r="T652" s="15" t="s">
        <v>56</v>
      </c>
      <c r="U652" s="13" t="s">
        <v>214</v>
      </c>
      <c r="V652" s="13" t="s">
        <v>143</v>
      </c>
      <c r="W652" s="13" t="s">
        <v>144</v>
      </c>
      <c r="X652" s="13" t="s">
        <v>382</v>
      </c>
      <c r="Y652" s="13" t="s">
        <v>403</v>
      </c>
      <c r="Z652" s="23" t="str">
        <f>HYPERLINK("http://www.ubos.org/unda/index.php/catalog/4","http://www.ubos.org/unda/index.php/catalog/4")</f>
        <v>http://www.ubos.org/unda/index.php/catalog/4</v>
      </c>
      <c r="AA652" s="3"/>
    </row>
    <row r="653" spans="1:27" x14ac:dyDescent="0.3">
      <c r="A653" s="13" t="s">
        <v>380</v>
      </c>
      <c r="B653" s="13" t="s">
        <v>23</v>
      </c>
      <c r="C653" s="13" t="s">
        <v>93</v>
      </c>
      <c r="D653" s="13" t="s">
        <v>68</v>
      </c>
      <c r="E653" s="13" t="s">
        <v>1278</v>
      </c>
      <c r="F653" s="13" t="s">
        <v>402</v>
      </c>
      <c r="G653" s="13" t="s">
        <v>54</v>
      </c>
      <c r="H653" s="13" t="str">
        <f>IF(R653="A","Yes","No")</f>
        <v>Yes</v>
      </c>
      <c r="I653" s="13" t="s">
        <v>28</v>
      </c>
      <c r="J653" s="13" t="s">
        <v>29</v>
      </c>
      <c r="K653" s="13" t="s">
        <v>29</v>
      </c>
      <c r="L653" s="13" t="s">
        <v>30</v>
      </c>
      <c r="M653" s="13">
        <v>2007</v>
      </c>
      <c r="N653" s="13"/>
      <c r="O653" s="13"/>
      <c r="P653" s="13"/>
      <c r="Q653" s="23" t="str">
        <f>HYPERLINK("http://catalog.ihsn.org/index.php/catalog/3785/study-description","http://catalog.ihsn.org/index.php/catalog/3785/study-description")</f>
        <v>http://catalog.ihsn.org/index.php/catalog/3785/study-description</v>
      </c>
      <c r="R653" s="15" t="s">
        <v>44</v>
      </c>
      <c r="S653" s="15" t="s">
        <v>45</v>
      </c>
      <c r="T653" s="15" t="s">
        <v>56</v>
      </c>
      <c r="U653" s="13" t="s">
        <v>214</v>
      </c>
      <c r="V653" s="13" t="s">
        <v>143</v>
      </c>
      <c r="W653" s="13" t="s">
        <v>144</v>
      </c>
      <c r="X653" s="13" t="s">
        <v>382</v>
      </c>
      <c r="Y653" s="13" t="s">
        <v>403</v>
      </c>
      <c r="Z653" s="23" t="str">
        <f>HYPERLINK("http://www.ubos.org/unda/index.php/catalog/4","http://www.ubos.org/unda/index.php/catalog/4")</f>
        <v>http://www.ubos.org/unda/index.php/catalog/4</v>
      </c>
      <c r="AA653" s="3"/>
    </row>
    <row r="654" spans="1:27" x14ac:dyDescent="0.3">
      <c r="A654" s="13" t="s">
        <v>380</v>
      </c>
      <c r="B654" s="13" t="s">
        <v>23</v>
      </c>
      <c r="C654" s="13" t="s">
        <v>93</v>
      </c>
      <c r="D654" s="13" t="s">
        <v>68</v>
      </c>
      <c r="E654" s="13" t="s">
        <v>424</v>
      </c>
      <c r="F654" s="13" t="s">
        <v>404</v>
      </c>
      <c r="G654" s="13" t="s">
        <v>54</v>
      </c>
      <c r="H654" s="13" t="str">
        <f>IF(R654="A","Yes","No")</f>
        <v>Yes</v>
      </c>
      <c r="I654" s="13" t="s">
        <v>28</v>
      </c>
      <c r="J654" s="13" t="s">
        <v>30</v>
      </c>
      <c r="K654" s="13" t="s">
        <v>29</v>
      </c>
      <c r="L654" s="13" t="s">
        <v>30</v>
      </c>
      <c r="M654" s="13">
        <v>2006</v>
      </c>
      <c r="N654" s="13"/>
      <c r="O654" s="13"/>
      <c r="P654" s="13"/>
      <c r="Q654" s="23" t="str">
        <f>HYPERLINK("http://www.ubos.org/unda/index.php/catalog/13","http://www.ubos.org/unda/index.php/catalog/13")</f>
        <v>http://www.ubos.org/unda/index.php/catalog/13</v>
      </c>
      <c r="R654" s="15" t="s">
        <v>44</v>
      </c>
      <c r="S654" s="15" t="s">
        <v>45</v>
      </c>
      <c r="T654" s="15" t="s">
        <v>56</v>
      </c>
      <c r="U654" s="13" t="s">
        <v>214</v>
      </c>
      <c r="V654" s="13" t="s">
        <v>398</v>
      </c>
      <c r="W654" s="13" t="s">
        <v>399</v>
      </c>
      <c r="X654" s="13" t="s">
        <v>405</v>
      </c>
      <c r="Y654" s="13" t="s">
        <v>406</v>
      </c>
      <c r="Z654" s="23" t="str">
        <f>HYPERLINK("http://catalog.ihsn.org/index.php/catalog/3784/study-description","http://catalog.ihsn.org/index.php/catalog/3784/study-description")</f>
        <v>http://catalog.ihsn.org/index.php/catalog/3784/study-description</v>
      </c>
      <c r="AA654" s="3"/>
    </row>
    <row r="655" spans="1:27" x14ac:dyDescent="0.3">
      <c r="A655" s="13" t="s">
        <v>380</v>
      </c>
      <c r="B655" s="13" t="s">
        <v>23</v>
      </c>
      <c r="C655" s="13" t="s">
        <v>93</v>
      </c>
      <c r="D655" s="13" t="s">
        <v>68</v>
      </c>
      <c r="E655" s="13" t="s">
        <v>290</v>
      </c>
      <c r="F655" s="13" t="s">
        <v>404</v>
      </c>
      <c r="G655" s="13" t="s">
        <v>54</v>
      </c>
      <c r="H655" s="13" t="str">
        <f>IF(R655="A","Yes","No")</f>
        <v>Yes</v>
      </c>
      <c r="I655" s="13" t="s">
        <v>28</v>
      </c>
      <c r="J655" s="13" t="s">
        <v>30</v>
      </c>
      <c r="K655" s="13" t="s">
        <v>29</v>
      </c>
      <c r="L655" s="13" t="s">
        <v>30</v>
      </c>
      <c r="M655" s="13">
        <v>2006</v>
      </c>
      <c r="N655" s="13"/>
      <c r="O655" s="13"/>
      <c r="P655" s="13"/>
      <c r="Q655" s="23" t="str">
        <f>HYPERLINK("http://www.ubos.org/unda/index.php/catalog/13","http://www.ubos.org/unda/index.php/catalog/13")</f>
        <v>http://www.ubos.org/unda/index.php/catalog/13</v>
      </c>
      <c r="R655" s="15" t="s">
        <v>44</v>
      </c>
      <c r="S655" s="15" t="s">
        <v>45</v>
      </c>
      <c r="T655" s="15" t="s">
        <v>56</v>
      </c>
      <c r="U655" s="13" t="s">
        <v>214</v>
      </c>
      <c r="V655" s="13" t="s">
        <v>398</v>
      </c>
      <c r="W655" s="13" t="s">
        <v>399</v>
      </c>
      <c r="X655" s="13" t="s">
        <v>405</v>
      </c>
      <c r="Y655" s="13" t="s">
        <v>406</v>
      </c>
      <c r="Z655" s="23" t="str">
        <f>HYPERLINK("http://catalog.ihsn.org/index.php/catalog/3784/study-description","http://catalog.ihsn.org/index.php/catalog/3784/study-description")</f>
        <v>http://catalog.ihsn.org/index.php/catalog/3784/study-description</v>
      </c>
      <c r="AA655" s="3"/>
    </row>
    <row r="656" spans="1:27" x14ac:dyDescent="0.3">
      <c r="A656" s="13" t="s">
        <v>380</v>
      </c>
      <c r="B656" s="13" t="s">
        <v>23</v>
      </c>
      <c r="C656" s="13" t="s">
        <v>93</v>
      </c>
      <c r="D656" s="13" t="s">
        <v>68</v>
      </c>
      <c r="E656" s="13" t="s">
        <v>1280</v>
      </c>
      <c r="F656" s="13" t="s">
        <v>404</v>
      </c>
      <c r="G656" s="13" t="s">
        <v>54</v>
      </c>
      <c r="H656" s="13" t="str">
        <f>IF(R656="A","Yes","No")</f>
        <v>Yes</v>
      </c>
      <c r="I656" s="13" t="s">
        <v>28</v>
      </c>
      <c r="J656" s="13" t="s">
        <v>30</v>
      </c>
      <c r="K656" s="13" t="s">
        <v>29</v>
      </c>
      <c r="L656" s="13" t="s">
        <v>30</v>
      </c>
      <c r="M656" s="13">
        <v>2006</v>
      </c>
      <c r="N656" s="13"/>
      <c r="O656" s="13"/>
      <c r="P656" s="13"/>
      <c r="Q656" s="23" t="str">
        <f>HYPERLINK("http://www.ubos.org/unda/index.php/catalog/13","http://www.ubos.org/unda/index.php/catalog/13")</f>
        <v>http://www.ubos.org/unda/index.php/catalog/13</v>
      </c>
      <c r="R656" s="15" t="s">
        <v>44</v>
      </c>
      <c r="S656" s="15" t="s">
        <v>45</v>
      </c>
      <c r="T656" s="15" t="s">
        <v>56</v>
      </c>
      <c r="U656" s="13" t="s">
        <v>214</v>
      </c>
      <c r="V656" s="13" t="s">
        <v>398</v>
      </c>
      <c r="W656" s="13" t="s">
        <v>399</v>
      </c>
      <c r="X656" s="13" t="s">
        <v>405</v>
      </c>
      <c r="Y656" s="13" t="s">
        <v>406</v>
      </c>
      <c r="Z656" s="23" t="str">
        <f>HYPERLINK("http://catalog.ihsn.org/index.php/catalog/3784/study-description","http://catalog.ihsn.org/index.php/catalog/3784/study-description")</f>
        <v>http://catalog.ihsn.org/index.php/catalog/3784/study-description</v>
      </c>
      <c r="AA656" s="3"/>
    </row>
    <row r="657" spans="1:27" x14ac:dyDescent="0.3">
      <c r="A657" s="13" t="s">
        <v>380</v>
      </c>
      <c r="B657" s="13" t="s">
        <v>23</v>
      </c>
      <c r="C657" s="13" t="s">
        <v>93</v>
      </c>
      <c r="D657" s="13" t="s">
        <v>24</v>
      </c>
      <c r="E657" s="13" t="s">
        <v>1261</v>
      </c>
      <c r="F657" s="13" t="s">
        <v>383</v>
      </c>
      <c r="G657" s="13" t="s">
        <v>384</v>
      </c>
      <c r="H657" s="13" t="str">
        <f>IF(R657="A","Yes","No")</f>
        <v>No</v>
      </c>
      <c r="I657" s="13" t="s">
        <v>71</v>
      </c>
      <c r="J657" s="13" t="s">
        <v>29</v>
      </c>
      <c r="K657" s="13" t="s">
        <v>29</v>
      </c>
      <c r="L657" s="13" t="s">
        <v>30</v>
      </c>
      <c r="M657" s="13">
        <v>2015</v>
      </c>
      <c r="N657" s="13"/>
      <c r="O657" s="13"/>
      <c r="P657" s="13"/>
      <c r="Q657" s="14" t="str">
        <f>HYPERLINK("http://www.ugandangodirectory.org/","http://www.ugandangodirectory.org/ ")</f>
        <v xml:space="preserve">http://www.ugandangodirectory.org/ </v>
      </c>
      <c r="R657" s="15" t="s">
        <v>33</v>
      </c>
      <c r="S657" s="15" t="s">
        <v>34</v>
      </c>
      <c r="T657" s="15" t="s">
        <v>35</v>
      </c>
      <c r="U657" s="13"/>
      <c r="V657" s="13" t="s">
        <v>385</v>
      </c>
      <c r="W657" s="13" t="s">
        <v>386</v>
      </c>
      <c r="X657" s="13" t="s">
        <v>387</v>
      </c>
      <c r="Y657" s="13" t="s">
        <v>388</v>
      </c>
      <c r="Z657" s="13" t="s">
        <v>389</v>
      </c>
      <c r="AA657" s="3"/>
    </row>
    <row r="658" spans="1:27" x14ac:dyDescent="0.3">
      <c r="A658" s="13" t="s">
        <v>380</v>
      </c>
      <c r="B658" s="13" t="s">
        <v>107</v>
      </c>
      <c r="C658" s="13" t="s">
        <v>93</v>
      </c>
      <c r="D658" s="13" t="s">
        <v>24</v>
      </c>
      <c r="E658" s="13" t="s">
        <v>1534</v>
      </c>
      <c r="F658" s="13" t="s">
        <v>1540</v>
      </c>
      <c r="G658" s="13" t="s">
        <v>543</v>
      </c>
      <c r="H658" s="13" t="str">
        <f>IF(R658="A","Yes","No")</f>
        <v>Yes</v>
      </c>
      <c r="I658" s="13" t="s">
        <v>71</v>
      </c>
      <c r="J658" s="13" t="s">
        <v>29</v>
      </c>
      <c r="K658" s="13" t="s">
        <v>29</v>
      </c>
      <c r="L658" s="13" t="s">
        <v>30</v>
      </c>
      <c r="M658" s="13">
        <v>2015</v>
      </c>
      <c r="N658" s="13" t="s">
        <v>723</v>
      </c>
      <c r="O658" s="13"/>
      <c r="P658" s="13">
        <v>2016</v>
      </c>
      <c r="Q658" s="14" t="s">
        <v>1541</v>
      </c>
      <c r="R658" s="15" t="s">
        <v>44</v>
      </c>
      <c r="S658" s="15" t="s">
        <v>45</v>
      </c>
      <c r="T658" s="15" t="s">
        <v>72</v>
      </c>
      <c r="U658" s="13"/>
      <c r="V658" s="13" t="s">
        <v>143</v>
      </c>
      <c r="W658" s="13" t="s">
        <v>144</v>
      </c>
      <c r="X658" s="13"/>
      <c r="Y658" s="13" t="s">
        <v>120</v>
      </c>
      <c r="Z658" s="13"/>
      <c r="AA658" s="3"/>
    </row>
    <row r="659" spans="1:27" x14ac:dyDescent="0.3">
      <c r="A659" s="13" t="s">
        <v>380</v>
      </c>
      <c r="B659" s="13" t="s">
        <v>107</v>
      </c>
      <c r="C659" s="13" t="s">
        <v>93</v>
      </c>
      <c r="D659" s="13" t="s">
        <v>24</v>
      </c>
      <c r="E659" s="13" t="s">
        <v>1535</v>
      </c>
      <c r="F659" s="13" t="s">
        <v>1540</v>
      </c>
      <c r="G659" s="13" t="s">
        <v>543</v>
      </c>
      <c r="H659" s="13" t="str">
        <f>IF(R659="A","Yes","No")</f>
        <v>Yes</v>
      </c>
      <c r="I659" s="13" t="s">
        <v>71</v>
      </c>
      <c r="J659" s="13" t="s">
        <v>29</v>
      </c>
      <c r="K659" s="13" t="s">
        <v>29</v>
      </c>
      <c r="L659" s="13" t="s">
        <v>30</v>
      </c>
      <c r="M659" s="13">
        <v>2015</v>
      </c>
      <c r="N659" s="13" t="s">
        <v>723</v>
      </c>
      <c r="O659" s="13"/>
      <c r="P659" s="13">
        <v>2016</v>
      </c>
      <c r="Q659" s="14" t="s">
        <v>1541</v>
      </c>
      <c r="R659" s="15" t="s">
        <v>44</v>
      </c>
      <c r="S659" s="15" t="s">
        <v>45</v>
      </c>
      <c r="T659" s="15" t="s">
        <v>72</v>
      </c>
      <c r="U659" s="13"/>
      <c r="V659" s="13" t="s">
        <v>143</v>
      </c>
      <c r="W659" s="13" t="s">
        <v>144</v>
      </c>
      <c r="X659" s="13"/>
      <c r="Y659" s="13" t="s">
        <v>120</v>
      </c>
      <c r="Z659" s="13"/>
      <c r="AA659" s="3"/>
    </row>
    <row r="660" spans="1:27" x14ac:dyDescent="0.3">
      <c r="A660" s="13" t="s">
        <v>380</v>
      </c>
      <c r="B660" s="13" t="s">
        <v>107</v>
      </c>
      <c r="C660" s="13" t="s">
        <v>93</v>
      </c>
      <c r="D660" s="13" t="s">
        <v>24</v>
      </c>
      <c r="E660" s="13" t="s">
        <v>1531</v>
      </c>
      <c r="F660" s="13" t="s">
        <v>1540</v>
      </c>
      <c r="G660" s="13" t="s">
        <v>543</v>
      </c>
      <c r="H660" s="13" t="str">
        <f>IF(R660="A","Yes","No")</f>
        <v>Yes</v>
      </c>
      <c r="I660" s="13" t="s">
        <v>71</v>
      </c>
      <c r="J660" s="13" t="s">
        <v>29</v>
      </c>
      <c r="K660" s="13" t="s">
        <v>29</v>
      </c>
      <c r="L660" s="13" t="s">
        <v>30</v>
      </c>
      <c r="M660" s="13">
        <v>2015</v>
      </c>
      <c r="N660" s="13" t="s">
        <v>723</v>
      </c>
      <c r="O660" s="13"/>
      <c r="P660" s="13">
        <v>2016</v>
      </c>
      <c r="Q660" s="14" t="s">
        <v>1541</v>
      </c>
      <c r="R660" s="15" t="s">
        <v>44</v>
      </c>
      <c r="S660" s="15" t="s">
        <v>45</v>
      </c>
      <c r="T660" s="15" t="s">
        <v>72</v>
      </c>
      <c r="U660" s="13"/>
      <c r="V660" s="13" t="s">
        <v>143</v>
      </c>
      <c r="W660" s="13" t="s">
        <v>144</v>
      </c>
      <c r="X660" s="13"/>
      <c r="Y660" s="13" t="s">
        <v>120</v>
      </c>
      <c r="Z660" s="13"/>
      <c r="AA660" s="3"/>
    </row>
    <row r="661" spans="1:27" x14ac:dyDescent="0.3">
      <c r="A661" s="13" t="s">
        <v>380</v>
      </c>
      <c r="B661" s="13" t="s">
        <v>107</v>
      </c>
      <c r="C661" s="13" t="s">
        <v>93</v>
      </c>
      <c r="D661" s="13" t="s">
        <v>24</v>
      </c>
      <c r="E661" s="13" t="s">
        <v>1532</v>
      </c>
      <c r="F661" s="13" t="s">
        <v>1540</v>
      </c>
      <c r="G661" s="13" t="s">
        <v>543</v>
      </c>
      <c r="H661" s="13" t="str">
        <f>IF(R661="A","Yes","No")</f>
        <v>Yes</v>
      </c>
      <c r="I661" s="13" t="s">
        <v>71</v>
      </c>
      <c r="J661" s="13" t="s">
        <v>29</v>
      </c>
      <c r="K661" s="13" t="s">
        <v>29</v>
      </c>
      <c r="L661" s="13" t="s">
        <v>30</v>
      </c>
      <c r="M661" s="13">
        <v>2015</v>
      </c>
      <c r="N661" s="13" t="s">
        <v>723</v>
      </c>
      <c r="O661" s="13"/>
      <c r="P661" s="13">
        <v>2016</v>
      </c>
      <c r="Q661" s="14" t="s">
        <v>1541</v>
      </c>
      <c r="R661" s="15" t="s">
        <v>44</v>
      </c>
      <c r="S661" s="15" t="s">
        <v>45</v>
      </c>
      <c r="T661" s="15" t="s">
        <v>72</v>
      </c>
      <c r="U661" s="13"/>
      <c r="V661" s="13" t="s">
        <v>143</v>
      </c>
      <c r="W661" s="13" t="s">
        <v>144</v>
      </c>
      <c r="X661" s="13"/>
      <c r="Y661" s="13" t="s">
        <v>120</v>
      </c>
      <c r="Z661" s="13"/>
      <c r="AA661" s="3"/>
    </row>
    <row r="662" spans="1:27" x14ac:dyDescent="0.3">
      <c r="A662" s="13" t="s">
        <v>380</v>
      </c>
      <c r="B662" s="13" t="s">
        <v>107</v>
      </c>
      <c r="C662" s="13" t="s">
        <v>93</v>
      </c>
      <c r="D662" s="13" t="s">
        <v>24</v>
      </c>
      <c r="E662" s="13" t="s">
        <v>1536</v>
      </c>
      <c r="F662" s="13" t="s">
        <v>1540</v>
      </c>
      <c r="G662" s="13" t="s">
        <v>543</v>
      </c>
      <c r="H662" s="13" t="str">
        <f>IF(R662="A","Yes","No")</f>
        <v>Yes</v>
      </c>
      <c r="I662" s="13" t="s">
        <v>71</v>
      </c>
      <c r="J662" s="13" t="s">
        <v>29</v>
      </c>
      <c r="K662" s="13" t="s">
        <v>29</v>
      </c>
      <c r="L662" s="13" t="s">
        <v>30</v>
      </c>
      <c r="M662" s="13">
        <v>2015</v>
      </c>
      <c r="N662" s="13" t="s">
        <v>723</v>
      </c>
      <c r="O662" s="13"/>
      <c r="P662" s="13">
        <v>2016</v>
      </c>
      <c r="Q662" s="14" t="s">
        <v>1541</v>
      </c>
      <c r="R662" s="15" t="s">
        <v>44</v>
      </c>
      <c r="S662" s="15" t="s">
        <v>45</v>
      </c>
      <c r="T662" s="15" t="s">
        <v>72</v>
      </c>
      <c r="U662" s="13"/>
      <c r="V662" s="13" t="s">
        <v>143</v>
      </c>
      <c r="W662" s="13" t="s">
        <v>144</v>
      </c>
      <c r="X662" s="13"/>
      <c r="Y662" s="13" t="s">
        <v>120</v>
      </c>
      <c r="Z662" s="13"/>
      <c r="AA662" s="3"/>
    </row>
    <row r="663" spans="1:27" x14ac:dyDescent="0.3">
      <c r="A663" s="13" t="s">
        <v>380</v>
      </c>
      <c r="B663" s="13" t="s">
        <v>107</v>
      </c>
      <c r="C663" s="13" t="s">
        <v>93</v>
      </c>
      <c r="D663" s="13" t="s">
        <v>24</v>
      </c>
      <c r="E663" s="13" t="s">
        <v>1537</v>
      </c>
      <c r="F663" s="13" t="s">
        <v>1540</v>
      </c>
      <c r="G663" s="13" t="s">
        <v>543</v>
      </c>
      <c r="H663" s="13" t="str">
        <f>IF(R663="A","Yes","No")</f>
        <v>Yes</v>
      </c>
      <c r="I663" s="13" t="s">
        <v>71</v>
      </c>
      <c r="J663" s="13" t="s">
        <v>29</v>
      </c>
      <c r="K663" s="13" t="s">
        <v>29</v>
      </c>
      <c r="L663" s="13" t="s">
        <v>30</v>
      </c>
      <c r="M663" s="13">
        <v>2015</v>
      </c>
      <c r="N663" s="13" t="s">
        <v>723</v>
      </c>
      <c r="O663" s="13"/>
      <c r="P663" s="13">
        <v>2016</v>
      </c>
      <c r="Q663" s="14" t="s">
        <v>1541</v>
      </c>
      <c r="R663" s="15" t="s">
        <v>44</v>
      </c>
      <c r="S663" s="15" t="s">
        <v>45</v>
      </c>
      <c r="T663" s="15" t="s">
        <v>72</v>
      </c>
      <c r="U663" s="13"/>
      <c r="V663" s="13" t="s">
        <v>143</v>
      </c>
      <c r="W663" s="13" t="s">
        <v>144</v>
      </c>
      <c r="X663" s="13"/>
      <c r="Y663" s="13" t="s">
        <v>120</v>
      </c>
      <c r="Z663" s="13"/>
      <c r="AA663" s="3"/>
    </row>
    <row r="664" spans="1:27" x14ac:dyDescent="0.3">
      <c r="A664" s="13" t="s">
        <v>380</v>
      </c>
      <c r="B664" s="13" t="s">
        <v>107</v>
      </c>
      <c r="C664" s="13" t="s">
        <v>93</v>
      </c>
      <c r="D664" s="13" t="s">
        <v>24</v>
      </c>
      <c r="E664" s="13" t="s">
        <v>1528</v>
      </c>
      <c r="F664" s="13" t="s">
        <v>1540</v>
      </c>
      <c r="G664" s="13" t="s">
        <v>543</v>
      </c>
      <c r="H664" s="13" t="str">
        <f>IF(R664="A","Yes","No")</f>
        <v>Yes</v>
      </c>
      <c r="I664" s="13" t="s">
        <v>71</v>
      </c>
      <c r="J664" s="13" t="s">
        <v>29</v>
      </c>
      <c r="K664" s="13" t="s">
        <v>29</v>
      </c>
      <c r="L664" s="13" t="s">
        <v>30</v>
      </c>
      <c r="M664" s="13">
        <v>2015</v>
      </c>
      <c r="N664" s="13" t="s">
        <v>723</v>
      </c>
      <c r="O664" s="13"/>
      <c r="P664" s="13">
        <v>2016</v>
      </c>
      <c r="Q664" s="14" t="s">
        <v>1541</v>
      </c>
      <c r="R664" s="15" t="s">
        <v>44</v>
      </c>
      <c r="S664" s="15" t="s">
        <v>45</v>
      </c>
      <c r="T664" s="15" t="s">
        <v>72</v>
      </c>
      <c r="U664" s="13"/>
      <c r="V664" s="13" t="s">
        <v>143</v>
      </c>
      <c r="W664" s="13" t="s">
        <v>144</v>
      </c>
      <c r="X664" s="13"/>
      <c r="Y664" s="13" t="s">
        <v>120</v>
      </c>
      <c r="Z664" s="13"/>
      <c r="AA664" s="3"/>
    </row>
    <row r="665" spans="1:27" x14ac:dyDescent="0.3">
      <c r="A665" s="13" t="s">
        <v>380</v>
      </c>
      <c r="B665" s="13" t="s">
        <v>107</v>
      </c>
      <c r="C665" s="13" t="s">
        <v>93</v>
      </c>
      <c r="D665" s="13" t="s">
        <v>24</v>
      </c>
      <c r="E665" s="13" t="s">
        <v>1529</v>
      </c>
      <c r="F665" s="13" t="s">
        <v>1540</v>
      </c>
      <c r="G665" s="13" t="s">
        <v>543</v>
      </c>
      <c r="H665" s="13" t="str">
        <f>IF(R665="A","Yes","No")</f>
        <v>Yes</v>
      </c>
      <c r="I665" s="13" t="s">
        <v>71</v>
      </c>
      <c r="J665" s="13" t="s">
        <v>29</v>
      </c>
      <c r="K665" s="13" t="s">
        <v>29</v>
      </c>
      <c r="L665" s="13" t="s">
        <v>30</v>
      </c>
      <c r="M665" s="13">
        <v>2015</v>
      </c>
      <c r="N665" s="13" t="s">
        <v>723</v>
      </c>
      <c r="O665" s="13"/>
      <c r="P665" s="13">
        <v>2016</v>
      </c>
      <c r="Q665" s="14" t="s">
        <v>1541</v>
      </c>
      <c r="R665" s="15" t="s">
        <v>44</v>
      </c>
      <c r="S665" s="15" t="s">
        <v>45</v>
      </c>
      <c r="T665" s="15" t="s">
        <v>72</v>
      </c>
      <c r="U665" s="13"/>
      <c r="V665" s="13" t="s">
        <v>143</v>
      </c>
      <c r="W665" s="13" t="s">
        <v>144</v>
      </c>
      <c r="X665" s="13"/>
      <c r="Y665" s="13" t="s">
        <v>120</v>
      </c>
      <c r="Z665" s="13"/>
      <c r="AA665" s="3"/>
    </row>
    <row r="666" spans="1:27" x14ac:dyDescent="0.3">
      <c r="A666" s="13" t="s">
        <v>380</v>
      </c>
      <c r="B666" s="13" t="s">
        <v>107</v>
      </c>
      <c r="C666" s="13" t="s">
        <v>93</v>
      </c>
      <c r="D666" s="13" t="s">
        <v>24</v>
      </c>
      <c r="E666" s="13" t="s">
        <v>1530</v>
      </c>
      <c r="F666" s="13" t="s">
        <v>1540</v>
      </c>
      <c r="G666" s="13" t="s">
        <v>543</v>
      </c>
      <c r="H666" s="13" t="str">
        <f>IF(R666="A","Yes","No")</f>
        <v>Yes</v>
      </c>
      <c r="I666" s="13" t="s">
        <v>71</v>
      </c>
      <c r="J666" s="13" t="s">
        <v>29</v>
      </c>
      <c r="K666" s="13" t="s">
        <v>29</v>
      </c>
      <c r="L666" s="13" t="s">
        <v>30</v>
      </c>
      <c r="M666" s="13">
        <v>2015</v>
      </c>
      <c r="N666" s="13" t="s">
        <v>723</v>
      </c>
      <c r="O666" s="13"/>
      <c r="P666" s="13">
        <v>2016</v>
      </c>
      <c r="Q666" s="14" t="s">
        <v>1541</v>
      </c>
      <c r="R666" s="15" t="s">
        <v>44</v>
      </c>
      <c r="S666" s="15" t="s">
        <v>45</v>
      </c>
      <c r="T666" s="15" t="s">
        <v>72</v>
      </c>
      <c r="U666" s="13"/>
      <c r="V666" s="13" t="s">
        <v>143</v>
      </c>
      <c r="W666" s="13" t="s">
        <v>144</v>
      </c>
      <c r="X666" s="13"/>
      <c r="Y666" s="13" t="s">
        <v>120</v>
      </c>
      <c r="Z666" s="13"/>
      <c r="AA666" s="3"/>
    </row>
    <row r="667" spans="1:27" x14ac:dyDescent="0.3">
      <c r="A667" s="13" t="s">
        <v>380</v>
      </c>
      <c r="B667" s="13" t="s">
        <v>107</v>
      </c>
      <c r="C667" s="13" t="s">
        <v>93</v>
      </c>
      <c r="D667" s="13" t="s">
        <v>24</v>
      </c>
      <c r="E667" s="13" t="s">
        <v>1538</v>
      </c>
      <c r="F667" s="13" t="s">
        <v>1540</v>
      </c>
      <c r="G667" s="13" t="s">
        <v>543</v>
      </c>
      <c r="H667" s="13" t="str">
        <f>IF(R667="A","Yes","No")</f>
        <v>Yes</v>
      </c>
      <c r="I667" s="13" t="s">
        <v>71</v>
      </c>
      <c r="J667" s="13" t="s">
        <v>29</v>
      </c>
      <c r="K667" s="13" t="s">
        <v>29</v>
      </c>
      <c r="L667" s="13" t="s">
        <v>30</v>
      </c>
      <c r="M667" s="13">
        <v>2015</v>
      </c>
      <c r="N667" s="13" t="s">
        <v>723</v>
      </c>
      <c r="O667" s="13"/>
      <c r="P667" s="13">
        <v>2016</v>
      </c>
      <c r="Q667" s="14" t="s">
        <v>1541</v>
      </c>
      <c r="R667" s="15" t="s">
        <v>44</v>
      </c>
      <c r="S667" s="15" t="s">
        <v>45</v>
      </c>
      <c r="T667" s="15" t="s">
        <v>72</v>
      </c>
      <c r="U667" s="13"/>
      <c r="V667" s="13" t="s">
        <v>143</v>
      </c>
      <c r="W667" s="13" t="s">
        <v>144</v>
      </c>
      <c r="X667" s="13"/>
      <c r="Y667" s="13" t="s">
        <v>120</v>
      </c>
      <c r="Z667" s="13"/>
      <c r="AA667" s="3"/>
    </row>
    <row r="668" spans="1:27" x14ac:dyDescent="0.3">
      <c r="A668" s="13" t="s">
        <v>380</v>
      </c>
      <c r="B668" s="13" t="s">
        <v>107</v>
      </c>
      <c r="C668" s="13" t="s">
        <v>93</v>
      </c>
      <c r="D668" s="13" t="s">
        <v>24</v>
      </c>
      <c r="E668" s="13" t="s">
        <v>1533</v>
      </c>
      <c r="F668" s="13" t="s">
        <v>1540</v>
      </c>
      <c r="G668" s="13" t="s">
        <v>543</v>
      </c>
      <c r="H668" s="13" t="str">
        <f>IF(R668="A","Yes","No")</f>
        <v>Yes</v>
      </c>
      <c r="I668" s="13" t="s">
        <v>71</v>
      </c>
      <c r="J668" s="13" t="s">
        <v>29</v>
      </c>
      <c r="K668" s="13" t="s">
        <v>29</v>
      </c>
      <c r="L668" s="13" t="s">
        <v>30</v>
      </c>
      <c r="M668" s="13">
        <v>2015</v>
      </c>
      <c r="N668" s="13" t="s">
        <v>723</v>
      </c>
      <c r="O668" s="13"/>
      <c r="P668" s="13">
        <v>2016</v>
      </c>
      <c r="Q668" s="14" t="s">
        <v>1541</v>
      </c>
      <c r="R668" s="15" t="s">
        <v>44</v>
      </c>
      <c r="S668" s="15" t="s">
        <v>45</v>
      </c>
      <c r="T668" s="15" t="s">
        <v>72</v>
      </c>
      <c r="U668" s="13"/>
      <c r="V668" s="13" t="s">
        <v>143</v>
      </c>
      <c r="W668" s="13" t="s">
        <v>144</v>
      </c>
      <c r="X668" s="13"/>
      <c r="Y668" s="13" t="s">
        <v>120</v>
      </c>
      <c r="Z668" s="13"/>
      <c r="AA668" s="3"/>
    </row>
    <row r="669" spans="1:27" x14ac:dyDescent="0.3">
      <c r="A669" s="13" t="s">
        <v>380</v>
      </c>
      <c r="B669" s="13" t="s">
        <v>107</v>
      </c>
      <c r="C669" s="13" t="s">
        <v>93</v>
      </c>
      <c r="D669" s="13" t="s">
        <v>24</v>
      </c>
      <c r="E669" s="13" t="s">
        <v>1539</v>
      </c>
      <c r="F669" s="13" t="s">
        <v>1540</v>
      </c>
      <c r="G669" s="13" t="s">
        <v>543</v>
      </c>
      <c r="H669" s="13" t="str">
        <f>IF(R669="A","Yes","No")</f>
        <v>Yes</v>
      </c>
      <c r="I669" s="13" t="s">
        <v>71</v>
      </c>
      <c r="J669" s="13" t="s">
        <v>29</v>
      </c>
      <c r="K669" s="13" t="s">
        <v>29</v>
      </c>
      <c r="L669" s="13" t="s">
        <v>30</v>
      </c>
      <c r="M669" s="13">
        <v>2015</v>
      </c>
      <c r="N669" s="13" t="s">
        <v>723</v>
      </c>
      <c r="O669" s="13"/>
      <c r="P669" s="13">
        <v>2016</v>
      </c>
      <c r="Q669" s="14" t="s">
        <v>1541</v>
      </c>
      <c r="R669" s="15" t="s">
        <v>44</v>
      </c>
      <c r="S669" s="15" t="s">
        <v>45</v>
      </c>
      <c r="T669" s="15" t="s">
        <v>72</v>
      </c>
      <c r="U669" s="13"/>
      <c r="V669" s="13" t="s">
        <v>143</v>
      </c>
      <c r="W669" s="13" t="s">
        <v>144</v>
      </c>
      <c r="X669" s="13"/>
      <c r="Y669" s="13" t="s">
        <v>120</v>
      </c>
      <c r="Z669" s="13"/>
      <c r="AA669" s="3"/>
    </row>
    <row r="670" spans="1:27" x14ac:dyDescent="0.3">
      <c r="A670" s="13" t="s">
        <v>380</v>
      </c>
      <c r="B670" s="13" t="s">
        <v>107</v>
      </c>
      <c r="C670" s="13" t="s">
        <v>93</v>
      </c>
      <c r="D670" s="13" t="s">
        <v>24</v>
      </c>
      <c r="E670" s="13" t="s">
        <v>1542</v>
      </c>
      <c r="F670" s="13" t="s">
        <v>544</v>
      </c>
      <c r="G670" s="13" t="s">
        <v>2022</v>
      </c>
      <c r="H670" s="13" t="str">
        <f>IF(R670="A","Yes","No")</f>
        <v>Yes</v>
      </c>
      <c r="I670" s="13" t="s">
        <v>71</v>
      </c>
      <c r="J670" s="13" t="s">
        <v>30</v>
      </c>
      <c r="K670" s="13" t="s">
        <v>30</v>
      </c>
      <c r="L670" s="13" t="s">
        <v>30</v>
      </c>
      <c r="M670" s="13" t="s">
        <v>801</v>
      </c>
      <c r="N670" s="13"/>
      <c r="O670" s="13"/>
      <c r="P670" s="13"/>
      <c r="Q670" s="13" t="s">
        <v>92</v>
      </c>
      <c r="R670" s="15" t="s">
        <v>44</v>
      </c>
      <c r="S670" s="15" t="s">
        <v>45</v>
      </c>
      <c r="T670" s="15" t="s">
        <v>46</v>
      </c>
      <c r="U670" s="13"/>
      <c r="V670" s="13" t="s">
        <v>481</v>
      </c>
      <c r="W670" s="13" t="s">
        <v>482</v>
      </c>
      <c r="X670" s="13"/>
      <c r="Y670" s="13" t="s">
        <v>48</v>
      </c>
      <c r="Z670" s="13"/>
      <c r="AA670" s="3"/>
    </row>
    <row r="671" spans="1:27" x14ac:dyDescent="0.3">
      <c r="A671" s="13" t="s">
        <v>380</v>
      </c>
      <c r="B671" s="13" t="s">
        <v>107</v>
      </c>
      <c r="C671" s="13" t="s">
        <v>24</v>
      </c>
      <c r="D671" s="13" t="s">
        <v>24</v>
      </c>
      <c r="E671" s="13" t="s">
        <v>1545</v>
      </c>
      <c r="F671" s="13" t="s">
        <v>1563</v>
      </c>
      <c r="G671" s="13" t="s">
        <v>545</v>
      </c>
      <c r="H671" s="13" t="str">
        <f>IF(R671="A","Yes","No")</f>
        <v>No</v>
      </c>
      <c r="I671" s="13" t="s">
        <v>28</v>
      </c>
      <c r="J671" s="13" t="s">
        <v>29</v>
      </c>
      <c r="K671" s="13" t="s">
        <v>29</v>
      </c>
      <c r="L671" s="13" t="s">
        <v>29</v>
      </c>
      <c r="M671" s="13">
        <v>2013</v>
      </c>
      <c r="N671" s="13"/>
      <c r="O671" s="13"/>
      <c r="P671" s="13"/>
      <c r="Q671" s="27" t="s">
        <v>1554</v>
      </c>
      <c r="R671" s="15" t="s">
        <v>33</v>
      </c>
      <c r="S671" s="15" t="s">
        <v>34</v>
      </c>
      <c r="T671" s="15" t="s">
        <v>35</v>
      </c>
      <c r="U671" s="13" t="s">
        <v>546</v>
      </c>
      <c r="V671" s="13" t="s">
        <v>202</v>
      </c>
      <c r="W671" s="13" t="s">
        <v>207</v>
      </c>
      <c r="X671" s="13" t="s">
        <v>297</v>
      </c>
      <c r="Y671" s="13" t="s">
        <v>306</v>
      </c>
      <c r="Z671" s="13"/>
      <c r="AA671" s="3"/>
    </row>
    <row r="672" spans="1:27" x14ac:dyDescent="0.3">
      <c r="A672" s="13" t="s">
        <v>380</v>
      </c>
      <c r="B672" s="13" t="s">
        <v>107</v>
      </c>
      <c r="C672" s="13" t="s">
        <v>24</v>
      </c>
      <c r="D672" s="13" t="s">
        <v>24</v>
      </c>
      <c r="E672" s="13" t="s">
        <v>1548</v>
      </c>
      <c r="F672" s="13" t="s">
        <v>1559</v>
      </c>
      <c r="G672" s="13" t="s">
        <v>545</v>
      </c>
      <c r="H672" s="13" t="str">
        <f>IF(R672="A","Yes","No")</f>
        <v>No</v>
      </c>
      <c r="I672" s="13" t="s">
        <v>28</v>
      </c>
      <c r="J672" s="13" t="s">
        <v>29</v>
      </c>
      <c r="K672" s="13" t="s">
        <v>29</v>
      </c>
      <c r="L672" s="13" t="s">
        <v>29</v>
      </c>
      <c r="M672" s="13">
        <v>2015</v>
      </c>
      <c r="N672" s="13"/>
      <c r="O672" s="13"/>
      <c r="P672" s="13"/>
      <c r="Q672" s="32" t="s">
        <v>1558</v>
      </c>
      <c r="R672" s="15" t="s">
        <v>33</v>
      </c>
      <c r="S672" s="15" t="s">
        <v>34</v>
      </c>
      <c r="T672" s="15" t="s">
        <v>35</v>
      </c>
      <c r="U672" s="13" t="s">
        <v>546</v>
      </c>
      <c r="V672" s="13" t="s">
        <v>202</v>
      </c>
      <c r="W672" s="13" t="s">
        <v>207</v>
      </c>
      <c r="X672" s="13" t="s">
        <v>297</v>
      </c>
      <c r="Y672" s="13" t="s">
        <v>306</v>
      </c>
      <c r="Z672" s="13"/>
      <c r="AA672" s="3"/>
    </row>
    <row r="673" spans="1:27" x14ac:dyDescent="0.3">
      <c r="A673" s="13" t="s">
        <v>380</v>
      </c>
      <c r="B673" s="13" t="s">
        <v>107</v>
      </c>
      <c r="C673" s="13" t="s">
        <v>24</v>
      </c>
      <c r="D673" s="13" t="s">
        <v>24</v>
      </c>
      <c r="E673" s="13" t="s">
        <v>1551</v>
      </c>
      <c r="F673" s="13" t="s">
        <v>1559</v>
      </c>
      <c r="G673" s="13" t="s">
        <v>545</v>
      </c>
      <c r="H673" s="13" t="str">
        <f>IF(R673="A","Yes","No")</f>
        <v>No</v>
      </c>
      <c r="I673" s="13" t="s">
        <v>28</v>
      </c>
      <c r="J673" s="13" t="s">
        <v>29</v>
      </c>
      <c r="K673" s="13" t="s">
        <v>29</v>
      </c>
      <c r="L673" s="13" t="s">
        <v>29</v>
      </c>
      <c r="M673" s="13">
        <v>2015</v>
      </c>
      <c r="N673" s="13"/>
      <c r="O673" s="13"/>
      <c r="P673" s="13"/>
      <c r="Q673" s="27" t="s">
        <v>1564</v>
      </c>
      <c r="R673" s="15" t="s">
        <v>33</v>
      </c>
      <c r="S673" s="15" t="s">
        <v>34</v>
      </c>
      <c r="T673" s="15" t="s">
        <v>35</v>
      </c>
      <c r="U673" s="13" t="s">
        <v>546</v>
      </c>
      <c r="V673" s="13" t="s">
        <v>202</v>
      </c>
      <c r="W673" s="13" t="s">
        <v>207</v>
      </c>
      <c r="X673" s="13" t="s">
        <v>297</v>
      </c>
      <c r="Y673" s="13" t="s">
        <v>306</v>
      </c>
      <c r="Z673" s="13"/>
      <c r="AA673" s="3"/>
    </row>
    <row r="674" spans="1:27" x14ac:dyDescent="0.3">
      <c r="A674" s="13" t="s">
        <v>380</v>
      </c>
      <c r="B674" s="13" t="s">
        <v>107</v>
      </c>
      <c r="C674" s="13" t="s">
        <v>93</v>
      </c>
      <c r="D674" s="13" t="s">
        <v>24</v>
      </c>
      <c r="E674" s="29" t="s">
        <v>1647</v>
      </c>
      <c r="F674" s="13" t="s">
        <v>564</v>
      </c>
      <c r="G674" s="13" t="s">
        <v>54</v>
      </c>
      <c r="H674" s="13" t="str">
        <f>IF(R674="A","Yes","No")</f>
        <v>Yes</v>
      </c>
      <c r="I674" s="13" t="s">
        <v>71</v>
      </c>
      <c r="J674" s="13" t="s">
        <v>29</v>
      </c>
      <c r="K674" s="13" t="s">
        <v>29</v>
      </c>
      <c r="L674" s="13" t="s">
        <v>30</v>
      </c>
      <c r="M674" s="13">
        <v>2014</v>
      </c>
      <c r="N674" s="13"/>
      <c r="O674" s="13"/>
      <c r="P674" s="13"/>
      <c r="Q674" s="14" t="s">
        <v>1657</v>
      </c>
      <c r="R674" s="15" t="s">
        <v>44</v>
      </c>
      <c r="S674" s="15" t="s">
        <v>45</v>
      </c>
      <c r="T674" s="15" t="s">
        <v>56</v>
      </c>
      <c r="U674" s="13"/>
      <c r="V674" s="13" t="s">
        <v>202</v>
      </c>
      <c r="W674" s="13" t="s">
        <v>203</v>
      </c>
      <c r="X674" s="13" t="s">
        <v>566</v>
      </c>
      <c r="Y674" s="13" t="s">
        <v>91</v>
      </c>
      <c r="Z674" s="13"/>
      <c r="AA674" s="3"/>
    </row>
    <row r="675" spans="1:27" x14ac:dyDescent="0.3">
      <c r="A675" s="13" t="s">
        <v>380</v>
      </c>
      <c r="B675" s="13" t="s">
        <v>107</v>
      </c>
      <c r="C675" s="13" t="s">
        <v>93</v>
      </c>
      <c r="D675" s="13" t="s">
        <v>24</v>
      </c>
      <c r="E675" s="29" t="s">
        <v>1648</v>
      </c>
      <c r="F675" s="13" t="s">
        <v>564</v>
      </c>
      <c r="G675" s="13" t="s">
        <v>54</v>
      </c>
      <c r="H675" s="13" t="str">
        <f>IF(R675="A","Yes","No")</f>
        <v>Yes</v>
      </c>
      <c r="I675" s="13" t="s">
        <v>71</v>
      </c>
      <c r="J675" s="13" t="s">
        <v>29</v>
      </c>
      <c r="K675" s="13" t="s">
        <v>29</v>
      </c>
      <c r="L675" s="13" t="s">
        <v>30</v>
      </c>
      <c r="M675" s="13">
        <v>2014</v>
      </c>
      <c r="N675" s="13"/>
      <c r="O675" s="13"/>
      <c r="P675" s="13"/>
      <c r="Q675" s="14" t="s">
        <v>1657</v>
      </c>
      <c r="R675" s="15" t="s">
        <v>44</v>
      </c>
      <c r="S675" s="15" t="s">
        <v>45</v>
      </c>
      <c r="T675" s="15" t="s">
        <v>56</v>
      </c>
      <c r="U675" s="13"/>
      <c r="V675" s="13" t="s">
        <v>202</v>
      </c>
      <c r="W675" s="13" t="s">
        <v>203</v>
      </c>
      <c r="X675" s="13" t="s">
        <v>566</v>
      </c>
      <c r="Y675" s="13" t="s">
        <v>91</v>
      </c>
      <c r="Z675" s="13"/>
      <c r="AA675" s="3"/>
    </row>
    <row r="676" spans="1:27" x14ac:dyDescent="0.3">
      <c r="A676" s="13" t="s">
        <v>380</v>
      </c>
      <c r="B676" s="13" t="s">
        <v>107</v>
      </c>
      <c r="C676" s="13" t="s">
        <v>93</v>
      </c>
      <c r="D676" s="13" t="s">
        <v>24</v>
      </c>
      <c r="E676" s="29" t="s">
        <v>1649</v>
      </c>
      <c r="F676" s="13" t="s">
        <v>564</v>
      </c>
      <c r="G676" s="13" t="s">
        <v>54</v>
      </c>
      <c r="H676" s="13" t="str">
        <f>IF(R676="A","Yes","No")</f>
        <v>Yes</v>
      </c>
      <c r="I676" s="13" t="s">
        <v>71</v>
      </c>
      <c r="J676" s="13" t="s">
        <v>29</v>
      </c>
      <c r="K676" s="13" t="s">
        <v>29</v>
      </c>
      <c r="L676" s="13" t="s">
        <v>30</v>
      </c>
      <c r="M676" s="13">
        <v>2014</v>
      </c>
      <c r="N676" s="13"/>
      <c r="O676" s="13"/>
      <c r="P676" s="13"/>
      <c r="Q676" s="14" t="s">
        <v>1657</v>
      </c>
      <c r="R676" s="15" t="s">
        <v>44</v>
      </c>
      <c r="S676" s="15" t="s">
        <v>45</v>
      </c>
      <c r="T676" s="15" t="s">
        <v>56</v>
      </c>
      <c r="U676" s="13"/>
      <c r="V676" s="13" t="s">
        <v>202</v>
      </c>
      <c r="W676" s="13" t="s">
        <v>203</v>
      </c>
      <c r="X676" s="13" t="s">
        <v>566</v>
      </c>
      <c r="Y676" s="13" t="s">
        <v>91</v>
      </c>
      <c r="Z676" s="13"/>
      <c r="AA676" s="3"/>
    </row>
    <row r="677" spans="1:27" x14ac:dyDescent="0.3">
      <c r="A677" s="13" t="s">
        <v>380</v>
      </c>
      <c r="B677" s="13" t="s">
        <v>107</v>
      </c>
      <c r="C677" s="13" t="s">
        <v>24</v>
      </c>
      <c r="D677" s="13" t="s">
        <v>24</v>
      </c>
      <c r="E677" s="29" t="s">
        <v>1664</v>
      </c>
      <c r="F677" s="13" t="s">
        <v>1661</v>
      </c>
      <c r="G677" s="13" t="s">
        <v>54</v>
      </c>
      <c r="H677" s="13" t="str">
        <f>IF(R677="A","Yes","No")</f>
        <v>Yes</v>
      </c>
      <c r="I677" s="13" t="s">
        <v>71</v>
      </c>
      <c r="J677" s="13" t="s">
        <v>29</v>
      </c>
      <c r="K677" s="13" t="s">
        <v>29</v>
      </c>
      <c r="L677" s="13" t="s">
        <v>30</v>
      </c>
      <c r="M677" s="13">
        <v>2013</v>
      </c>
      <c r="N677" s="13" t="s">
        <v>723</v>
      </c>
      <c r="O677" s="13">
        <v>2012</v>
      </c>
      <c r="P677" s="13">
        <v>2014</v>
      </c>
      <c r="Q677" s="14" t="s">
        <v>565</v>
      </c>
      <c r="R677" s="15" t="s">
        <v>44</v>
      </c>
      <c r="S677" s="15" t="s">
        <v>45</v>
      </c>
      <c r="T677" s="15" t="s">
        <v>56</v>
      </c>
      <c r="U677" s="13"/>
      <c r="V677" s="13" t="s">
        <v>202</v>
      </c>
      <c r="W677" s="13" t="s">
        <v>203</v>
      </c>
      <c r="X677" s="13" t="s">
        <v>566</v>
      </c>
      <c r="Y677" s="13" t="s">
        <v>91</v>
      </c>
      <c r="Z677" s="13"/>
      <c r="AA677" s="3"/>
    </row>
    <row r="678" spans="1:27" x14ac:dyDescent="0.3">
      <c r="A678" s="13" t="s">
        <v>380</v>
      </c>
      <c r="B678" s="13" t="s">
        <v>23</v>
      </c>
      <c r="C678" s="13" t="s">
        <v>93</v>
      </c>
      <c r="D678" s="13" t="s">
        <v>67</v>
      </c>
      <c r="E678" s="31" t="s">
        <v>1521</v>
      </c>
      <c r="F678" s="13" t="s">
        <v>541</v>
      </c>
      <c r="G678" s="13" t="s">
        <v>54</v>
      </c>
      <c r="H678" s="13" t="str">
        <f>IF(R678="A","Yes","No")</f>
        <v>Yes</v>
      </c>
      <c r="I678" s="13" t="s">
        <v>71</v>
      </c>
      <c r="J678" s="13" t="s">
        <v>29</v>
      </c>
      <c r="K678" s="13" t="s">
        <v>29</v>
      </c>
      <c r="L678" s="13" t="s">
        <v>30</v>
      </c>
      <c r="M678" s="13">
        <v>2014</v>
      </c>
      <c r="N678" s="13"/>
      <c r="O678" s="13"/>
      <c r="P678" s="13"/>
      <c r="Q678"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R678" s="15" t="s">
        <v>44</v>
      </c>
      <c r="S678" s="15" t="s">
        <v>45</v>
      </c>
      <c r="T678" s="15" t="s">
        <v>56</v>
      </c>
      <c r="U678" s="13"/>
      <c r="V678" s="13" t="s">
        <v>202</v>
      </c>
      <c r="W678" s="13" t="s">
        <v>203</v>
      </c>
      <c r="X678" s="13" t="s">
        <v>542</v>
      </c>
      <c r="Y678" s="13" t="s">
        <v>91</v>
      </c>
      <c r="Z678" s="13"/>
      <c r="AA678" s="3"/>
    </row>
    <row r="679" spans="1:27" x14ac:dyDescent="0.3">
      <c r="A679" s="13" t="s">
        <v>380</v>
      </c>
      <c r="B679" s="13" t="s">
        <v>23</v>
      </c>
      <c r="C679" s="13" t="s">
        <v>93</v>
      </c>
      <c r="D679" s="13" t="s">
        <v>67</v>
      </c>
      <c r="E679" s="31" t="s">
        <v>1522</v>
      </c>
      <c r="F679" s="13" t="s">
        <v>541</v>
      </c>
      <c r="G679" s="13" t="s">
        <v>54</v>
      </c>
      <c r="H679" s="13" t="str">
        <f>IF(R679="A","Yes","No")</f>
        <v>Yes</v>
      </c>
      <c r="I679" s="13" t="s">
        <v>71</v>
      </c>
      <c r="J679" s="13" t="s">
        <v>29</v>
      </c>
      <c r="K679" s="13" t="s">
        <v>29</v>
      </c>
      <c r="L679" s="13" t="s">
        <v>30</v>
      </c>
      <c r="M679" s="13">
        <v>2014</v>
      </c>
      <c r="N679" s="13"/>
      <c r="O679" s="13"/>
      <c r="P679" s="13"/>
      <c r="Q679"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R679" s="15" t="s">
        <v>44</v>
      </c>
      <c r="S679" s="15" t="s">
        <v>45</v>
      </c>
      <c r="T679" s="15" t="s">
        <v>56</v>
      </c>
      <c r="U679" s="13"/>
      <c r="V679" s="13" t="s">
        <v>202</v>
      </c>
      <c r="W679" s="13" t="s">
        <v>203</v>
      </c>
      <c r="X679" s="13" t="s">
        <v>542</v>
      </c>
      <c r="Y679" s="13" t="s">
        <v>91</v>
      </c>
      <c r="Z679" s="13"/>
      <c r="AA679" s="3"/>
    </row>
    <row r="680" spans="1:27" x14ac:dyDescent="0.3">
      <c r="A680" s="13" t="s">
        <v>380</v>
      </c>
      <c r="B680" s="13" t="s">
        <v>23</v>
      </c>
      <c r="C680" s="13" t="s">
        <v>93</v>
      </c>
      <c r="D680" s="13" t="s">
        <v>67</v>
      </c>
      <c r="E680" s="31" t="s">
        <v>1523</v>
      </c>
      <c r="F680" s="13" t="s">
        <v>541</v>
      </c>
      <c r="G680" s="13" t="s">
        <v>54</v>
      </c>
      <c r="H680" s="13" t="str">
        <f>IF(R680="A","Yes","No")</f>
        <v>Yes</v>
      </c>
      <c r="I680" s="13" t="s">
        <v>71</v>
      </c>
      <c r="J680" s="13" t="s">
        <v>29</v>
      </c>
      <c r="K680" s="13" t="s">
        <v>29</v>
      </c>
      <c r="L680" s="13" t="s">
        <v>30</v>
      </c>
      <c r="M680" s="13">
        <v>2014</v>
      </c>
      <c r="N680" s="13"/>
      <c r="O680" s="13"/>
      <c r="P680" s="13"/>
      <c r="Q680"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R680" s="15" t="s">
        <v>44</v>
      </c>
      <c r="S680" s="15" t="s">
        <v>45</v>
      </c>
      <c r="T680" s="15" t="s">
        <v>56</v>
      </c>
      <c r="U680" s="13"/>
      <c r="V680" s="13" t="s">
        <v>202</v>
      </c>
      <c r="W680" s="13" t="s">
        <v>203</v>
      </c>
      <c r="X680" s="13" t="s">
        <v>542</v>
      </c>
      <c r="Y680" s="13" t="s">
        <v>91</v>
      </c>
      <c r="Z680" s="13"/>
      <c r="AA680" s="3"/>
    </row>
    <row r="681" spans="1:27" x14ac:dyDescent="0.3">
      <c r="A681" s="13" t="s">
        <v>380</v>
      </c>
      <c r="B681" s="13" t="s">
        <v>23</v>
      </c>
      <c r="C681" s="13" t="s">
        <v>93</v>
      </c>
      <c r="D681" s="13" t="s">
        <v>67</v>
      </c>
      <c r="E681" s="31" t="s">
        <v>1524</v>
      </c>
      <c r="F681" s="13" t="s">
        <v>541</v>
      </c>
      <c r="G681" s="13" t="s">
        <v>54</v>
      </c>
      <c r="H681" s="13" t="str">
        <f>IF(R681="A","Yes","No")</f>
        <v>Yes</v>
      </c>
      <c r="I681" s="13" t="s">
        <v>71</v>
      </c>
      <c r="J681" s="13" t="s">
        <v>29</v>
      </c>
      <c r="K681" s="13" t="s">
        <v>29</v>
      </c>
      <c r="L681" s="13" t="s">
        <v>30</v>
      </c>
      <c r="M681" s="13">
        <v>2014</v>
      </c>
      <c r="N681" s="13"/>
      <c r="O681" s="13"/>
      <c r="P681" s="13"/>
      <c r="Q681"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R681" s="15" t="s">
        <v>44</v>
      </c>
      <c r="S681" s="15" t="s">
        <v>45</v>
      </c>
      <c r="T681" s="15" t="s">
        <v>56</v>
      </c>
      <c r="U681" s="13"/>
      <c r="V681" s="13" t="s">
        <v>202</v>
      </c>
      <c r="W681" s="13" t="s">
        <v>203</v>
      </c>
      <c r="X681" s="13" t="s">
        <v>542</v>
      </c>
      <c r="Y681" s="13" t="s">
        <v>91</v>
      </c>
      <c r="Z681" s="13"/>
      <c r="AA681" s="3"/>
    </row>
    <row r="682" spans="1:27" x14ac:dyDescent="0.3">
      <c r="A682" s="13" t="s">
        <v>380</v>
      </c>
      <c r="B682" s="13" t="s">
        <v>23</v>
      </c>
      <c r="C682" s="13" t="s">
        <v>93</v>
      </c>
      <c r="D682" s="13" t="s">
        <v>67</v>
      </c>
      <c r="E682" s="31" t="s">
        <v>1525</v>
      </c>
      <c r="F682" s="13" t="s">
        <v>541</v>
      </c>
      <c r="G682" s="13" t="s">
        <v>54</v>
      </c>
      <c r="H682" s="13" t="str">
        <f>IF(R682="A","Yes","No")</f>
        <v>Yes</v>
      </c>
      <c r="I682" s="13" t="s">
        <v>71</v>
      </c>
      <c r="J682" s="13" t="s">
        <v>29</v>
      </c>
      <c r="K682" s="13" t="s">
        <v>29</v>
      </c>
      <c r="L682" s="13" t="s">
        <v>30</v>
      </c>
      <c r="M682" s="13">
        <v>2014</v>
      </c>
      <c r="N682" s="13"/>
      <c r="O682" s="13"/>
      <c r="P682" s="13"/>
      <c r="Q682"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R682" s="15" t="s">
        <v>44</v>
      </c>
      <c r="S682" s="15" t="s">
        <v>45</v>
      </c>
      <c r="T682" s="15" t="s">
        <v>56</v>
      </c>
      <c r="U682" s="13"/>
      <c r="V682" s="13" t="s">
        <v>202</v>
      </c>
      <c r="W682" s="13" t="s">
        <v>203</v>
      </c>
      <c r="X682" s="13" t="s">
        <v>542</v>
      </c>
      <c r="Y682" s="13" t="s">
        <v>91</v>
      </c>
      <c r="Z682" s="13"/>
      <c r="AA682" s="3"/>
    </row>
    <row r="683" spans="1:27" x14ac:dyDescent="0.3">
      <c r="A683" s="13" t="s">
        <v>380</v>
      </c>
      <c r="B683" s="13" t="s">
        <v>23</v>
      </c>
      <c r="C683" s="13" t="s">
        <v>93</v>
      </c>
      <c r="D683" s="13" t="s">
        <v>67</v>
      </c>
      <c r="E683" s="31" t="s">
        <v>1527</v>
      </c>
      <c r="F683" s="13" t="s">
        <v>541</v>
      </c>
      <c r="G683" s="13" t="s">
        <v>54</v>
      </c>
      <c r="H683" s="13" t="str">
        <f>IF(R683="A","Yes","No")</f>
        <v>Yes</v>
      </c>
      <c r="I683" s="13" t="s">
        <v>71</v>
      </c>
      <c r="J683" s="13" t="s">
        <v>29</v>
      </c>
      <c r="K683" s="13" t="s">
        <v>29</v>
      </c>
      <c r="L683" s="13" t="s">
        <v>30</v>
      </c>
      <c r="M683" s="13">
        <v>2014</v>
      </c>
      <c r="N683" s="13"/>
      <c r="O683" s="13"/>
      <c r="P683" s="13"/>
      <c r="Q683"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R683" s="15" t="s">
        <v>44</v>
      </c>
      <c r="S683" s="15" t="s">
        <v>45</v>
      </c>
      <c r="T683" s="15" t="s">
        <v>56</v>
      </c>
      <c r="U683" s="13"/>
      <c r="V683" s="13" t="s">
        <v>202</v>
      </c>
      <c r="W683" s="13" t="s">
        <v>203</v>
      </c>
      <c r="X683" s="13" t="s">
        <v>542</v>
      </c>
      <c r="Y683" s="13" t="s">
        <v>91</v>
      </c>
      <c r="Z683" s="13"/>
      <c r="AA683" s="3"/>
    </row>
    <row r="684" spans="1:27" x14ac:dyDescent="0.3">
      <c r="A684" s="13" t="s">
        <v>380</v>
      </c>
      <c r="B684" s="13" t="s">
        <v>23</v>
      </c>
      <c r="C684" s="13" t="s">
        <v>93</v>
      </c>
      <c r="D684" s="13" t="s">
        <v>67</v>
      </c>
      <c r="E684" s="13" t="s">
        <v>1526</v>
      </c>
      <c r="F684" s="13" t="s">
        <v>541</v>
      </c>
      <c r="G684" s="13" t="s">
        <v>54</v>
      </c>
      <c r="H684" s="13" t="str">
        <f>IF(R684="A","Yes","No")</f>
        <v>Yes</v>
      </c>
      <c r="I684" s="13" t="s">
        <v>71</v>
      </c>
      <c r="J684" s="13" t="s">
        <v>29</v>
      </c>
      <c r="K684" s="13" t="s">
        <v>29</v>
      </c>
      <c r="L684" s="13" t="s">
        <v>30</v>
      </c>
      <c r="M684" s="13">
        <v>2014</v>
      </c>
      <c r="N684" s="13"/>
      <c r="O684" s="13"/>
      <c r="P684" s="13"/>
      <c r="Q684"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R684" s="15" t="s">
        <v>44</v>
      </c>
      <c r="S684" s="15" t="s">
        <v>45</v>
      </c>
      <c r="T684" s="15" t="s">
        <v>56</v>
      </c>
      <c r="U684" s="13"/>
      <c r="V684" s="13" t="s">
        <v>202</v>
      </c>
      <c r="W684" s="13" t="s">
        <v>203</v>
      </c>
      <c r="X684" s="13" t="s">
        <v>542</v>
      </c>
      <c r="Y684" s="13" t="s">
        <v>91</v>
      </c>
      <c r="Z684" s="13"/>
      <c r="AA684" s="3"/>
    </row>
    <row r="685" spans="1:27" x14ac:dyDescent="0.3">
      <c r="A685" s="13" t="s">
        <v>424</v>
      </c>
      <c r="B685" s="13" t="s">
        <v>23</v>
      </c>
      <c r="C685" s="13" t="s">
        <v>93</v>
      </c>
      <c r="D685" s="13" t="s">
        <v>93</v>
      </c>
      <c r="E685" s="13" t="s">
        <v>1300</v>
      </c>
      <c r="F685" s="13" t="s">
        <v>1310</v>
      </c>
      <c r="G685" s="13" t="s">
        <v>2023</v>
      </c>
      <c r="H685" s="13" t="str">
        <f>IF(R685="A","Yes","No")</f>
        <v>Yes</v>
      </c>
      <c r="I685" s="13" t="s">
        <v>71</v>
      </c>
      <c r="J685" s="13" t="s">
        <v>29</v>
      </c>
      <c r="K685" s="13" t="s">
        <v>29</v>
      </c>
      <c r="L685" s="13" t="s">
        <v>30</v>
      </c>
      <c r="M685" s="13">
        <v>2013</v>
      </c>
      <c r="N685" s="13" t="s">
        <v>723</v>
      </c>
      <c r="O685" s="13">
        <v>2012</v>
      </c>
      <c r="P685" s="13">
        <v>2014</v>
      </c>
      <c r="Q685" s="14" t="s">
        <v>1311</v>
      </c>
      <c r="R685" s="15" t="s">
        <v>44</v>
      </c>
      <c r="S685" s="15" t="s">
        <v>45</v>
      </c>
      <c r="T685" s="15" t="s">
        <v>46</v>
      </c>
      <c r="U685" s="13"/>
      <c r="V685" s="13" t="s">
        <v>425</v>
      </c>
      <c r="W685" s="13" t="s">
        <v>426</v>
      </c>
      <c r="X685" s="13" t="s">
        <v>427</v>
      </c>
      <c r="Y685" s="13" t="s">
        <v>378</v>
      </c>
      <c r="Z685" s="13"/>
      <c r="AA685" s="3"/>
    </row>
    <row r="686" spans="1:27" x14ac:dyDescent="0.3">
      <c r="A686" s="13" t="s">
        <v>424</v>
      </c>
      <c r="B686" s="13" t="s">
        <v>23</v>
      </c>
      <c r="C686" s="13" t="s">
        <v>93</v>
      </c>
      <c r="D686" s="13" t="s">
        <v>93</v>
      </c>
      <c r="E686" s="13" t="s">
        <v>1301</v>
      </c>
      <c r="F686" s="13" t="s">
        <v>1310</v>
      </c>
      <c r="G686" s="13" t="s">
        <v>2023</v>
      </c>
      <c r="H686" s="13" t="str">
        <f>IF(R686="A","Yes","No")</f>
        <v>Yes</v>
      </c>
      <c r="I686" s="13" t="s">
        <v>71</v>
      </c>
      <c r="J686" s="13" t="s">
        <v>29</v>
      </c>
      <c r="K686" s="13" t="s">
        <v>29</v>
      </c>
      <c r="L686" s="13" t="s">
        <v>30</v>
      </c>
      <c r="M686" s="13">
        <v>2013</v>
      </c>
      <c r="N686" s="13" t="s">
        <v>723</v>
      </c>
      <c r="O686" s="13">
        <v>2012</v>
      </c>
      <c r="P686" s="13">
        <v>2014</v>
      </c>
      <c r="Q686" s="14" t="s">
        <v>1311</v>
      </c>
      <c r="R686" s="15" t="s">
        <v>44</v>
      </c>
      <c r="S686" s="15" t="s">
        <v>45</v>
      </c>
      <c r="T686" s="15" t="s">
        <v>46</v>
      </c>
      <c r="U686" s="13"/>
      <c r="V686" s="13" t="s">
        <v>425</v>
      </c>
      <c r="W686" s="13" t="s">
        <v>426</v>
      </c>
      <c r="X686" s="13" t="s">
        <v>427</v>
      </c>
      <c r="Y686" s="13" t="s">
        <v>378</v>
      </c>
      <c r="Z686" s="13"/>
      <c r="AA686" s="3"/>
    </row>
    <row r="687" spans="1:27" x14ac:dyDescent="0.3">
      <c r="A687" s="13" t="s">
        <v>424</v>
      </c>
      <c r="B687" s="13" t="s">
        <v>23</v>
      </c>
      <c r="C687" s="13" t="s">
        <v>93</v>
      </c>
      <c r="D687" s="13" t="s">
        <v>93</v>
      </c>
      <c r="E687" s="13" t="s">
        <v>1302</v>
      </c>
      <c r="F687" s="13" t="s">
        <v>1310</v>
      </c>
      <c r="G687" s="13" t="s">
        <v>2023</v>
      </c>
      <c r="H687" s="13" t="str">
        <f>IF(R687="A","Yes","No")</f>
        <v>Yes</v>
      </c>
      <c r="I687" s="13" t="s">
        <v>71</v>
      </c>
      <c r="J687" s="13" t="s">
        <v>29</v>
      </c>
      <c r="K687" s="13" t="s">
        <v>29</v>
      </c>
      <c r="L687" s="13" t="s">
        <v>30</v>
      </c>
      <c r="M687" s="13">
        <v>2013</v>
      </c>
      <c r="N687" s="13" t="s">
        <v>723</v>
      </c>
      <c r="O687" s="13">
        <v>2012</v>
      </c>
      <c r="P687" s="13">
        <v>2014</v>
      </c>
      <c r="Q687" s="14" t="s">
        <v>1311</v>
      </c>
      <c r="R687" s="15" t="s">
        <v>44</v>
      </c>
      <c r="S687" s="15" t="s">
        <v>45</v>
      </c>
      <c r="T687" s="15" t="s">
        <v>46</v>
      </c>
      <c r="U687" s="13"/>
      <c r="V687" s="13" t="s">
        <v>425</v>
      </c>
      <c r="W687" s="13" t="s">
        <v>426</v>
      </c>
      <c r="X687" s="13" t="s">
        <v>427</v>
      </c>
      <c r="Y687" s="13" t="s">
        <v>378</v>
      </c>
      <c r="Z687" s="13"/>
      <c r="AA687" s="3"/>
    </row>
    <row r="688" spans="1:27" x14ac:dyDescent="0.3">
      <c r="A688" s="13" t="s">
        <v>424</v>
      </c>
      <c r="B688" s="13" t="s">
        <v>23</v>
      </c>
      <c r="C688" s="13" t="s">
        <v>93</v>
      </c>
      <c r="D688" s="13" t="s">
        <v>93</v>
      </c>
      <c r="E688" s="13" t="s">
        <v>1303</v>
      </c>
      <c r="F688" s="13" t="s">
        <v>1310</v>
      </c>
      <c r="G688" s="13" t="s">
        <v>2023</v>
      </c>
      <c r="H688" s="13" t="str">
        <f>IF(R688="A","Yes","No")</f>
        <v>Yes</v>
      </c>
      <c r="I688" s="13" t="s">
        <v>71</v>
      </c>
      <c r="J688" s="13" t="s">
        <v>29</v>
      </c>
      <c r="K688" s="13" t="s">
        <v>29</v>
      </c>
      <c r="L688" s="13" t="s">
        <v>30</v>
      </c>
      <c r="M688" s="13">
        <v>2013</v>
      </c>
      <c r="N688" s="13" t="s">
        <v>723</v>
      </c>
      <c r="O688" s="13">
        <v>2012</v>
      </c>
      <c r="P688" s="13">
        <v>2014</v>
      </c>
      <c r="Q688" s="14" t="s">
        <v>1311</v>
      </c>
      <c r="R688" s="15" t="s">
        <v>44</v>
      </c>
      <c r="S688" s="15" t="s">
        <v>45</v>
      </c>
      <c r="T688" s="15" t="s">
        <v>46</v>
      </c>
      <c r="U688" s="13"/>
      <c r="V688" s="13" t="s">
        <v>425</v>
      </c>
      <c r="W688" s="13" t="s">
        <v>426</v>
      </c>
      <c r="X688" s="13" t="s">
        <v>427</v>
      </c>
      <c r="Y688" s="13" t="s">
        <v>378</v>
      </c>
      <c r="Z688" s="13"/>
      <c r="AA688" s="3"/>
    </row>
    <row r="689" spans="1:27" x14ac:dyDescent="0.3">
      <c r="A689" s="13" t="s">
        <v>424</v>
      </c>
      <c r="B689" s="13" t="s">
        <v>23</v>
      </c>
      <c r="C689" s="13" t="s">
        <v>93</v>
      </c>
      <c r="D689" s="13" t="s">
        <v>93</v>
      </c>
      <c r="E689" s="13" t="s">
        <v>1304</v>
      </c>
      <c r="F689" s="13" t="s">
        <v>1310</v>
      </c>
      <c r="G689" s="13" t="s">
        <v>2023</v>
      </c>
      <c r="H689" s="13" t="str">
        <f>IF(R689="A","Yes","No")</f>
        <v>Yes</v>
      </c>
      <c r="I689" s="13" t="s">
        <v>71</v>
      </c>
      <c r="J689" s="13" t="s">
        <v>29</v>
      </c>
      <c r="K689" s="13" t="s">
        <v>29</v>
      </c>
      <c r="L689" s="13" t="s">
        <v>30</v>
      </c>
      <c r="M689" s="13">
        <v>2013</v>
      </c>
      <c r="N689" s="13" t="s">
        <v>723</v>
      </c>
      <c r="O689" s="13">
        <v>2012</v>
      </c>
      <c r="P689" s="13">
        <v>2014</v>
      </c>
      <c r="Q689" s="14" t="s">
        <v>1311</v>
      </c>
      <c r="R689" s="15" t="s">
        <v>44</v>
      </c>
      <c r="S689" s="15" t="s">
        <v>45</v>
      </c>
      <c r="T689" s="15" t="s">
        <v>46</v>
      </c>
      <c r="U689" s="13"/>
      <c r="V689" s="13" t="s">
        <v>425</v>
      </c>
      <c r="W689" s="13" t="s">
        <v>426</v>
      </c>
      <c r="X689" s="13" t="s">
        <v>427</v>
      </c>
      <c r="Y689" s="13" t="s">
        <v>378</v>
      </c>
      <c r="Z689" s="13"/>
      <c r="AA689" s="3"/>
    </row>
    <row r="690" spans="1:27" x14ac:dyDescent="0.3">
      <c r="A690" s="13" t="s">
        <v>424</v>
      </c>
      <c r="B690" s="13" t="s">
        <v>23</v>
      </c>
      <c r="C690" s="13" t="s">
        <v>93</v>
      </c>
      <c r="D690" s="13" t="s">
        <v>93</v>
      </c>
      <c r="E690" s="13" t="s">
        <v>1305</v>
      </c>
      <c r="F690" s="13" t="s">
        <v>1310</v>
      </c>
      <c r="G690" s="13" t="s">
        <v>2023</v>
      </c>
      <c r="H690" s="13" t="str">
        <f>IF(R690="A","Yes","No")</f>
        <v>Yes</v>
      </c>
      <c r="I690" s="13" t="s">
        <v>71</v>
      </c>
      <c r="J690" s="13" t="s">
        <v>29</v>
      </c>
      <c r="K690" s="13" t="s">
        <v>29</v>
      </c>
      <c r="L690" s="13" t="s">
        <v>30</v>
      </c>
      <c r="M690" s="13">
        <v>2013</v>
      </c>
      <c r="N690" s="13" t="s">
        <v>723</v>
      </c>
      <c r="O690" s="13">
        <v>2012</v>
      </c>
      <c r="P690" s="13">
        <v>2014</v>
      </c>
      <c r="Q690" s="14" t="s">
        <v>1311</v>
      </c>
      <c r="R690" s="15" t="s">
        <v>44</v>
      </c>
      <c r="S690" s="15" t="s">
        <v>45</v>
      </c>
      <c r="T690" s="15" t="s">
        <v>46</v>
      </c>
      <c r="U690" s="13"/>
      <c r="V690" s="13" t="s">
        <v>425</v>
      </c>
      <c r="W690" s="13" t="s">
        <v>426</v>
      </c>
      <c r="X690" s="13" t="s">
        <v>427</v>
      </c>
      <c r="Y690" s="13" t="s">
        <v>378</v>
      </c>
      <c r="Z690" s="13"/>
      <c r="AA690" s="3"/>
    </row>
    <row r="691" spans="1:27" x14ac:dyDescent="0.3">
      <c r="A691" s="13" t="s">
        <v>424</v>
      </c>
      <c r="B691" s="13" t="s">
        <v>23</v>
      </c>
      <c r="C691" s="13" t="s">
        <v>93</v>
      </c>
      <c r="D691" s="13" t="s">
        <v>93</v>
      </c>
      <c r="E691" s="13" t="s">
        <v>1306</v>
      </c>
      <c r="F691" s="13" t="s">
        <v>1310</v>
      </c>
      <c r="G691" s="13" t="s">
        <v>2023</v>
      </c>
      <c r="H691" s="13" t="str">
        <f>IF(R691="A","Yes","No")</f>
        <v>Yes</v>
      </c>
      <c r="I691" s="13" t="s">
        <v>71</v>
      </c>
      <c r="J691" s="13" t="s">
        <v>29</v>
      </c>
      <c r="K691" s="13" t="s">
        <v>29</v>
      </c>
      <c r="L691" s="13" t="s">
        <v>30</v>
      </c>
      <c r="M691" s="13">
        <v>2013</v>
      </c>
      <c r="N691" s="13" t="s">
        <v>723</v>
      </c>
      <c r="O691" s="13">
        <v>2012</v>
      </c>
      <c r="P691" s="13">
        <v>2014</v>
      </c>
      <c r="Q691" s="14" t="s">
        <v>1311</v>
      </c>
      <c r="R691" s="15" t="s">
        <v>44</v>
      </c>
      <c r="S691" s="15" t="s">
        <v>45</v>
      </c>
      <c r="T691" s="15" t="s">
        <v>46</v>
      </c>
      <c r="U691" s="13"/>
      <c r="V691" s="13" t="s">
        <v>425</v>
      </c>
      <c r="W691" s="13" t="s">
        <v>426</v>
      </c>
      <c r="X691" s="13" t="s">
        <v>427</v>
      </c>
      <c r="Y691" s="13" t="s">
        <v>378</v>
      </c>
      <c r="Z691" s="13"/>
      <c r="AA691" s="3"/>
    </row>
    <row r="692" spans="1:27" x14ac:dyDescent="0.3">
      <c r="A692" s="13" t="s">
        <v>424</v>
      </c>
      <c r="B692" s="13" t="s">
        <v>23</v>
      </c>
      <c r="C692" s="13" t="s">
        <v>93</v>
      </c>
      <c r="D692" s="13" t="s">
        <v>93</v>
      </c>
      <c r="E692" s="13" t="s">
        <v>1307</v>
      </c>
      <c r="F692" s="13" t="s">
        <v>1310</v>
      </c>
      <c r="G692" s="13" t="s">
        <v>2023</v>
      </c>
      <c r="H692" s="13" t="str">
        <f>IF(R692="A","Yes","No")</f>
        <v>Yes</v>
      </c>
      <c r="I692" s="13" t="s">
        <v>71</v>
      </c>
      <c r="J692" s="13" t="s">
        <v>29</v>
      </c>
      <c r="K692" s="13" t="s">
        <v>29</v>
      </c>
      <c r="L692" s="13" t="s">
        <v>30</v>
      </c>
      <c r="M692" s="13">
        <v>2013</v>
      </c>
      <c r="N692" s="13" t="s">
        <v>723</v>
      </c>
      <c r="O692" s="13">
        <v>2012</v>
      </c>
      <c r="P692" s="13">
        <v>2014</v>
      </c>
      <c r="Q692" s="14" t="s">
        <v>1311</v>
      </c>
      <c r="R692" s="15" t="s">
        <v>44</v>
      </c>
      <c r="S692" s="15" t="s">
        <v>45</v>
      </c>
      <c r="T692" s="15" t="s">
        <v>46</v>
      </c>
      <c r="U692" s="13"/>
      <c r="V692" s="13" t="s">
        <v>425</v>
      </c>
      <c r="W692" s="13" t="s">
        <v>426</v>
      </c>
      <c r="X692" s="13" t="s">
        <v>427</v>
      </c>
      <c r="Y692" s="13" t="s">
        <v>378</v>
      </c>
      <c r="Z692" s="13"/>
      <c r="AA692" s="3"/>
    </row>
    <row r="693" spans="1:27" x14ac:dyDescent="0.3">
      <c r="A693" s="13" t="s">
        <v>424</v>
      </c>
      <c r="B693" s="13" t="s">
        <v>23</v>
      </c>
      <c r="C693" s="13" t="s">
        <v>93</v>
      </c>
      <c r="D693" s="13" t="s">
        <v>93</v>
      </c>
      <c r="E693" s="13" t="s">
        <v>1308</v>
      </c>
      <c r="F693" s="13" t="s">
        <v>1310</v>
      </c>
      <c r="G693" s="13" t="s">
        <v>2023</v>
      </c>
      <c r="H693" s="13" t="str">
        <f>IF(R693="A","Yes","No")</f>
        <v>Yes</v>
      </c>
      <c r="I693" s="13" t="s">
        <v>71</v>
      </c>
      <c r="J693" s="13" t="s">
        <v>29</v>
      </c>
      <c r="K693" s="13" t="s">
        <v>29</v>
      </c>
      <c r="L693" s="13" t="s">
        <v>30</v>
      </c>
      <c r="M693" s="13">
        <v>2013</v>
      </c>
      <c r="N693" s="13" t="s">
        <v>723</v>
      </c>
      <c r="O693" s="13">
        <v>2012</v>
      </c>
      <c r="P693" s="13">
        <v>2014</v>
      </c>
      <c r="Q693" s="14" t="s">
        <v>1311</v>
      </c>
      <c r="R693" s="15" t="s">
        <v>44</v>
      </c>
      <c r="S693" s="15" t="s">
        <v>45</v>
      </c>
      <c r="T693" s="15" t="s">
        <v>46</v>
      </c>
      <c r="U693" s="13"/>
      <c r="V693" s="13" t="s">
        <v>425</v>
      </c>
      <c r="W693" s="13" t="s">
        <v>426</v>
      </c>
      <c r="X693" s="13" t="s">
        <v>427</v>
      </c>
      <c r="Y693" s="13" t="s">
        <v>378</v>
      </c>
      <c r="Z693" s="13"/>
      <c r="AA693" s="3"/>
    </row>
    <row r="694" spans="1:27" x14ac:dyDescent="0.3">
      <c r="A694" s="13" t="s">
        <v>424</v>
      </c>
      <c r="B694" s="13" t="s">
        <v>23</v>
      </c>
      <c r="C694" s="13" t="s">
        <v>93</v>
      </c>
      <c r="D694" s="13" t="s">
        <v>93</v>
      </c>
      <c r="E694" s="13" t="s">
        <v>1309</v>
      </c>
      <c r="F694" s="13" t="s">
        <v>1310</v>
      </c>
      <c r="G694" s="13" t="s">
        <v>2023</v>
      </c>
      <c r="H694" s="13" t="str">
        <f>IF(R694="A","Yes","No")</f>
        <v>Yes</v>
      </c>
      <c r="I694" s="13" t="s">
        <v>71</v>
      </c>
      <c r="J694" s="13" t="s">
        <v>29</v>
      </c>
      <c r="K694" s="13" t="s">
        <v>29</v>
      </c>
      <c r="L694" s="13" t="s">
        <v>30</v>
      </c>
      <c r="M694" s="13">
        <v>2013</v>
      </c>
      <c r="N694" s="13" t="s">
        <v>723</v>
      </c>
      <c r="O694" s="13">
        <v>2012</v>
      </c>
      <c r="P694" s="13">
        <v>2014</v>
      </c>
      <c r="Q694" s="14" t="s">
        <v>1311</v>
      </c>
      <c r="R694" s="15" t="s">
        <v>44</v>
      </c>
      <c r="S694" s="15" t="s">
        <v>45</v>
      </c>
      <c r="T694" s="15" t="s">
        <v>46</v>
      </c>
      <c r="U694" s="13"/>
      <c r="V694" s="13" t="s">
        <v>425</v>
      </c>
      <c r="W694" s="13" t="s">
        <v>426</v>
      </c>
      <c r="X694" s="13" t="s">
        <v>427</v>
      </c>
      <c r="Y694" s="13" t="s">
        <v>378</v>
      </c>
      <c r="Z694" s="13"/>
      <c r="AA694" s="3"/>
    </row>
    <row r="695" spans="1:27" x14ac:dyDescent="0.3">
      <c r="A695" s="13" t="s">
        <v>424</v>
      </c>
      <c r="B695" s="13" t="s">
        <v>23</v>
      </c>
      <c r="C695" s="13" t="s">
        <v>93</v>
      </c>
      <c r="D695" s="13" t="s">
        <v>93</v>
      </c>
      <c r="E695" s="13" t="s">
        <v>1312</v>
      </c>
      <c r="F695" s="13" t="s">
        <v>452</v>
      </c>
      <c r="G695" s="13" t="s">
        <v>453</v>
      </c>
      <c r="H695" s="13" t="str">
        <f>IF(R695="A","Yes","No")</f>
        <v>Yes</v>
      </c>
      <c r="I695" s="13" t="s">
        <v>28</v>
      </c>
      <c r="J695" s="13" t="s">
        <v>30</v>
      </c>
      <c r="K695" s="13" t="s">
        <v>30</v>
      </c>
      <c r="L695" s="13" t="s">
        <v>30</v>
      </c>
      <c r="M695" s="13" t="s">
        <v>801</v>
      </c>
      <c r="N695" s="13"/>
      <c r="O695" s="13"/>
      <c r="P695" s="13"/>
      <c r="Q695" s="13" t="s">
        <v>92</v>
      </c>
      <c r="R695" s="15" t="s">
        <v>44</v>
      </c>
      <c r="S695" s="15" t="s">
        <v>45</v>
      </c>
      <c r="T695" s="15" t="s">
        <v>72</v>
      </c>
      <c r="U695" s="13"/>
      <c r="V695" s="13" t="s">
        <v>454</v>
      </c>
      <c r="W695" s="13" t="s">
        <v>455</v>
      </c>
      <c r="X695" s="13"/>
      <c r="Y695" s="13" t="s">
        <v>378</v>
      </c>
      <c r="Z695" s="13"/>
      <c r="AA695" s="3"/>
    </row>
    <row r="696" spans="1:27" x14ac:dyDescent="0.3">
      <c r="A696" s="13" t="s">
        <v>424</v>
      </c>
      <c r="B696" s="13" t="s">
        <v>23</v>
      </c>
      <c r="C696" s="13" t="s">
        <v>93</v>
      </c>
      <c r="D696" s="13" t="s">
        <v>93</v>
      </c>
      <c r="E696" s="13" t="s">
        <v>1313</v>
      </c>
      <c r="F696" s="13" t="s">
        <v>456</v>
      </c>
      <c r="G696" s="13" t="s">
        <v>453</v>
      </c>
      <c r="H696" s="13" t="str">
        <f>IF(R696="A","Yes","No")</f>
        <v>Yes</v>
      </c>
      <c r="I696" s="13" t="s">
        <v>71</v>
      </c>
      <c r="J696" s="13" t="s">
        <v>30</v>
      </c>
      <c r="K696" s="13" t="s">
        <v>30</v>
      </c>
      <c r="L696" s="13" t="s">
        <v>30</v>
      </c>
      <c r="M696" s="13" t="s">
        <v>801</v>
      </c>
      <c r="N696" s="13"/>
      <c r="O696" s="13"/>
      <c r="P696" s="13"/>
      <c r="Q696" s="13" t="s">
        <v>92</v>
      </c>
      <c r="R696" s="15" t="s">
        <v>44</v>
      </c>
      <c r="S696" s="15" t="s">
        <v>45</v>
      </c>
      <c r="T696" s="15" t="s">
        <v>72</v>
      </c>
      <c r="U696" s="13"/>
      <c r="V696" s="13" t="s">
        <v>454</v>
      </c>
      <c r="W696" s="13" t="s">
        <v>455</v>
      </c>
      <c r="X696" s="13"/>
      <c r="Y696" s="13" t="s">
        <v>254</v>
      </c>
      <c r="Z696" s="13"/>
      <c r="AA696" s="3"/>
    </row>
    <row r="697" spans="1:27" x14ac:dyDescent="0.3">
      <c r="A697" s="13" t="s">
        <v>424</v>
      </c>
      <c r="B697" s="13" t="s">
        <v>23</v>
      </c>
      <c r="C697" s="13" t="s">
        <v>93</v>
      </c>
      <c r="D697" s="13" t="s">
        <v>93</v>
      </c>
      <c r="E697" s="13" t="s">
        <v>1314</v>
      </c>
      <c r="F697" s="13" t="s">
        <v>457</v>
      </c>
      <c r="G697" s="13" t="s">
        <v>453</v>
      </c>
      <c r="H697" s="13" t="str">
        <f>IF(R697="A","Yes","No")</f>
        <v>Yes</v>
      </c>
      <c r="I697" s="13" t="s">
        <v>71</v>
      </c>
      <c r="J697" s="13" t="s">
        <v>30</v>
      </c>
      <c r="K697" s="13" t="s">
        <v>30</v>
      </c>
      <c r="L697" s="13" t="s">
        <v>30</v>
      </c>
      <c r="M697" s="13" t="s">
        <v>801</v>
      </c>
      <c r="N697" s="13"/>
      <c r="O697" s="13"/>
      <c r="P697" s="13"/>
      <c r="Q697" s="13" t="s">
        <v>92</v>
      </c>
      <c r="R697" s="15" t="s">
        <v>44</v>
      </c>
      <c r="S697" s="15" t="s">
        <v>45</v>
      </c>
      <c r="T697" s="15" t="s">
        <v>72</v>
      </c>
      <c r="U697" s="13"/>
      <c r="V697" s="13" t="s">
        <v>454</v>
      </c>
      <c r="W697" s="13" t="s">
        <v>455</v>
      </c>
      <c r="X697" s="13"/>
      <c r="Y697" s="13" t="s">
        <v>76</v>
      </c>
      <c r="Z697" s="13"/>
      <c r="AA697" s="3"/>
    </row>
    <row r="698" spans="1:27" x14ac:dyDescent="0.3">
      <c r="A698" s="13" t="s">
        <v>424</v>
      </c>
      <c r="B698" s="13" t="s">
        <v>23</v>
      </c>
      <c r="C698" s="13" t="s">
        <v>93</v>
      </c>
      <c r="D698" s="13" t="s">
        <v>93</v>
      </c>
      <c r="E698" s="13" t="s">
        <v>1316</v>
      </c>
      <c r="F698" s="13" t="s">
        <v>458</v>
      </c>
      <c r="G698" s="13" t="s">
        <v>459</v>
      </c>
      <c r="H698" s="13" t="str">
        <f>IF(R698="A","Yes","No")</f>
        <v>No</v>
      </c>
      <c r="I698" s="13" t="s">
        <v>71</v>
      </c>
      <c r="J698" s="13" t="s">
        <v>29</v>
      </c>
      <c r="K698" s="13" t="s">
        <v>29</v>
      </c>
      <c r="L698" s="13" t="s">
        <v>30</v>
      </c>
      <c r="M698" s="13">
        <v>2016</v>
      </c>
      <c r="N698" s="13"/>
      <c r="O698" s="13"/>
      <c r="P698" s="13"/>
      <c r="Q698" s="14" t="s">
        <v>1315</v>
      </c>
      <c r="R698" s="15" t="s">
        <v>95</v>
      </c>
      <c r="S698" s="15" t="s">
        <v>96</v>
      </c>
      <c r="T698" s="15" t="s">
        <v>351</v>
      </c>
      <c r="U698" s="13" t="s">
        <v>458</v>
      </c>
      <c r="V698" s="13" t="s">
        <v>233</v>
      </c>
      <c r="W698" s="13" t="s">
        <v>234</v>
      </c>
      <c r="X698" s="13" t="s">
        <v>460</v>
      </c>
      <c r="Y698" s="13" t="s">
        <v>250</v>
      </c>
      <c r="Z698" s="16"/>
      <c r="AA698" s="3"/>
    </row>
    <row r="699" spans="1:27" x14ac:dyDescent="0.3">
      <c r="A699" s="13" t="s">
        <v>424</v>
      </c>
      <c r="B699" s="13" t="s">
        <v>23</v>
      </c>
      <c r="C699" s="13" t="s">
        <v>93</v>
      </c>
      <c r="D699" s="13" t="s">
        <v>93</v>
      </c>
      <c r="E699" s="13" t="s">
        <v>1317</v>
      </c>
      <c r="F699" s="13" t="s">
        <v>458</v>
      </c>
      <c r="G699" s="13" t="s">
        <v>459</v>
      </c>
      <c r="H699" s="13" t="str">
        <f>IF(R699="A","Yes","No")</f>
        <v>No</v>
      </c>
      <c r="I699" s="13" t="s">
        <v>71</v>
      </c>
      <c r="J699" s="13" t="s">
        <v>29</v>
      </c>
      <c r="K699" s="13" t="s">
        <v>29</v>
      </c>
      <c r="L699" s="13" t="s">
        <v>30</v>
      </c>
      <c r="M699" s="13">
        <v>2014</v>
      </c>
      <c r="N699" s="13"/>
      <c r="O699" s="13"/>
      <c r="P699" s="13"/>
      <c r="Q699" s="14" t="s">
        <v>1315</v>
      </c>
      <c r="R699" s="15" t="s">
        <v>95</v>
      </c>
      <c r="S699" s="15" t="s">
        <v>96</v>
      </c>
      <c r="T699" s="15" t="s">
        <v>351</v>
      </c>
      <c r="U699" s="13" t="s">
        <v>458</v>
      </c>
      <c r="V699" s="13" t="s">
        <v>233</v>
      </c>
      <c r="W699" s="13" t="s">
        <v>234</v>
      </c>
      <c r="X699" s="13" t="s">
        <v>460</v>
      </c>
      <c r="Y699" s="13" t="s">
        <v>250</v>
      </c>
      <c r="Z699" s="16"/>
      <c r="AA699" s="3"/>
    </row>
    <row r="700" spans="1:27" x14ac:dyDescent="0.3">
      <c r="A700" s="13" t="s">
        <v>424</v>
      </c>
      <c r="B700" s="13" t="s">
        <v>23</v>
      </c>
      <c r="C700" s="13" t="s">
        <v>93</v>
      </c>
      <c r="D700" s="13" t="s">
        <v>93</v>
      </c>
      <c r="E700" s="13" t="s">
        <v>1319</v>
      </c>
      <c r="F700" s="13" t="s">
        <v>461</v>
      </c>
      <c r="G700" s="13" t="s">
        <v>462</v>
      </c>
      <c r="H700" s="13" t="str">
        <f>IF(R700="A","Yes","No")</f>
        <v>No</v>
      </c>
      <c r="I700" s="13" t="s">
        <v>71</v>
      </c>
      <c r="J700" s="13" t="s">
        <v>29</v>
      </c>
      <c r="K700" s="13" t="s">
        <v>29</v>
      </c>
      <c r="L700" s="13" t="s">
        <v>30</v>
      </c>
      <c r="M700" s="13">
        <v>2016</v>
      </c>
      <c r="N700" s="13" t="s">
        <v>723</v>
      </c>
      <c r="O700" s="13"/>
      <c r="P700" s="13"/>
      <c r="Q700" s="14" t="s">
        <v>1318</v>
      </c>
      <c r="R700" s="15" t="s">
        <v>95</v>
      </c>
      <c r="S700" s="15" t="s">
        <v>96</v>
      </c>
      <c r="T700" s="15" t="s">
        <v>351</v>
      </c>
      <c r="U700" s="13" t="s">
        <v>463</v>
      </c>
      <c r="V700" s="13" t="s">
        <v>233</v>
      </c>
      <c r="W700" s="13" t="s">
        <v>234</v>
      </c>
      <c r="X700" s="13" t="s">
        <v>352</v>
      </c>
      <c r="Y700" s="13" t="s">
        <v>151</v>
      </c>
      <c r="Z700" s="13" t="s">
        <v>464</v>
      </c>
      <c r="AA700" s="3"/>
    </row>
    <row r="701" spans="1:27" x14ac:dyDescent="0.3">
      <c r="A701" s="13" t="s">
        <v>424</v>
      </c>
      <c r="B701" s="13" t="s">
        <v>23</v>
      </c>
      <c r="C701" s="13" t="s">
        <v>93</v>
      </c>
      <c r="D701" s="13" t="s">
        <v>93</v>
      </c>
      <c r="E701" s="13" t="s">
        <v>1320</v>
      </c>
      <c r="F701" s="13" t="s">
        <v>461</v>
      </c>
      <c r="G701" s="13" t="s">
        <v>462</v>
      </c>
      <c r="H701" s="13" t="str">
        <f>IF(R701="A","Yes","No")</f>
        <v>No</v>
      </c>
      <c r="I701" s="13" t="s">
        <v>71</v>
      </c>
      <c r="J701" s="13" t="s">
        <v>29</v>
      </c>
      <c r="K701" s="13" t="s">
        <v>29</v>
      </c>
      <c r="L701" s="13" t="s">
        <v>30</v>
      </c>
      <c r="M701" s="13">
        <v>2016</v>
      </c>
      <c r="N701" s="13" t="s">
        <v>723</v>
      </c>
      <c r="O701" s="13"/>
      <c r="P701" s="13"/>
      <c r="Q701" s="14" t="s">
        <v>1318</v>
      </c>
      <c r="R701" s="15" t="s">
        <v>95</v>
      </c>
      <c r="S701" s="15" t="s">
        <v>96</v>
      </c>
      <c r="T701" s="15" t="s">
        <v>351</v>
      </c>
      <c r="U701" s="13" t="s">
        <v>463</v>
      </c>
      <c r="V701" s="13" t="s">
        <v>233</v>
      </c>
      <c r="W701" s="13" t="s">
        <v>234</v>
      </c>
      <c r="X701" s="13" t="s">
        <v>352</v>
      </c>
      <c r="Y701" s="13" t="s">
        <v>151</v>
      </c>
      <c r="Z701" s="13" t="s">
        <v>464</v>
      </c>
      <c r="AA701" s="3"/>
    </row>
    <row r="702" spans="1:27" x14ac:dyDescent="0.3">
      <c r="A702" s="13" t="s">
        <v>424</v>
      </c>
      <c r="B702" s="13" t="s">
        <v>23</v>
      </c>
      <c r="C702" s="13" t="s">
        <v>93</v>
      </c>
      <c r="D702" s="13" t="s">
        <v>93</v>
      </c>
      <c r="E702" s="13" t="s">
        <v>1321</v>
      </c>
      <c r="F702" s="13" t="s">
        <v>461</v>
      </c>
      <c r="G702" s="13" t="s">
        <v>462</v>
      </c>
      <c r="H702" s="13" t="str">
        <f>IF(R702="A","Yes","No")</f>
        <v>No</v>
      </c>
      <c r="I702" s="13" t="s">
        <v>71</v>
      </c>
      <c r="J702" s="13" t="s">
        <v>29</v>
      </c>
      <c r="K702" s="13" t="s">
        <v>29</v>
      </c>
      <c r="L702" s="13" t="s">
        <v>30</v>
      </c>
      <c r="M702" s="13">
        <v>2016</v>
      </c>
      <c r="N702" s="13" t="s">
        <v>723</v>
      </c>
      <c r="O702" s="13"/>
      <c r="P702" s="13"/>
      <c r="Q702" s="14" t="s">
        <v>1318</v>
      </c>
      <c r="R702" s="15" t="s">
        <v>95</v>
      </c>
      <c r="S702" s="15" t="s">
        <v>96</v>
      </c>
      <c r="T702" s="15" t="s">
        <v>351</v>
      </c>
      <c r="U702" s="13" t="s">
        <v>463</v>
      </c>
      <c r="V702" s="13" t="s">
        <v>233</v>
      </c>
      <c r="W702" s="13" t="s">
        <v>234</v>
      </c>
      <c r="X702" s="13" t="s">
        <v>352</v>
      </c>
      <c r="Y702" s="13" t="s">
        <v>151</v>
      </c>
      <c r="Z702" s="13" t="s">
        <v>464</v>
      </c>
      <c r="AA702" s="3"/>
    </row>
    <row r="703" spans="1:27" x14ac:dyDescent="0.3">
      <c r="A703" s="13" t="s">
        <v>424</v>
      </c>
      <c r="B703" s="13" t="s">
        <v>23</v>
      </c>
      <c r="C703" s="13" t="s">
        <v>93</v>
      </c>
      <c r="D703" s="13" t="s">
        <v>93</v>
      </c>
      <c r="E703" s="13" t="s">
        <v>1322</v>
      </c>
      <c r="F703" s="13" t="s">
        <v>461</v>
      </c>
      <c r="G703" s="13" t="s">
        <v>462</v>
      </c>
      <c r="H703" s="13" t="str">
        <f>IF(R703="A","Yes","No")</f>
        <v>No</v>
      </c>
      <c r="I703" s="13" t="s">
        <v>71</v>
      </c>
      <c r="J703" s="13" t="s">
        <v>29</v>
      </c>
      <c r="K703" s="13" t="s">
        <v>29</v>
      </c>
      <c r="L703" s="13" t="s">
        <v>30</v>
      </c>
      <c r="M703" s="13">
        <v>2016</v>
      </c>
      <c r="N703" s="13" t="s">
        <v>723</v>
      </c>
      <c r="O703" s="13"/>
      <c r="P703" s="13"/>
      <c r="Q703" s="14" t="s">
        <v>1318</v>
      </c>
      <c r="R703" s="15" t="s">
        <v>95</v>
      </c>
      <c r="S703" s="15" t="s">
        <v>96</v>
      </c>
      <c r="T703" s="15" t="s">
        <v>351</v>
      </c>
      <c r="U703" s="13" t="s">
        <v>463</v>
      </c>
      <c r="V703" s="13" t="s">
        <v>233</v>
      </c>
      <c r="W703" s="13" t="s">
        <v>234</v>
      </c>
      <c r="X703" s="13" t="s">
        <v>352</v>
      </c>
      <c r="Y703" s="13" t="s">
        <v>151</v>
      </c>
      <c r="Z703" s="13" t="s">
        <v>464</v>
      </c>
      <c r="AA703" s="3"/>
    </row>
    <row r="704" spans="1:27" x14ac:dyDescent="0.3">
      <c r="A704" s="13" t="s">
        <v>424</v>
      </c>
      <c r="B704" s="13" t="s">
        <v>23</v>
      </c>
      <c r="C704" s="13" t="s">
        <v>93</v>
      </c>
      <c r="D704" s="13" t="s">
        <v>93</v>
      </c>
      <c r="E704" s="13" t="s">
        <v>1323</v>
      </c>
      <c r="F704" s="13" t="s">
        <v>461</v>
      </c>
      <c r="G704" s="13" t="s">
        <v>462</v>
      </c>
      <c r="H704" s="13" t="str">
        <f>IF(R704="A","Yes","No")</f>
        <v>No</v>
      </c>
      <c r="I704" s="13" t="s">
        <v>71</v>
      </c>
      <c r="J704" s="13" t="s">
        <v>29</v>
      </c>
      <c r="K704" s="13" t="s">
        <v>29</v>
      </c>
      <c r="L704" s="13" t="s">
        <v>30</v>
      </c>
      <c r="M704" s="13">
        <v>2016</v>
      </c>
      <c r="N704" s="13" t="s">
        <v>723</v>
      </c>
      <c r="O704" s="13"/>
      <c r="P704" s="13"/>
      <c r="Q704" s="14" t="s">
        <v>1318</v>
      </c>
      <c r="R704" s="15" t="s">
        <v>95</v>
      </c>
      <c r="S704" s="15" t="s">
        <v>96</v>
      </c>
      <c r="T704" s="15" t="s">
        <v>351</v>
      </c>
      <c r="U704" s="13" t="s">
        <v>463</v>
      </c>
      <c r="V704" s="13" t="s">
        <v>233</v>
      </c>
      <c r="W704" s="13" t="s">
        <v>234</v>
      </c>
      <c r="X704" s="13" t="s">
        <v>352</v>
      </c>
      <c r="Y704" s="13" t="s">
        <v>151</v>
      </c>
      <c r="Z704" s="13" t="s">
        <v>464</v>
      </c>
      <c r="AA704" s="3"/>
    </row>
    <row r="705" spans="1:27" x14ac:dyDescent="0.3">
      <c r="A705" s="13" t="s">
        <v>424</v>
      </c>
      <c r="B705" s="13" t="s">
        <v>107</v>
      </c>
      <c r="C705" s="13" t="s">
        <v>93</v>
      </c>
      <c r="D705" s="13" t="s">
        <v>93</v>
      </c>
      <c r="E705" s="13" t="s">
        <v>1325</v>
      </c>
      <c r="F705" s="13" t="s">
        <v>465</v>
      </c>
      <c r="G705" s="13" t="s">
        <v>466</v>
      </c>
      <c r="H705" s="13" t="str">
        <f>IF(R705="A","Yes","No")</f>
        <v>No</v>
      </c>
      <c r="I705" s="13" t="s">
        <v>28</v>
      </c>
      <c r="J705" s="13" t="s">
        <v>29</v>
      </c>
      <c r="K705" s="13" t="s">
        <v>29</v>
      </c>
      <c r="L705" s="13" t="s">
        <v>29</v>
      </c>
      <c r="M705" s="13">
        <v>2013</v>
      </c>
      <c r="N705" s="13"/>
      <c r="O705" s="13"/>
      <c r="P705" s="13"/>
      <c r="Q705" s="14" t="s">
        <v>1324</v>
      </c>
      <c r="R705" s="15" t="s">
        <v>95</v>
      </c>
      <c r="S705" s="15" t="s">
        <v>96</v>
      </c>
      <c r="T705" s="15" t="s">
        <v>351</v>
      </c>
      <c r="U705" s="13" t="s">
        <v>465</v>
      </c>
      <c r="V705" s="13" t="s">
        <v>233</v>
      </c>
      <c r="W705" s="13" t="s">
        <v>234</v>
      </c>
      <c r="X705" s="13" t="s">
        <v>424</v>
      </c>
      <c r="Y705" s="13" t="s">
        <v>467</v>
      </c>
      <c r="Z705" s="13" t="s">
        <v>468</v>
      </c>
      <c r="AA705" s="3"/>
    </row>
    <row r="706" spans="1:27" x14ac:dyDescent="0.3">
      <c r="A706" s="13" t="s">
        <v>424</v>
      </c>
      <c r="B706" s="13" t="s">
        <v>107</v>
      </c>
      <c r="C706" s="13" t="s">
        <v>93</v>
      </c>
      <c r="D706" s="13" t="s">
        <v>93</v>
      </c>
      <c r="E706" s="13" t="s">
        <v>1326</v>
      </c>
      <c r="F706" s="13" t="s">
        <v>465</v>
      </c>
      <c r="G706" s="13" t="s">
        <v>466</v>
      </c>
      <c r="H706" s="13" t="str">
        <f>IF(R706="A","Yes","No")</f>
        <v>No</v>
      </c>
      <c r="I706" s="13" t="s">
        <v>28</v>
      </c>
      <c r="J706" s="13" t="s">
        <v>29</v>
      </c>
      <c r="K706" s="13" t="s">
        <v>29</v>
      </c>
      <c r="L706" s="13" t="s">
        <v>29</v>
      </c>
      <c r="M706" s="13">
        <v>2013</v>
      </c>
      <c r="N706" s="13"/>
      <c r="O706" s="13"/>
      <c r="P706" s="13"/>
      <c r="Q706" s="14" t="s">
        <v>1324</v>
      </c>
      <c r="R706" s="15" t="s">
        <v>95</v>
      </c>
      <c r="S706" s="15" t="s">
        <v>96</v>
      </c>
      <c r="T706" s="15" t="s">
        <v>351</v>
      </c>
      <c r="U706" s="13" t="s">
        <v>465</v>
      </c>
      <c r="V706" s="13" t="s">
        <v>233</v>
      </c>
      <c r="W706" s="13" t="s">
        <v>234</v>
      </c>
      <c r="X706" s="13" t="s">
        <v>424</v>
      </c>
      <c r="Y706" s="13" t="s">
        <v>467</v>
      </c>
      <c r="Z706" s="13" t="s">
        <v>468</v>
      </c>
      <c r="AA706" s="3"/>
    </row>
    <row r="707" spans="1:27" x14ac:dyDescent="0.3">
      <c r="A707" s="13" t="s">
        <v>424</v>
      </c>
      <c r="B707" s="13" t="s">
        <v>107</v>
      </c>
      <c r="C707" s="13" t="s">
        <v>93</v>
      </c>
      <c r="D707" s="13" t="s">
        <v>93</v>
      </c>
      <c r="E707" s="13" t="s">
        <v>1327</v>
      </c>
      <c r="F707" s="13" t="s">
        <v>465</v>
      </c>
      <c r="G707" s="13" t="s">
        <v>466</v>
      </c>
      <c r="H707" s="13" t="str">
        <f>IF(R707="A","Yes","No")</f>
        <v>No</v>
      </c>
      <c r="I707" s="13" t="s">
        <v>28</v>
      </c>
      <c r="J707" s="13" t="s">
        <v>29</v>
      </c>
      <c r="K707" s="13" t="s">
        <v>29</v>
      </c>
      <c r="L707" s="13" t="s">
        <v>29</v>
      </c>
      <c r="M707" s="13">
        <v>2013</v>
      </c>
      <c r="N707" s="13"/>
      <c r="O707" s="13"/>
      <c r="P707" s="13"/>
      <c r="Q707" s="14" t="s">
        <v>1324</v>
      </c>
      <c r="R707" s="15" t="s">
        <v>95</v>
      </c>
      <c r="S707" s="15" t="s">
        <v>96</v>
      </c>
      <c r="T707" s="15" t="s">
        <v>351</v>
      </c>
      <c r="U707" s="13" t="s">
        <v>465</v>
      </c>
      <c r="V707" s="13" t="s">
        <v>233</v>
      </c>
      <c r="W707" s="13" t="s">
        <v>234</v>
      </c>
      <c r="X707" s="13" t="s">
        <v>424</v>
      </c>
      <c r="Y707" s="13" t="s">
        <v>467</v>
      </c>
      <c r="Z707" s="13" t="s">
        <v>468</v>
      </c>
      <c r="AA707" s="3"/>
    </row>
    <row r="708" spans="1:27" x14ac:dyDescent="0.3">
      <c r="A708" s="13" t="s">
        <v>424</v>
      </c>
      <c r="B708" s="13" t="s">
        <v>107</v>
      </c>
      <c r="C708" s="13" t="s">
        <v>93</v>
      </c>
      <c r="D708" s="13" t="s">
        <v>93</v>
      </c>
      <c r="E708" s="13" t="s">
        <v>1328</v>
      </c>
      <c r="F708" s="13" t="s">
        <v>465</v>
      </c>
      <c r="G708" s="13" t="s">
        <v>466</v>
      </c>
      <c r="H708" s="13" t="str">
        <f>IF(R708="A","Yes","No")</f>
        <v>No</v>
      </c>
      <c r="I708" s="13" t="s">
        <v>28</v>
      </c>
      <c r="J708" s="13" t="s">
        <v>29</v>
      </c>
      <c r="K708" s="13" t="s">
        <v>29</v>
      </c>
      <c r="L708" s="13" t="s">
        <v>29</v>
      </c>
      <c r="M708" s="13">
        <v>2013</v>
      </c>
      <c r="N708" s="13"/>
      <c r="O708" s="13"/>
      <c r="P708" s="13"/>
      <c r="Q708" s="14" t="s">
        <v>1324</v>
      </c>
      <c r="R708" s="15" t="s">
        <v>95</v>
      </c>
      <c r="S708" s="15" t="s">
        <v>96</v>
      </c>
      <c r="T708" s="15" t="s">
        <v>351</v>
      </c>
      <c r="U708" s="13" t="s">
        <v>465</v>
      </c>
      <c r="V708" s="13" t="s">
        <v>233</v>
      </c>
      <c r="W708" s="13" t="s">
        <v>234</v>
      </c>
      <c r="X708" s="13" t="s">
        <v>424</v>
      </c>
      <c r="Y708" s="13" t="s">
        <v>467</v>
      </c>
      <c r="Z708" s="13" t="s">
        <v>468</v>
      </c>
      <c r="AA708" s="3"/>
    </row>
    <row r="709" spans="1:27" x14ac:dyDescent="0.3">
      <c r="A709" s="13" t="s">
        <v>424</v>
      </c>
      <c r="B709" s="13" t="s">
        <v>107</v>
      </c>
      <c r="C709" s="13" t="s">
        <v>93</v>
      </c>
      <c r="D709" s="13" t="s">
        <v>93</v>
      </c>
      <c r="E709" s="13" t="s">
        <v>1329</v>
      </c>
      <c r="F709" s="13" t="s">
        <v>465</v>
      </c>
      <c r="G709" s="13" t="s">
        <v>466</v>
      </c>
      <c r="H709" s="13" t="str">
        <f>IF(R709="A","Yes","No")</f>
        <v>No</v>
      </c>
      <c r="I709" s="13" t="s">
        <v>28</v>
      </c>
      <c r="J709" s="13" t="s">
        <v>29</v>
      </c>
      <c r="K709" s="13" t="s">
        <v>29</v>
      </c>
      <c r="L709" s="13" t="s">
        <v>29</v>
      </c>
      <c r="M709" s="13">
        <v>2013</v>
      </c>
      <c r="N709" s="13"/>
      <c r="O709" s="13"/>
      <c r="P709" s="13"/>
      <c r="Q709" s="14" t="s">
        <v>1324</v>
      </c>
      <c r="R709" s="15" t="s">
        <v>95</v>
      </c>
      <c r="S709" s="15" t="s">
        <v>96</v>
      </c>
      <c r="T709" s="15" t="s">
        <v>351</v>
      </c>
      <c r="U709" s="13" t="s">
        <v>465</v>
      </c>
      <c r="V709" s="13" t="s">
        <v>233</v>
      </c>
      <c r="W709" s="13" t="s">
        <v>234</v>
      </c>
      <c r="X709" s="13" t="s">
        <v>424</v>
      </c>
      <c r="Y709" s="13" t="s">
        <v>467</v>
      </c>
      <c r="Z709" s="13" t="s">
        <v>468</v>
      </c>
      <c r="AA709" s="3"/>
    </row>
    <row r="710" spans="1:27" x14ac:dyDescent="0.3">
      <c r="A710" s="13" t="s">
        <v>424</v>
      </c>
      <c r="B710" s="13" t="s">
        <v>107</v>
      </c>
      <c r="C710" s="13" t="s">
        <v>93</v>
      </c>
      <c r="D710" s="13" t="s">
        <v>93</v>
      </c>
      <c r="E710" s="13" t="s">
        <v>1330</v>
      </c>
      <c r="F710" s="13" t="s">
        <v>465</v>
      </c>
      <c r="G710" s="13" t="s">
        <v>466</v>
      </c>
      <c r="H710" s="13" t="str">
        <f>IF(R710="A","Yes","No")</f>
        <v>No</v>
      </c>
      <c r="I710" s="13" t="s">
        <v>28</v>
      </c>
      <c r="J710" s="13" t="s">
        <v>29</v>
      </c>
      <c r="K710" s="13" t="s">
        <v>29</v>
      </c>
      <c r="L710" s="13" t="s">
        <v>29</v>
      </c>
      <c r="M710" s="13">
        <v>2013</v>
      </c>
      <c r="N710" s="13"/>
      <c r="O710" s="13"/>
      <c r="P710" s="13"/>
      <c r="Q710" s="14" t="s">
        <v>1324</v>
      </c>
      <c r="R710" s="15" t="s">
        <v>95</v>
      </c>
      <c r="S710" s="15" t="s">
        <v>96</v>
      </c>
      <c r="T710" s="15" t="s">
        <v>351</v>
      </c>
      <c r="U710" s="13" t="s">
        <v>465</v>
      </c>
      <c r="V710" s="13" t="s">
        <v>233</v>
      </c>
      <c r="W710" s="13" t="s">
        <v>234</v>
      </c>
      <c r="X710" s="13" t="s">
        <v>424</v>
      </c>
      <c r="Y710" s="13" t="s">
        <v>467</v>
      </c>
      <c r="Z710" s="13" t="s">
        <v>468</v>
      </c>
      <c r="AA710" s="3"/>
    </row>
    <row r="711" spans="1:27" x14ac:dyDescent="0.3">
      <c r="A711" s="13" t="s">
        <v>424</v>
      </c>
      <c r="B711" s="13" t="s">
        <v>107</v>
      </c>
      <c r="C711" s="13" t="s">
        <v>93</v>
      </c>
      <c r="D711" s="13" t="s">
        <v>93</v>
      </c>
      <c r="E711" s="13" t="s">
        <v>1332</v>
      </c>
      <c r="F711" s="13" t="s">
        <v>471</v>
      </c>
      <c r="G711" s="13" t="s">
        <v>469</v>
      </c>
      <c r="H711" s="13" t="str">
        <f>IF(R711="A","Yes","No")</f>
        <v>No</v>
      </c>
      <c r="I711" s="13" t="s">
        <v>28</v>
      </c>
      <c r="J711" s="13" t="s">
        <v>29</v>
      </c>
      <c r="K711" s="13" t="s">
        <v>29</v>
      </c>
      <c r="L711" s="13" t="s">
        <v>29</v>
      </c>
      <c r="M711" s="13">
        <v>2014</v>
      </c>
      <c r="N711" s="13"/>
      <c r="O711" s="13"/>
      <c r="P711" s="13"/>
      <c r="Q711" s="14" t="s">
        <v>1331</v>
      </c>
      <c r="R711" s="15" t="s">
        <v>95</v>
      </c>
      <c r="S711" s="15" t="s">
        <v>96</v>
      </c>
      <c r="T711" s="15" t="s">
        <v>97</v>
      </c>
      <c r="U711" s="13" t="s">
        <v>471</v>
      </c>
      <c r="V711" s="13" t="s">
        <v>233</v>
      </c>
      <c r="W711" s="13" t="s">
        <v>234</v>
      </c>
      <c r="X711" s="13" t="s">
        <v>472</v>
      </c>
      <c r="Y711" s="13" t="s">
        <v>378</v>
      </c>
      <c r="Z711" s="13"/>
      <c r="AA711" s="3"/>
    </row>
    <row r="712" spans="1:27" x14ac:dyDescent="0.3">
      <c r="A712" s="13" t="s">
        <v>424</v>
      </c>
      <c r="B712" s="13" t="s">
        <v>107</v>
      </c>
      <c r="C712" s="13" t="s">
        <v>93</v>
      </c>
      <c r="D712" s="13" t="s">
        <v>93</v>
      </c>
      <c r="E712" s="13" t="s">
        <v>1334</v>
      </c>
      <c r="F712" s="13" t="s">
        <v>474</v>
      </c>
      <c r="G712" s="13" t="s">
        <v>469</v>
      </c>
      <c r="H712" s="13" t="str">
        <f>IF(R712="A","Yes","No")</f>
        <v>No</v>
      </c>
      <c r="I712" s="13" t="s">
        <v>28</v>
      </c>
      <c r="J712" s="13" t="s">
        <v>29</v>
      </c>
      <c r="K712" s="13" t="s">
        <v>29</v>
      </c>
      <c r="L712" s="13" t="s">
        <v>30</v>
      </c>
      <c r="M712" s="13" t="s">
        <v>801</v>
      </c>
      <c r="N712" s="13"/>
      <c r="O712" s="13"/>
      <c r="P712" s="13"/>
      <c r="Q712" s="14" t="s">
        <v>1333</v>
      </c>
      <c r="R712" s="15" t="s">
        <v>95</v>
      </c>
      <c r="S712" s="15" t="s">
        <v>96</v>
      </c>
      <c r="T712" s="15" t="s">
        <v>97</v>
      </c>
      <c r="U712" s="13" t="s">
        <v>475</v>
      </c>
      <c r="V712" s="13" t="s">
        <v>233</v>
      </c>
      <c r="W712" s="13" t="s">
        <v>234</v>
      </c>
      <c r="X712" s="13" t="s">
        <v>472</v>
      </c>
      <c r="Y712" s="13" t="s">
        <v>470</v>
      </c>
      <c r="Z712" s="13"/>
      <c r="AA712" s="3"/>
    </row>
    <row r="713" spans="1:27" x14ac:dyDescent="0.3">
      <c r="A713" s="13" t="s">
        <v>424</v>
      </c>
      <c r="B713" s="13" t="s">
        <v>107</v>
      </c>
      <c r="C713" s="13" t="s">
        <v>93</v>
      </c>
      <c r="D713" s="13" t="s">
        <v>93</v>
      </c>
      <c r="E713" s="13" t="s">
        <v>1335</v>
      </c>
      <c r="F713" s="13" t="s">
        <v>476</v>
      </c>
      <c r="G713" s="13" t="s">
        <v>469</v>
      </c>
      <c r="H713" s="13" t="str">
        <f>IF(R713="A","Yes","No")</f>
        <v>No</v>
      </c>
      <c r="I713" s="13" t="s">
        <v>28</v>
      </c>
      <c r="J713" s="13" t="s">
        <v>29</v>
      </c>
      <c r="K713" s="13" t="s">
        <v>29</v>
      </c>
      <c r="L713" s="13" t="s">
        <v>30</v>
      </c>
      <c r="M713" s="13">
        <v>2014</v>
      </c>
      <c r="N713" s="13"/>
      <c r="O713" s="13"/>
      <c r="P713" s="13"/>
      <c r="Q713" s="14" t="s">
        <v>477</v>
      </c>
      <c r="R713" s="15" t="s">
        <v>95</v>
      </c>
      <c r="S713" s="15" t="s">
        <v>96</v>
      </c>
      <c r="T713" s="15" t="s">
        <v>97</v>
      </c>
      <c r="U713" s="13" t="s">
        <v>478</v>
      </c>
      <c r="V713" s="13" t="s">
        <v>233</v>
      </c>
      <c r="W713" s="13" t="s">
        <v>234</v>
      </c>
      <c r="X713" s="13" t="s">
        <v>472</v>
      </c>
      <c r="Y713" s="13" t="s">
        <v>378</v>
      </c>
      <c r="Z713" s="13"/>
      <c r="AA713" s="3"/>
    </row>
    <row r="714" spans="1:27" x14ac:dyDescent="0.3">
      <c r="A714" s="13" t="s">
        <v>424</v>
      </c>
      <c r="B714" s="13" t="s">
        <v>23</v>
      </c>
      <c r="C714" s="13" t="s">
        <v>93</v>
      </c>
      <c r="D714" s="13" t="s">
        <v>93</v>
      </c>
      <c r="E714" s="13" t="s">
        <v>1336</v>
      </c>
      <c r="F714" s="13" t="s">
        <v>435</v>
      </c>
      <c r="G714" s="13" t="s">
        <v>2023</v>
      </c>
      <c r="H714" s="13" t="str">
        <f>IF(R714="A","Yes","No")</f>
        <v>Yes</v>
      </c>
      <c r="I714" s="13" t="s">
        <v>71</v>
      </c>
      <c r="J714" s="13" t="s">
        <v>30</v>
      </c>
      <c r="K714" s="13" t="s">
        <v>30</v>
      </c>
      <c r="L714" s="13" t="s">
        <v>30</v>
      </c>
      <c r="M714" s="13" t="s">
        <v>801</v>
      </c>
      <c r="N714" s="13"/>
      <c r="O714" s="13"/>
      <c r="P714" s="13"/>
      <c r="Q714" s="13" t="s">
        <v>92</v>
      </c>
      <c r="R714" s="15" t="s">
        <v>44</v>
      </c>
      <c r="S714" s="15" t="s">
        <v>45</v>
      </c>
      <c r="T714" s="15" t="s">
        <v>46</v>
      </c>
      <c r="U714" s="13"/>
      <c r="V714" s="13" t="s">
        <v>233</v>
      </c>
      <c r="W714" s="13" t="s">
        <v>234</v>
      </c>
      <c r="X714" s="13" t="s">
        <v>436</v>
      </c>
      <c r="Y714" s="13" t="s">
        <v>378</v>
      </c>
      <c r="Z714" s="13" t="s">
        <v>436</v>
      </c>
      <c r="AA714" s="3"/>
    </row>
    <row r="715" spans="1:27" x14ac:dyDescent="0.3">
      <c r="A715" s="13" t="s">
        <v>424</v>
      </c>
      <c r="B715" s="13" t="s">
        <v>107</v>
      </c>
      <c r="C715" s="13" t="s">
        <v>93</v>
      </c>
      <c r="D715" s="13" t="s">
        <v>93</v>
      </c>
      <c r="E715" s="26" t="s">
        <v>1612</v>
      </c>
      <c r="F715" s="13" t="s">
        <v>555</v>
      </c>
      <c r="G715" s="13" t="s">
        <v>304</v>
      </c>
      <c r="H715" s="13" t="str">
        <f>IF(R715="A","Yes","No")</f>
        <v>No</v>
      </c>
      <c r="I715" s="13" t="s">
        <v>28</v>
      </c>
      <c r="J715" s="13" t="s">
        <v>29</v>
      </c>
      <c r="K715" s="13" t="s">
        <v>29</v>
      </c>
      <c r="L715" s="13" t="s">
        <v>30</v>
      </c>
      <c r="M715" s="13">
        <v>2012</v>
      </c>
      <c r="N715" s="13"/>
      <c r="O715" s="13"/>
      <c r="P715" s="13"/>
      <c r="Q715" s="14" t="s">
        <v>1611</v>
      </c>
      <c r="R715" s="15" t="s">
        <v>95</v>
      </c>
      <c r="S715" s="15" t="s">
        <v>96</v>
      </c>
      <c r="T715" s="15" t="s">
        <v>97</v>
      </c>
      <c r="U715" s="13" t="s">
        <v>556</v>
      </c>
      <c r="V715" s="13" t="s">
        <v>233</v>
      </c>
      <c r="W715" s="13" t="s">
        <v>234</v>
      </c>
      <c r="X715" s="13" t="s">
        <v>306</v>
      </c>
      <c r="Y715" s="13" t="s">
        <v>100</v>
      </c>
      <c r="Z715" s="13"/>
      <c r="AA715" s="3"/>
    </row>
    <row r="716" spans="1:27" x14ac:dyDescent="0.3">
      <c r="A716" s="13" t="s">
        <v>424</v>
      </c>
      <c r="B716" s="13" t="s">
        <v>107</v>
      </c>
      <c r="C716" s="13" t="s">
        <v>93</v>
      </c>
      <c r="D716" s="13" t="s">
        <v>93</v>
      </c>
      <c r="E716" s="26" t="s">
        <v>1613</v>
      </c>
      <c r="F716" s="13" t="s">
        <v>555</v>
      </c>
      <c r="G716" s="13" t="s">
        <v>304</v>
      </c>
      <c r="H716" s="13" t="str">
        <f>IF(R716="A","Yes","No")</f>
        <v>No</v>
      </c>
      <c r="I716" s="13" t="s">
        <v>28</v>
      </c>
      <c r="J716" s="13" t="s">
        <v>29</v>
      </c>
      <c r="K716" s="13" t="s">
        <v>29</v>
      </c>
      <c r="L716" s="13" t="s">
        <v>30</v>
      </c>
      <c r="M716" s="13">
        <v>2012</v>
      </c>
      <c r="N716" s="13"/>
      <c r="O716" s="13"/>
      <c r="P716" s="13"/>
      <c r="Q716" s="14" t="s">
        <v>1611</v>
      </c>
      <c r="R716" s="15" t="s">
        <v>95</v>
      </c>
      <c r="S716" s="15" t="s">
        <v>96</v>
      </c>
      <c r="T716" s="15" t="s">
        <v>97</v>
      </c>
      <c r="U716" s="13" t="s">
        <v>556</v>
      </c>
      <c r="V716" s="13" t="s">
        <v>233</v>
      </c>
      <c r="W716" s="13" t="s">
        <v>234</v>
      </c>
      <c r="X716" s="13" t="s">
        <v>306</v>
      </c>
      <c r="Y716" s="13" t="s">
        <v>100</v>
      </c>
      <c r="Z716" s="13"/>
      <c r="AA716" s="3"/>
    </row>
    <row r="717" spans="1:27" x14ac:dyDescent="0.3">
      <c r="A717" s="13" t="s">
        <v>424</v>
      </c>
      <c r="B717" s="13" t="s">
        <v>107</v>
      </c>
      <c r="C717" s="13" t="s">
        <v>93</v>
      </c>
      <c r="D717" s="13" t="s">
        <v>93</v>
      </c>
      <c r="E717" s="26" t="s">
        <v>1614</v>
      </c>
      <c r="F717" s="13" t="s">
        <v>555</v>
      </c>
      <c r="G717" s="13" t="s">
        <v>304</v>
      </c>
      <c r="H717" s="13" t="str">
        <f>IF(R717="A","Yes","No")</f>
        <v>No</v>
      </c>
      <c r="I717" s="13" t="s">
        <v>28</v>
      </c>
      <c r="J717" s="13" t="s">
        <v>29</v>
      </c>
      <c r="K717" s="13" t="s">
        <v>29</v>
      </c>
      <c r="L717" s="13" t="s">
        <v>30</v>
      </c>
      <c r="M717" s="13">
        <v>2012</v>
      </c>
      <c r="N717" s="13"/>
      <c r="O717" s="13"/>
      <c r="P717" s="13"/>
      <c r="Q717" s="14" t="s">
        <v>1611</v>
      </c>
      <c r="R717" s="15" t="s">
        <v>95</v>
      </c>
      <c r="S717" s="15" t="s">
        <v>96</v>
      </c>
      <c r="T717" s="15" t="s">
        <v>97</v>
      </c>
      <c r="U717" s="13" t="s">
        <v>556</v>
      </c>
      <c r="V717" s="13" t="s">
        <v>233</v>
      </c>
      <c r="W717" s="13" t="s">
        <v>234</v>
      </c>
      <c r="X717" s="13" t="s">
        <v>306</v>
      </c>
      <c r="Y717" s="13" t="s">
        <v>100</v>
      </c>
      <c r="Z717" s="13"/>
      <c r="AA717" s="3"/>
    </row>
    <row r="718" spans="1:27" x14ac:dyDescent="0.3">
      <c r="A718" s="13" t="s">
        <v>424</v>
      </c>
      <c r="B718" s="13" t="s">
        <v>107</v>
      </c>
      <c r="C718" s="13" t="s">
        <v>93</v>
      </c>
      <c r="D718" s="13" t="s">
        <v>93</v>
      </c>
      <c r="E718" s="26" t="s">
        <v>1615</v>
      </c>
      <c r="F718" s="13" t="s">
        <v>555</v>
      </c>
      <c r="G718" s="13" t="s">
        <v>304</v>
      </c>
      <c r="H718" s="13" t="str">
        <f>IF(R718="A","Yes","No")</f>
        <v>No</v>
      </c>
      <c r="I718" s="13" t="s">
        <v>28</v>
      </c>
      <c r="J718" s="13" t="s">
        <v>29</v>
      </c>
      <c r="K718" s="13" t="s">
        <v>29</v>
      </c>
      <c r="L718" s="13" t="s">
        <v>30</v>
      </c>
      <c r="M718" s="13">
        <v>2012</v>
      </c>
      <c r="N718" s="13"/>
      <c r="O718" s="13"/>
      <c r="P718" s="13"/>
      <c r="Q718" s="14" t="s">
        <v>1611</v>
      </c>
      <c r="R718" s="15" t="s">
        <v>95</v>
      </c>
      <c r="S718" s="15" t="s">
        <v>96</v>
      </c>
      <c r="T718" s="15" t="s">
        <v>97</v>
      </c>
      <c r="U718" s="13" t="s">
        <v>556</v>
      </c>
      <c r="V718" s="13" t="s">
        <v>233</v>
      </c>
      <c r="W718" s="13" t="s">
        <v>234</v>
      </c>
      <c r="X718" s="13" t="s">
        <v>306</v>
      </c>
      <c r="Y718" s="13" t="s">
        <v>100</v>
      </c>
      <c r="Z718" s="13"/>
      <c r="AA718" s="3"/>
    </row>
    <row r="719" spans="1:27" x14ac:dyDescent="0.3">
      <c r="A719" s="13" t="s">
        <v>424</v>
      </c>
      <c r="B719" s="13" t="s">
        <v>107</v>
      </c>
      <c r="C719" s="13" t="s">
        <v>93</v>
      </c>
      <c r="D719" s="13" t="s">
        <v>93</v>
      </c>
      <c r="E719" s="26" t="s">
        <v>1616</v>
      </c>
      <c r="F719" s="13" t="s">
        <v>555</v>
      </c>
      <c r="G719" s="13" t="s">
        <v>304</v>
      </c>
      <c r="H719" s="13" t="str">
        <f>IF(R719="A","Yes","No")</f>
        <v>No</v>
      </c>
      <c r="I719" s="13" t="s">
        <v>28</v>
      </c>
      <c r="J719" s="13" t="s">
        <v>29</v>
      </c>
      <c r="K719" s="13" t="s">
        <v>29</v>
      </c>
      <c r="L719" s="13" t="s">
        <v>30</v>
      </c>
      <c r="M719" s="13">
        <v>2012</v>
      </c>
      <c r="N719" s="13"/>
      <c r="O719" s="13"/>
      <c r="P719" s="13"/>
      <c r="Q719" s="14" t="s">
        <v>1611</v>
      </c>
      <c r="R719" s="15" t="s">
        <v>95</v>
      </c>
      <c r="S719" s="15" t="s">
        <v>96</v>
      </c>
      <c r="T719" s="15" t="s">
        <v>97</v>
      </c>
      <c r="U719" s="13" t="s">
        <v>556</v>
      </c>
      <c r="V719" s="13" t="s">
        <v>233</v>
      </c>
      <c r="W719" s="13" t="s">
        <v>234</v>
      </c>
      <c r="X719" s="13" t="s">
        <v>306</v>
      </c>
      <c r="Y719" s="13" t="s">
        <v>100</v>
      </c>
      <c r="Z719" s="13"/>
      <c r="AA719" s="3"/>
    </row>
    <row r="720" spans="1:27" x14ac:dyDescent="0.3">
      <c r="A720" s="13" t="s">
        <v>424</v>
      </c>
      <c r="B720" s="13" t="s">
        <v>107</v>
      </c>
      <c r="C720" s="13" t="s">
        <v>93</v>
      </c>
      <c r="D720" s="13" t="s">
        <v>93</v>
      </c>
      <c r="E720" s="26" t="s">
        <v>1617</v>
      </c>
      <c r="F720" s="13" t="s">
        <v>555</v>
      </c>
      <c r="G720" s="13" t="s">
        <v>304</v>
      </c>
      <c r="H720" s="13" t="str">
        <f>IF(R720="A","Yes","No")</f>
        <v>No</v>
      </c>
      <c r="I720" s="13" t="s">
        <v>28</v>
      </c>
      <c r="J720" s="13" t="s">
        <v>29</v>
      </c>
      <c r="K720" s="13" t="s">
        <v>29</v>
      </c>
      <c r="L720" s="13" t="s">
        <v>30</v>
      </c>
      <c r="M720" s="13">
        <v>2012</v>
      </c>
      <c r="N720" s="13"/>
      <c r="O720" s="13"/>
      <c r="P720" s="13"/>
      <c r="Q720" s="14" t="s">
        <v>1611</v>
      </c>
      <c r="R720" s="15" t="s">
        <v>95</v>
      </c>
      <c r="S720" s="15" t="s">
        <v>96</v>
      </c>
      <c r="T720" s="15" t="s">
        <v>97</v>
      </c>
      <c r="U720" s="13" t="s">
        <v>556</v>
      </c>
      <c r="V720" s="13" t="s">
        <v>233</v>
      </c>
      <c r="W720" s="13" t="s">
        <v>234</v>
      </c>
      <c r="X720" s="13" t="s">
        <v>306</v>
      </c>
      <c r="Y720" s="13" t="s">
        <v>100</v>
      </c>
      <c r="Z720" s="13"/>
      <c r="AA720" s="3"/>
    </row>
    <row r="721" spans="1:27" x14ac:dyDescent="0.3">
      <c r="A721" s="13" t="s">
        <v>424</v>
      </c>
      <c r="B721" s="13" t="s">
        <v>107</v>
      </c>
      <c r="C721" s="13" t="s">
        <v>93</v>
      </c>
      <c r="D721" s="13" t="s">
        <v>93</v>
      </c>
      <c r="E721" s="26" t="s">
        <v>1618</v>
      </c>
      <c r="F721" s="13" t="s">
        <v>555</v>
      </c>
      <c r="G721" s="13" t="s">
        <v>304</v>
      </c>
      <c r="H721" s="13" t="str">
        <f>IF(R721="A","Yes","No")</f>
        <v>No</v>
      </c>
      <c r="I721" s="13" t="s">
        <v>28</v>
      </c>
      <c r="J721" s="13" t="s">
        <v>29</v>
      </c>
      <c r="K721" s="13" t="s">
        <v>29</v>
      </c>
      <c r="L721" s="13" t="s">
        <v>30</v>
      </c>
      <c r="M721" s="13">
        <v>2012</v>
      </c>
      <c r="N721" s="13"/>
      <c r="O721" s="13"/>
      <c r="P721" s="13"/>
      <c r="Q721" s="14" t="s">
        <v>1611</v>
      </c>
      <c r="R721" s="15" t="s">
        <v>95</v>
      </c>
      <c r="S721" s="15" t="s">
        <v>96</v>
      </c>
      <c r="T721" s="15" t="s">
        <v>97</v>
      </c>
      <c r="U721" s="13" t="s">
        <v>556</v>
      </c>
      <c r="V721" s="13" t="s">
        <v>233</v>
      </c>
      <c r="W721" s="13" t="s">
        <v>234</v>
      </c>
      <c r="X721" s="13" t="s">
        <v>306</v>
      </c>
      <c r="Y721" s="13" t="s">
        <v>100</v>
      </c>
      <c r="Z721" s="13"/>
      <c r="AA721" s="3"/>
    </row>
    <row r="722" spans="1:27" x14ac:dyDescent="0.3">
      <c r="A722" s="13" t="s">
        <v>424</v>
      </c>
      <c r="B722" s="13" t="s">
        <v>107</v>
      </c>
      <c r="C722" s="13" t="s">
        <v>93</v>
      </c>
      <c r="D722" s="13" t="s">
        <v>93</v>
      </c>
      <c r="E722" s="26" t="s">
        <v>1619</v>
      </c>
      <c r="F722" s="13" t="s">
        <v>555</v>
      </c>
      <c r="G722" s="13" t="s">
        <v>304</v>
      </c>
      <c r="H722" s="13" t="str">
        <f>IF(R722="A","Yes","No")</f>
        <v>No</v>
      </c>
      <c r="I722" s="13" t="s">
        <v>28</v>
      </c>
      <c r="J722" s="13" t="s">
        <v>29</v>
      </c>
      <c r="K722" s="13" t="s">
        <v>29</v>
      </c>
      <c r="L722" s="13" t="s">
        <v>30</v>
      </c>
      <c r="M722" s="13">
        <v>2012</v>
      </c>
      <c r="N722" s="13"/>
      <c r="O722" s="13"/>
      <c r="P722" s="13"/>
      <c r="Q722" s="14" t="s">
        <v>1611</v>
      </c>
      <c r="R722" s="15" t="s">
        <v>95</v>
      </c>
      <c r="S722" s="15" t="s">
        <v>96</v>
      </c>
      <c r="T722" s="15" t="s">
        <v>97</v>
      </c>
      <c r="U722" s="13" t="s">
        <v>556</v>
      </c>
      <c r="V722" s="13" t="s">
        <v>233</v>
      </c>
      <c r="W722" s="13" t="s">
        <v>234</v>
      </c>
      <c r="X722" s="13" t="s">
        <v>306</v>
      </c>
      <c r="Y722" s="13" t="s">
        <v>100</v>
      </c>
      <c r="Z722" s="13"/>
      <c r="AA722" s="3"/>
    </row>
    <row r="723" spans="1:27" x14ac:dyDescent="0.3">
      <c r="A723" s="13" t="s">
        <v>424</v>
      </c>
      <c r="B723" s="13" t="s">
        <v>107</v>
      </c>
      <c r="C723" s="13" t="s">
        <v>93</v>
      </c>
      <c r="D723" s="13" t="s">
        <v>93</v>
      </c>
      <c r="E723" s="26" t="s">
        <v>1620</v>
      </c>
      <c r="F723" s="13" t="s">
        <v>555</v>
      </c>
      <c r="G723" s="13" t="s">
        <v>304</v>
      </c>
      <c r="H723" s="13" t="str">
        <f>IF(R723="A","Yes","No")</f>
        <v>No</v>
      </c>
      <c r="I723" s="13" t="s">
        <v>28</v>
      </c>
      <c r="J723" s="13" t="s">
        <v>29</v>
      </c>
      <c r="K723" s="13" t="s">
        <v>29</v>
      </c>
      <c r="L723" s="13" t="s">
        <v>30</v>
      </c>
      <c r="M723" s="13">
        <v>2012</v>
      </c>
      <c r="N723" s="13"/>
      <c r="O723" s="13"/>
      <c r="P723" s="13"/>
      <c r="Q723" s="14" t="s">
        <v>1611</v>
      </c>
      <c r="R723" s="15" t="s">
        <v>95</v>
      </c>
      <c r="S723" s="15" t="s">
        <v>96</v>
      </c>
      <c r="T723" s="15" t="s">
        <v>97</v>
      </c>
      <c r="U723" s="13" t="s">
        <v>556</v>
      </c>
      <c r="V723" s="13" t="s">
        <v>233</v>
      </c>
      <c r="W723" s="13" t="s">
        <v>234</v>
      </c>
      <c r="X723" s="13" t="s">
        <v>306</v>
      </c>
      <c r="Y723" s="13" t="s">
        <v>100</v>
      </c>
      <c r="Z723" s="13"/>
      <c r="AA723" s="3"/>
    </row>
    <row r="724" spans="1:27" x14ac:dyDescent="0.3">
      <c r="A724" s="13" t="s">
        <v>424</v>
      </c>
      <c r="B724" s="13" t="s">
        <v>107</v>
      </c>
      <c r="C724" s="13" t="s">
        <v>93</v>
      </c>
      <c r="D724" s="13" t="s">
        <v>93</v>
      </c>
      <c r="E724" s="26" t="s">
        <v>1621</v>
      </c>
      <c r="F724" s="13" t="s">
        <v>555</v>
      </c>
      <c r="G724" s="13" t="s">
        <v>304</v>
      </c>
      <c r="H724" s="13" t="str">
        <f>IF(R724="A","Yes","No")</f>
        <v>No</v>
      </c>
      <c r="I724" s="13" t="s">
        <v>28</v>
      </c>
      <c r="J724" s="13" t="s">
        <v>29</v>
      </c>
      <c r="K724" s="13" t="s">
        <v>29</v>
      </c>
      <c r="L724" s="13" t="s">
        <v>30</v>
      </c>
      <c r="M724" s="13">
        <v>2012</v>
      </c>
      <c r="N724" s="13"/>
      <c r="O724" s="13"/>
      <c r="P724" s="13"/>
      <c r="Q724" s="14" t="s">
        <v>1611</v>
      </c>
      <c r="R724" s="15" t="s">
        <v>95</v>
      </c>
      <c r="S724" s="15" t="s">
        <v>96</v>
      </c>
      <c r="T724" s="15" t="s">
        <v>97</v>
      </c>
      <c r="U724" s="13" t="s">
        <v>556</v>
      </c>
      <c r="V724" s="13" t="s">
        <v>233</v>
      </c>
      <c r="W724" s="13" t="s">
        <v>234</v>
      </c>
      <c r="X724" s="13" t="s">
        <v>306</v>
      </c>
      <c r="Y724" s="13" t="s">
        <v>100</v>
      </c>
      <c r="Z724" s="13"/>
      <c r="AA724" s="3"/>
    </row>
    <row r="725" spans="1:27" x14ac:dyDescent="0.3">
      <c r="A725" s="13" t="s">
        <v>424</v>
      </c>
      <c r="B725" s="13" t="s">
        <v>107</v>
      </c>
      <c r="C725" s="13" t="s">
        <v>93</v>
      </c>
      <c r="D725" s="13" t="s">
        <v>93</v>
      </c>
      <c r="E725" s="26" t="s">
        <v>1622</v>
      </c>
      <c r="F725" s="13" t="s">
        <v>555</v>
      </c>
      <c r="G725" s="13" t="s">
        <v>304</v>
      </c>
      <c r="H725" s="13" t="str">
        <f>IF(R725="A","Yes","No")</f>
        <v>No</v>
      </c>
      <c r="I725" s="13" t="s">
        <v>28</v>
      </c>
      <c r="J725" s="13" t="s">
        <v>29</v>
      </c>
      <c r="K725" s="13" t="s">
        <v>29</v>
      </c>
      <c r="L725" s="13" t="s">
        <v>30</v>
      </c>
      <c r="M725" s="13">
        <v>2012</v>
      </c>
      <c r="N725" s="13"/>
      <c r="O725" s="13"/>
      <c r="P725" s="13"/>
      <c r="Q725" s="14" t="s">
        <v>1611</v>
      </c>
      <c r="R725" s="15" t="s">
        <v>95</v>
      </c>
      <c r="S725" s="15" t="s">
        <v>96</v>
      </c>
      <c r="T725" s="15" t="s">
        <v>97</v>
      </c>
      <c r="U725" s="13" t="s">
        <v>556</v>
      </c>
      <c r="V725" s="13" t="s">
        <v>233</v>
      </c>
      <c r="W725" s="13" t="s">
        <v>234</v>
      </c>
      <c r="X725" s="13" t="s">
        <v>306</v>
      </c>
      <c r="Y725" s="13" t="s">
        <v>100</v>
      </c>
      <c r="Z725" s="13"/>
      <c r="AA725" s="3"/>
    </row>
    <row r="726" spans="1:27" x14ac:dyDescent="0.3">
      <c r="A726" s="13" t="s">
        <v>424</v>
      </c>
      <c r="B726" s="13" t="s">
        <v>107</v>
      </c>
      <c r="C726" s="13" t="s">
        <v>93</v>
      </c>
      <c r="D726" s="13" t="s">
        <v>93</v>
      </c>
      <c r="E726" s="26" t="s">
        <v>1623</v>
      </c>
      <c r="F726" s="13" t="s">
        <v>555</v>
      </c>
      <c r="G726" s="13" t="s">
        <v>304</v>
      </c>
      <c r="H726" s="13" t="str">
        <f>IF(R726="A","Yes","No")</f>
        <v>No</v>
      </c>
      <c r="I726" s="13" t="s">
        <v>28</v>
      </c>
      <c r="J726" s="13" t="s">
        <v>29</v>
      </c>
      <c r="K726" s="13" t="s">
        <v>29</v>
      </c>
      <c r="L726" s="13" t="s">
        <v>30</v>
      </c>
      <c r="M726" s="13">
        <v>2012</v>
      </c>
      <c r="N726" s="13"/>
      <c r="O726" s="13"/>
      <c r="P726" s="13"/>
      <c r="Q726" s="14" t="s">
        <v>1611</v>
      </c>
      <c r="R726" s="15" t="s">
        <v>95</v>
      </c>
      <c r="S726" s="15" t="s">
        <v>96</v>
      </c>
      <c r="T726" s="15" t="s">
        <v>97</v>
      </c>
      <c r="U726" s="13" t="s">
        <v>556</v>
      </c>
      <c r="V726" s="13" t="s">
        <v>233</v>
      </c>
      <c r="W726" s="13" t="s">
        <v>234</v>
      </c>
      <c r="X726" s="13" t="s">
        <v>306</v>
      </c>
      <c r="Y726" s="13" t="s">
        <v>100</v>
      </c>
      <c r="Z726" s="13"/>
      <c r="AA726" s="3"/>
    </row>
    <row r="727" spans="1:27" x14ac:dyDescent="0.3">
      <c r="A727" s="13" t="s">
        <v>424</v>
      </c>
      <c r="B727" s="13" t="s">
        <v>107</v>
      </c>
      <c r="C727" s="13" t="s">
        <v>93</v>
      </c>
      <c r="D727" s="13" t="s">
        <v>93</v>
      </c>
      <c r="E727" s="26" t="s">
        <v>1624</v>
      </c>
      <c r="F727" s="13" t="s">
        <v>555</v>
      </c>
      <c r="G727" s="13" t="s">
        <v>304</v>
      </c>
      <c r="H727" s="13" t="str">
        <f>IF(R727="A","Yes","No")</f>
        <v>No</v>
      </c>
      <c r="I727" s="13" t="s">
        <v>28</v>
      </c>
      <c r="J727" s="13" t="s">
        <v>29</v>
      </c>
      <c r="K727" s="13" t="s">
        <v>29</v>
      </c>
      <c r="L727" s="13" t="s">
        <v>30</v>
      </c>
      <c r="M727" s="13">
        <v>2012</v>
      </c>
      <c r="N727" s="13"/>
      <c r="O727" s="13"/>
      <c r="P727" s="13"/>
      <c r="Q727" s="14" t="s">
        <v>1611</v>
      </c>
      <c r="R727" s="15" t="s">
        <v>95</v>
      </c>
      <c r="S727" s="15" t="s">
        <v>96</v>
      </c>
      <c r="T727" s="15" t="s">
        <v>97</v>
      </c>
      <c r="U727" s="13" t="s">
        <v>556</v>
      </c>
      <c r="V727" s="13" t="s">
        <v>233</v>
      </c>
      <c r="W727" s="13" t="s">
        <v>234</v>
      </c>
      <c r="X727" s="13" t="s">
        <v>306</v>
      </c>
      <c r="Y727" s="13" t="s">
        <v>100</v>
      </c>
      <c r="Z727" s="13"/>
      <c r="AA727" s="3"/>
    </row>
    <row r="728" spans="1:27" x14ac:dyDescent="0.3">
      <c r="A728" s="13" t="s">
        <v>424</v>
      </c>
      <c r="B728" s="13" t="s">
        <v>107</v>
      </c>
      <c r="C728" s="13" t="s">
        <v>93</v>
      </c>
      <c r="D728" s="13" t="s">
        <v>93</v>
      </c>
      <c r="E728" s="26" t="s">
        <v>1625</v>
      </c>
      <c r="F728" s="13" t="s">
        <v>555</v>
      </c>
      <c r="G728" s="13" t="s">
        <v>304</v>
      </c>
      <c r="H728" s="13" t="str">
        <f>IF(R728="A","Yes","No")</f>
        <v>No</v>
      </c>
      <c r="I728" s="13" t="s">
        <v>28</v>
      </c>
      <c r="J728" s="13" t="s">
        <v>29</v>
      </c>
      <c r="K728" s="13" t="s">
        <v>29</v>
      </c>
      <c r="L728" s="13" t="s">
        <v>30</v>
      </c>
      <c r="M728" s="13">
        <v>2012</v>
      </c>
      <c r="N728" s="13"/>
      <c r="O728" s="13"/>
      <c r="P728" s="13"/>
      <c r="Q728" s="14" t="s">
        <v>1611</v>
      </c>
      <c r="R728" s="15" t="s">
        <v>95</v>
      </c>
      <c r="S728" s="15" t="s">
        <v>96</v>
      </c>
      <c r="T728" s="15" t="s">
        <v>97</v>
      </c>
      <c r="U728" s="13" t="s">
        <v>556</v>
      </c>
      <c r="V728" s="13" t="s">
        <v>233</v>
      </c>
      <c r="W728" s="13" t="s">
        <v>234</v>
      </c>
      <c r="X728" s="13" t="s">
        <v>306</v>
      </c>
      <c r="Y728" s="13" t="s">
        <v>100</v>
      </c>
      <c r="Z728" s="13"/>
      <c r="AA728" s="3"/>
    </row>
    <row r="729" spans="1:27" x14ac:dyDescent="0.3">
      <c r="A729" s="13" t="s">
        <v>424</v>
      </c>
      <c r="B729" s="13" t="s">
        <v>107</v>
      </c>
      <c r="C729" s="13" t="s">
        <v>93</v>
      </c>
      <c r="D729" s="13" t="s">
        <v>93</v>
      </c>
      <c r="E729" s="26" t="s">
        <v>1628</v>
      </c>
      <c r="F729" s="13" t="s">
        <v>559</v>
      </c>
      <c r="G729" s="13" t="s">
        <v>560</v>
      </c>
      <c r="H729" s="13" t="str">
        <f>IF(R729="A","Yes","No")</f>
        <v>No</v>
      </c>
      <c r="I729" s="13" t="s">
        <v>28</v>
      </c>
      <c r="J729" s="13" t="s">
        <v>29</v>
      </c>
      <c r="K729" s="13" t="s">
        <v>29</v>
      </c>
      <c r="L729" s="13" t="s">
        <v>29</v>
      </c>
      <c r="M729" s="13">
        <v>2015</v>
      </c>
      <c r="N729" s="13"/>
      <c r="O729" s="13"/>
      <c r="P729" s="13"/>
      <c r="Q729" s="27" t="s">
        <v>1641</v>
      </c>
      <c r="R729" s="15" t="s">
        <v>95</v>
      </c>
      <c r="S729" s="15" t="s">
        <v>96</v>
      </c>
      <c r="T729" s="15" t="s">
        <v>97</v>
      </c>
      <c r="U729" s="13" t="s">
        <v>561</v>
      </c>
      <c r="V729" s="13" t="s">
        <v>223</v>
      </c>
      <c r="W729" s="13" t="s">
        <v>224</v>
      </c>
      <c r="X729" s="13" t="s">
        <v>562</v>
      </c>
      <c r="Y729" s="13" t="s">
        <v>100</v>
      </c>
      <c r="Z729" s="13"/>
      <c r="AA729" s="3"/>
    </row>
    <row r="730" spans="1:27" x14ac:dyDescent="0.3">
      <c r="A730" s="13" t="s">
        <v>424</v>
      </c>
      <c r="B730" s="13" t="s">
        <v>107</v>
      </c>
      <c r="C730" s="13" t="s">
        <v>93</v>
      </c>
      <c r="D730" s="13" t="s">
        <v>93</v>
      </c>
      <c r="E730" s="26" t="s">
        <v>1629</v>
      </c>
      <c r="F730" s="13" t="s">
        <v>559</v>
      </c>
      <c r="G730" s="13" t="s">
        <v>560</v>
      </c>
      <c r="H730" s="13" t="str">
        <f>IF(R730="A","Yes","No")</f>
        <v>No</v>
      </c>
      <c r="I730" s="13" t="s">
        <v>28</v>
      </c>
      <c r="J730" s="13" t="s">
        <v>29</v>
      </c>
      <c r="K730" s="13" t="s">
        <v>29</v>
      </c>
      <c r="L730" s="13" t="s">
        <v>29</v>
      </c>
      <c r="M730" s="13">
        <v>2015</v>
      </c>
      <c r="N730" s="13"/>
      <c r="O730" s="13"/>
      <c r="P730" s="13"/>
      <c r="Q730" s="27" t="s">
        <v>1635</v>
      </c>
      <c r="R730" s="15" t="s">
        <v>95</v>
      </c>
      <c r="S730" s="15" t="s">
        <v>96</v>
      </c>
      <c r="T730" s="15" t="s">
        <v>97</v>
      </c>
      <c r="U730" s="13" t="s">
        <v>561</v>
      </c>
      <c r="V730" s="13" t="s">
        <v>223</v>
      </c>
      <c r="W730" s="13" t="s">
        <v>224</v>
      </c>
      <c r="X730" s="13" t="s">
        <v>562</v>
      </c>
      <c r="Y730" s="13" t="s">
        <v>100</v>
      </c>
      <c r="Z730" s="13"/>
      <c r="AA730" s="3"/>
    </row>
    <row r="731" spans="1:27" x14ac:dyDescent="0.3">
      <c r="A731" s="13" t="s">
        <v>424</v>
      </c>
      <c r="B731" s="13" t="s">
        <v>107</v>
      </c>
      <c r="C731" s="13" t="s">
        <v>93</v>
      </c>
      <c r="D731" s="13" t="s">
        <v>93</v>
      </c>
      <c r="E731" s="26" t="s">
        <v>1630</v>
      </c>
      <c r="F731" s="13" t="s">
        <v>559</v>
      </c>
      <c r="G731" s="13" t="s">
        <v>560</v>
      </c>
      <c r="H731" s="13" t="str">
        <f>IF(R731="A","Yes","No")</f>
        <v>No</v>
      </c>
      <c r="I731" s="13" t="s">
        <v>28</v>
      </c>
      <c r="J731" s="13" t="s">
        <v>29</v>
      </c>
      <c r="K731" s="13" t="s">
        <v>29</v>
      </c>
      <c r="L731" s="13" t="s">
        <v>29</v>
      </c>
      <c r="M731" s="13">
        <v>2015</v>
      </c>
      <c r="N731" s="13"/>
      <c r="O731" s="13"/>
      <c r="P731" s="13"/>
      <c r="Q731" s="27" t="s">
        <v>1636</v>
      </c>
      <c r="R731" s="15" t="s">
        <v>95</v>
      </c>
      <c r="S731" s="15" t="s">
        <v>96</v>
      </c>
      <c r="T731" s="15" t="s">
        <v>97</v>
      </c>
      <c r="U731" s="13" t="s">
        <v>561</v>
      </c>
      <c r="V731" s="13" t="s">
        <v>223</v>
      </c>
      <c r="W731" s="13" t="s">
        <v>224</v>
      </c>
      <c r="X731" s="13" t="s">
        <v>562</v>
      </c>
      <c r="Y731" s="13" t="s">
        <v>100</v>
      </c>
      <c r="Z731" s="13"/>
      <c r="AA731" s="3"/>
    </row>
    <row r="732" spans="1:27" x14ac:dyDescent="0.3">
      <c r="A732" s="13" t="s">
        <v>424</v>
      </c>
      <c r="B732" s="13" t="s">
        <v>107</v>
      </c>
      <c r="C732" s="13" t="s">
        <v>93</v>
      </c>
      <c r="D732" s="13" t="s">
        <v>93</v>
      </c>
      <c r="E732" s="26" t="s">
        <v>1631</v>
      </c>
      <c r="F732" s="13" t="s">
        <v>559</v>
      </c>
      <c r="G732" s="13" t="s">
        <v>560</v>
      </c>
      <c r="H732" s="13" t="str">
        <f>IF(R732="A","Yes","No")</f>
        <v>No</v>
      </c>
      <c r="I732" s="13" t="s">
        <v>28</v>
      </c>
      <c r="J732" s="13" t="s">
        <v>29</v>
      </c>
      <c r="K732" s="13" t="s">
        <v>29</v>
      </c>
      <c r="L732" s="13" t="s">
        <v>29</v>
      </c>
      <c r="M732" s="13">
        <v>2015</v>
      </c>
      <c r="N732" s="13"/>
      <c r="O732" s="13"/>
      <c r="P732" s="13"/>
      <c r="Q732" s="27" t="s">
        <v>1637</v>
      </c>
      <c r="R732" s="15" t="s">
        <v>95</v>
      </c>
      <c r="S732" s="15" t="s">
        <v>96</v>
      </c>
      <c r="T732" s="15" t="s">
        <v>97</v>
      </c>
      <c r="U732" s="13" t="s">
        <v>561</v>
      </c>
      <c r="V732" s="13" t="s">
        <v>223</v>
      </c>
      <c r="W732" s="13" t="s">
        <v>224</v>
      </c>
      <c r="X732" s="13" t="s">
        <v>562</v>
      </c>
      <c r="Y732" s="13" t="s">
        <v>100</v>
      </c>
      <c r="Z732" s="13"/>
      <c r="AA732" s="3"/>
    </row>
    <row r="733" spans="1:27" x14ac:dyDescent="0.3">
      <c r="A733" s="13" t="s">
        <v>424</v>
      </c>
      <c r="B733" s="13" t="s">
        <v>107</v>
      </c>
      <c r="C733" s="13" t="s">
        <v>93</v>
      </c>
      <c r="D733" s="13" t="s">
        <v>93</v>
      </c>
      <c r="E733" s="26" t="s">
        <v>1632</v>
      </c>
      <c r="F733" s="13" t="s">
        <v>559</v>
      </c>
      <c r="G733" s="13" t="s">
        <v>560</v>
      </c>
      <c r="H733" s="13" t="str">
        <f>IF(R733="A","Yes","No")</f>
        <v>No</v>
      </c>
      <c r="I733" s="13" t="s">
        <v>28</v>
      </c>
      <c r="J733" s="13" t="s">
        <v>29</v>
      </c>
      <c r="K733" s="13" t="s">
        <v>29</v>
      </c>
      <c r="L733" s="13" t="s">
        <v>29</v>
      </c>
      <c r="M733" s="13">
        <v>2015</v>
      </c>
      <c r="N733" s="13"/>
      <c r="O733" s="13"/>
      <c r="P733" s="13"/>
      <c r="Q733" s="27" t="s">
        <v>1638</v>
      </c>
      <c r="R733" s="15" t="s">
        <v>95</v>
      </c>
      <c r="S733" s="15" t="s">
        <v>96</v>
      </c>
      <c r="T733" s="15" t="s">
        <v>97</v>
      </c>
      <c r="U733" s="13" t="s">
        <v>561</v>
      </c>
      <c r="V733" s="13" t="s">
        <v>223</v>
      </c>
      <c r="W733" s="13" t="s">
        <v>224</v>
      </c>
      <c r="X733" s="13" t="s">
        <v>562</v>
      </c>
      <c r="Y733" s="13" t="s">
        <v>100</v>
      </c>
      <c r="Z733" s="13"/>
      <c r="AA733" s="3"/>
    </row>
    <row r="734" spans="1:27" x14ac:dyDescent="0.3">
      <c r="A734" s="13" t="s">
        <v>424</v>
      </c>
      <c r="B734" s="13" t="s">
        <v>107</v>
      </c>
      <c r="C734" s="13" t="s">
        <v>93</v>
      </c>
      <c r="D734" s="13" t="s">
        <v>93</v>
      </c>
      <c r="E734" s="26" t="s">
        <v>1633</v>
      </c>
      <c r="F734" s="13" t="s">
        <v>559</v>
      </c>
      <c r="G734" s="13" t="s">
        <v>560</v>
      </c>
      <c r="H734" s="13" t="str">
        <f>IF(R734="A","Yes","No")</f>
        <v>No</v>
      </c>
      <c r="I734" s="13" t="s">
        <v>28</v>
      </c>
      <c r="J734" s="13" t="s">
        <v>29</v>
      </c>
      <c r="K734" s="13" t="s">
        <v>29</v>
      </c>
      <c r="L734" s="13" t="s">
        <v>29</v>
      </c>
      <c r="M734" s="13">
        <v>2015</v>
      </c>
      <c r="N734" s="13"/>
      <c r="O734" s="13"/>
      <c r="P734" s="13"/>
      <c r="Q734" s="27" t="s">
        <v>1639</v>
      </c>
      <c r="R734" s="15" t="s">
        <v>95</v>
      </c>
      <c r="S734" s="15" t="s">
        <v>96</v>
      </c>
      <c r="T734" s="15" t="s">
        <v>97</v>
      </c>
      <c r="U734" s="13" t="s">
        <v>561</v>
      </c>
      <c r="V734" s="13" t="s">
        <v>223</v>
      </c>
      <c r="W734" s="13" t="s">
        <v>224</v>
      </c>
      <c r="X734" s="13" t="s">
        <v>562</v>
      </c>
      <c r="Y734" s="13" t="s">
        <v>100</v>
      </c>
      <c r="Z734" s="13"/>
      <c r="AA734" s="3"/>
    </row>
    <row r="735" spans="1:27" x14ac:dyDescent="0.3">
      <c r="A735" s="13" t="s">
        <v>424</v>
      </c>
      <c r="B735" s="13" t="s">
        <v>107</v>
      </c>
      <c r="C735" s="13" t="s">
        <v>93</v>
      </c>
      <c r="D735" s="13" t="s">
        <v>93</v>
      </c>
      <c r="E735" s="26" t="s">
        <v>1634</v>
      </c>
      <c r="F735" s="13" t="s">
        <v>559</v>
      </c>
      <c r="G735" s="13" t="s">
        <v>560</v>
      </c>
      <c r="H735" s="13" t="str">
        <f>IF(R735="A","Yes","No")</f>
        <v>No</v>
      </c>
      <c r="I735" s="13" t="s">
        <v>28</v>
      </c>
      <c r="J735" s="13" t="s">
        <v>29</v>
      </c>
      <c r="K735" s="13" t="s">
        <v>29</v>
      </c>
      <c r="L735" s="13" t="s">
        <v>29</v>
      </c>
      <c r="M735" s="13">
        <v>2015</v>
      </c>
      <c r="N735" s="13"/>
      <c r="O735" s="13"/>
      <c r="P735" s="13"/>
      <c r="Q735" s="27" t="s">
        <v>1640</v>
      </c>
      <c r="R735" s="15" t="s">
        <v>95</v>
      </c>
      <c r="S735" s="15" t="s">
        <v>96</v>
      </c>
      <c r="T735" s="15" t="s">
        <v>97</v>
      </c>
      <c r="U735" s="13" t="s">
        <v>561</v>
      </c>
      <c r="V735" s="13" t="s">
        <v>223</v>
      </c>
      <c r="W735" s="13" t="s">
        <v>224</v>
      </c>
      <c r="X735" s="13" t="s">
        <v>562</v>
      </c>
      <c r="Y735" s="13" t="s">
        <v>100</v>
      </c>
      <c r="Z735" s="13"/>
      <c r="AA735" s="3"/>
    </row>
    <row r="736" spans="1:27" x14ac:dyDescent="0.3">
      <c r="A736" s="13" t="s">
        <v>424</v>
      </c>
      <c r="B736" s="13" t="s">
        <v>107</v>
      </c>
      <c r="C736" s="13" t="s">
        <v>93</v>
      </c>
      <c r="D736" s="13" t="s">
        <v>93</v>
      </c>
      <c r="E736" s="29" t="s">
        <v>1710</v>
      </c>
      <c r="F736" s="13" t="s">
        <v>1757</v>
      </c>
      <c r="G736" s="13" t="s">
        <v>377</v>
      </c>
      <c r="H736" s="13" t="str">
        <f>IF(R736="A","Yes","No")</f>
        <v>No</v>
      </c>
      <c r="I736" s="13" t="s">
        <v>28</v>
      </c>
      <c r="J736" s="13" t="s">
        <v>29</v>
      </c>
      <c r="K736" s="13" t="s">
        <v>29</v>
      </c>
      <c r="L736" s="13" t="s">
        <v>29</v>
      </c>
      <c r="M736" s="13">
        <v>2015</v>
      </c>
      <c r="N736" s="13" t="s">
        <v>723</v>
      </c>
      <c r="O736" s="13"/>
      <c r="P736" s="13"/>
      <c r="Q736" s="27" t="s">
        <v>1719</v>
      </c>
      <c r="R736" s="15" t="s">
        <v>95</v>
      </c>
      <c r="S736" s="15" t="s">
        <v>96</v>
      </c>
      <c r="T736" s="15" t="s">
        <v>351</v>
      </c>
      <c r="U736" s="13" t="s">
        <v>567</v>
      </c>
      <c r="V736" s="13" t="s">
        <v>202</v>
      </c>
      <c r="W736" s="13" t="s">
        <v>207</v>
      </c>
      <c r="X736" s="13" t="s">
        <v>568</v>
      </c>
      <c r="Y736" s="13" t="s">
        <v>306</v>
      </c>
      <c r="Z736" s="13" t="s">
        <v>569</v>
      </c>
      <c r="AA736" s="3"/>
    </row>
    <row r="737" spans="1:27" x14ac:dyDescent="0.3">
      <c r="A737" s="13" t="s">
        <v>424</v>
      </c>
      <c r="B737" s="13" t="s">
        <v>107</v>
      </c>
      <c r="C737" s="13" t="s">
        <v>93</v>
      </c>
      <c r="D737" s="13" t="s">
        <v>93</v>
      </c>
      <c r="E737" s="29" t="s">
        <v>1667</v>
      </c>
      <c r="F737" s="13" t="s">
        <v>1757</v>
      </c>
      <c r="G737" s="13" t="s">
        <v>377</v>
      </c>
      <c r="H737" s="13" t="str">
        <f>IF(R737="A","Yes","No")</f>
        <v>No</v>
      </c>
      <c r="I737" s="13" t="s">
        <v>28</v>
      </c>
      <c r="J737" s="13" t="s">
        <v>29</v>
      </c>
      <c r="K737" s="13" t="s">
        <v>29</v>
      </c>
      <c r="L737" s="13" t="s">
        <v>29</v>
      </c>
      <c r="M737" s="13">
        <v>2011</v>
      </c>
      <c r="N737" s="13" t="s">
        <v>723</v>
      </c>
      <c r="O737" s="13"/>
      <c r="P737" s="13"/>
      <c r="Q737" s="27" t="s">
        <v>1722</v>
      </c>
      <c r="R737" s="15" t="s">
        <v>95</v>
      </c>
      <c r="S737" s="15" t="s">
        <v>96</v>
      </c>
      <c r="T737" s="15" t="s">
        <v>351</v>
      </c>
      <c r="U737" s="13" t="s">
        <v>567</v>
      </c>
      <c r="V737" s="13" t="s">
        <v>202</v>
      </c>
      <c r="W737" s="13" t="s">
        <v>207</v>
      </c>
      <c r="X737" s="13" t="s">
        <v>568</v>
      </c>
      <c r="Y737" s="13" t="s">
        <v>306</v>
      </c>
      <c r="Z737" s="13" t="s">
        <v>569</v>
      </c>
      <c r="AA737" s="3"/>
    </row>
    <row r="738" spans="1:27" x14ac:dyDescent="0.3">
      <c r="A738" s="13" t="s">
        <v>424</v>
      </c>
      <c r="B738" s="13" t="s">
        <v>107</v>
      </c>
      <c r="C738" s="13" t="s">
        <v>93</v>
      </c>
      <c r="D738" s="13" t="s">
        <v>93</v>
      </c>
      <c r="E738" s="29" t="s">
        <v>1668</v>
      </c>
      <c r="F738" s="13" t="s">
        <v>1757</v>
      </c>
      <c r="G738" s="13" t="s">
        <v>377</v>
      </c>
      <c r="H738" s="13" t="str">
        <f>IF(R738="A","Yes","No")</f>
        <v>No</v>
      </c>
      <c r="I738" s="13" t="s">
        <v>28</v>
      </c>
      <c r="J738" s="13" t="s">
        <v>29</v>
      </c>
      <c r="K738" s="13" t="s">
        <v>29</v>
      </c>
      <c r="L738" s="13" t="s">
        <v>29</v>
      </c>
      <c r="M738" s="13">
        <v>2011</v>
      </c>
      <c r="N738" s="13" t="s">
        <v>723</v>
      </c>
      <c r="O738" s="13"/>
      <c r="P738" s="13"/>
      <c r="Q738" s="27" t="s">
        <v>1723</v>
      </c>
      <c r="R738" s="15" t="s">
        <v>95</v>
      </c>
      <c r="S738" s="15" t="s">
        <v>96</v>
      </c>
      <c r="T738" s="15" t="s">
        <v>351</v>
      </c>
      <c r="U738" s="13" t="s">
        <v>567</v>
      </c>
      <c r="V738" s="13" t="s">
        <v>202</v>
      </c>
      <c r="W738" s="13" t="s">
        <v>207</v>
      </c>
      <c r="X738" s="13" t="s">
        <v>568</v>
      </c>
      <c r="Y738" s="13" t="s">
        <v>306</v>
      </c>
      <c r="Z738" s="13" t="s">
        <v>569</v>
      </c>
      <c r="AA738" s="3"/>
    </row>
    <row r="739" spans="1:27" x14ac:dyDescent="0.3">
      <c r="A739" s="13" t="s">
        <v>424</v>
      </c>
      <c r="B739" s="13" t="s">
        <v>107</v>
      </c>
      <c r="C739" s="13" t="s">
        <v>93</v>
      </c>
      <c r="D739" s="13" t="s">
        <v>93</v>
      </c>
      <c r="E739" s="29" t="s">
        <v>1699</v>
      </c>
      <c r="F739" s="13" t="s">
        <v>1757</v>
      </c>
      <c r="G739" s="13" t="s">
        <v>377</v>
      </c>
      <c r="H739" s="13" t="str">
        <f>IF(R739="A","Yes","No")</f>
        <v>No</v>
      </c>
      <c r="I739" s="13" t="s">
        <v>28</v>
      </c>
      <c r="J739" s="13" t="s">
        <v>29</v>
      </c>
      <c r="K739" s="13" t="s">
        <v>29</v>
      </c>
      <c r="L739" s="13" t="s">
        <v>29</v>
      </c>
      <c r="M739" s="13">
        <v>2015</v>
      </c>
      <c r="N739" s="13" t="s">
        <v>723</v>
      </c>
      <c r="O739" s="13"/>
      <c r="P739" s="13"/>
      <c r="Q739" s="27" t="s">
        <v>1755</v>
      </c>
      <c r="R739" s="15" t="s">
        <v>95</v>
      </c>
      <c r="S739" s="15" t="s">
        <v>96</v>
      </c>
      <c r="T739" s="15" t="s">
        <v>351</v>
      </c>
      <c r="U739" s="13" t="s">
        <v>567</v>
      </c>
      <c r="V739" s="13" t="s">
        <v>202</v>
      </c>
      <c r="W739" s="13" t="s">
        <v>207</v>
      </c>
      <c r="X739" s="13" t="s">
        <v>568</v>
      </c>
      <c r="Y739" s="13" t="s">
        <v>306</v>
      </c>
      <c r="Z739" s="13" t="s">
        <v>569</v>
      </c>
      <c r="AA739" s="3"/>
    </row>
    <row r="740" spans="1:27" x14ac:dyDescent="0.3">
      <c r="A740" s="13" t="s">
        <v>424</v>
      </c>
      <c r="B740" s="13" t="s">
        <v>107</v>
      </c>
      <c r="C740" s="13" t="s">
        <v>93</v>
      </c>
      <c r="D740" s="13" t="s">
        <v>93</v>
      </c>
      <c r="E740" s="29" t="s">
        <v>1813</v>
      </c>
      <c r="F740" s="13" t="s">
        <v>583</v>
      </c>
      <c r="G740" s="13" t="s">
        <v>584</v>
      </c>
      <c r="H740" s="13" t="str">
        <f>IF(R740="A","Yes","No")</f>
        <v>No</v>
      </c>
      <c r="I740" s="13" t="s">
        <v>28</v>
      </c>
      <c r="J740" s="13" t="s">
        <v>29</v>
      </c>
      <c r="K740" s="13" t="s">
        <v>29</v>
      </c>
      <c r="L740" s="13" t="s">
        <v>29</v>
      </c>
      <c r="M740" s="13">
        <v>2002</v>
      </c>
      <c r="N740" s="13" t="s">
        <v>1807</v>
      </c>
      <c r="O740" s="13"/>
      <c r="P740" s="13"/>
      <c r="Q740" s="23" t="str">
        <f>HYPERLINK("https://international.ipums.org/international/about.shtml","https://international.ipums.org/international/about.shtml")</f>
        <v>https://international.ipums.org/international/about.shtml</v>
      </c>
      <c r="R740" s="15" t="s">
        <v>199</v>
      </c>
      <c r="S740" s="15" t="s">
        <v>200</v>
      </c>
      <c r="T740" s="15" t="s">
        <v>200</v>
      </c>
      <c r="U740" s="13" t="s">
        <v>583</v>
      </c>
      <c r="V740" s="13" t="s">
        <v>202</v>
      </c>
      <c r="W740" s="13" t="s">
        <v>207</v>
      </c>
      <c r="X740" s="13" t="s">
        <v>297</v>
      </c>
      <c r="Y740" s="13" t="s">
        <v>306</v>
      </c>
      <c r="Z740" s="13"/>
      <c r="AA740" s="3"/>
    </row>
    <row r="741" spans="1:27" x14ac:dyDescent="0.3">
      <c r="A741" s="13" t="s">
        <v>424</v>
      </c>
      <c r="B741" s="13" t="s">
        <v>107</v>
      </c>
      <c r="C741" s="13" t="s">
        <v>93</v>
      </c>
      <c r="D741" s="13" t="s">
        <v>93</v>
      </c>
      <c r="E741" s="29" t="s">
        <v>1815</v>
      </c>
      <c r="F741" s="13" t="s">
        <v>583</v>
      </c>
      <c r="G741" s="13" t="s">
        <v>584</v>
      </c>
      <c r="H741" s="13" t="str">
        <f>IF(R741="A","Yes","No")</f>
        <v>No</v>
      </c>
      <c r="I741" s="13" t="s">
        <v>28</v>
      </c>
      <c r="J741" s="13" t="s">
        <v>29</v>
      </c>
      <c r="K741" s="13" t="s">
        <v>29</v>
      </c>
      <c r="L741" s="13" t="s">
        <v>29</v>
      </c>
      <c r="M741" s="13">
        <v>2002</v>
      </c>
      <c r="N741" s="13" t="s">
        <v>1807</v>
      </c>
      <c r="O741" s="13"/>
      <c r="P741" s="13"/>
      <c r="Q741" s="23" t="str">
        <f>HYPERLINK("https://international.ipums.org/international/about.shtml","https://international.ipums.org/international/about.shtml")</f>
        <v>https://international.ipums.org/international/about.shtml</v>
      </c>
      <c r="R741" s="15" t="s">
        <v>199</v>
      </c>
      <c r="S741" s="15" t="s">
        <v>200</v>
      </c>
      <c r="T741" s="15" t="s">
        <v>200</v>
      </c>
      <c r="U741" s="13" t="s">
        <v>583</v>
      </c>
      <c r="V741" s="13" t="s">
        <v>202</v>
      </c>
      <c r="W741" s="13" t="s">
        <v>207</v>
      </c>
      <c r="X741" s="13" t="s">
        <v>297</v>
      </c>
      <c r="Y741" s="13" t="s">
        <v>306</v>
      </c>
      <c r="Z741" s="13"/>
      <c r="AA741" s="3"/>
    </row>
    <row r="742" spans="1:27" x14ac:dyDescent="0.3">
      <c r="A742" s="13" t="s">
        <v>424</v>
      </c>
      <c r="B742" s="13" t="s">
        <v>107</v>
      </c>
      <c r="C742" s="13" t="s">
        <v>93</v>
      </c>
      <c r="D742" s="13" t="s">
        <v>93</v>
      </c>
      <c r="E742" s="29" t="s">
        <v>424</v>
      </c>
      <c r="F742" s="13" t="s">
        <v>585</v>
      </c>
      <c r="G742" s="13" t="s">
        <v>586</v>
      </c>
      <c r="H742" s="13" t="str">
        <f>IF(R742="A","Yes","No")</f>
        <v>No</v>
      </c>
      <c r="I742" s="13" t="s">
        <v>28</v>
      </c>
      <c r="J742" s="13" t="s">
        <v>29</v>
      </c>
      <c r="K742" s="13" t="s">
        <v>29</v>
      </c>
      <c r="L742" s="13" t="s">
        <v>29</v>
      </c>
      <c r="M742" s="13">
        <v>2014</v>
      </c>
      <c r="N742" s="13" t="s">
        <v>723</v>
      </c>
      <c r="O742" s="13"/>
      <c r="P742" s="13"/>
      <c r="Q742" s="14" t="s">
        <v>587</v>
      </c>
      <c r="R742" s="15" t="s">
        <v>95</v>
      </c>
      <c r="S742" s="15" t="s">
        <v>96</v>
      </c>
      <c r="T742" s="15" t="s">
        <v>351</v>
      </c>
      <c r="U742" s="13" t="s">
        <v>585</v>
      </c>
      <c r="V742" s="13" t="s">
        <v>202</v>
      </c>
      <c r="W742" s="13" t="s">
        <v>207</v>
      </c>
      <c r="X742" s="13" t="s">
        <v>568</v>
      </c>
      <c r="Y742" s="13" t="s">
        <v>306</v>
      </c>
      <c r="Z742" s="16" t="str">
        <f>HYPERLINK("https://data.oecd.org/searchresults/?hf=20&amp;b=0&amp;r=%2Bf%2Ftype%2Findicators&amp;l=en&amp;s=score","https://data.oecd.org/searchresults/?hf=20&amp;b=0&amp;r=%2Bf%2Ftype%2Findicators&amp;l=en&amp;s=score")</f>
        <v>https://data.oecd.org/searchresults/?hf=20&amp;b=0&amp;r=%2Bf%2Ftype%2Findicators&amp;l=en&amp;s=score</v>
      </c>
      <c r="AA742" s="3"/>
    </row>
    <row r="743" spans="1:27" x14ac:dyDescent="0.3">
      <c r="A743" s="13" t="s">
        <v>424</v>
      </c>
      <c r="B743" s="13" t="s">
        <v>107</v>
      </c>
      <c r="C743" s="13" t="s">
        <v>93</v>
      </c>
      <c r="D743" s="13" t="s">
        <v>93</v>
      </c>
      <c r="E743" s="29" t="s">
        <v>424</v>
      </c>
      <c r="F743" s="13" t="s">
        <v>589</v>
      </c>
      <c r="G743" s="13" t="s">
        <v>589</v>
      </c>
      <c r="H743" s="13" t="str">
        <f>IF(R743="A","Yes","No")</f>
        <v>No</v>
      </c>
      <c r="I743" s="13" t="s">
        <v>71</v>
      </c>
      <c r="J743" s="13" t="s">
        <v>29</v>
      </c>
      <c r="K743" s="13" t="s">
        <v>29</v>
      </c>
      <c r="L743" s="13" t="s">
        <v>29</v>
      </c>
      <c r="M743" s="13">
        <v>2014</v>
      </c>
      <c r="N743" s="13" t="s">
        <v>723</v>
      </c>
      <c r="O743" s="13"/>
      <c r="P743" s="13"/>
      <c r="Q743" s="16" t="str">
        <f>HYPERLINK("http://knoema.com/","http://knoema.com/")</f>
        <v>http://knoema.com/</v>
      </c>
      <c r="R743" s="15" t="s">
        <v>155</v>
      </c>
      <c r="S743" s="15" t="s">
        <v>156</v>
      </c>
      <c r="T743" s="15" t="s">
        <v>588</v>
      </c>
      <c r="U743" s="13" t="s">
        <v>589</v>
      </c>
      <c r="V743" s="13" t="s">
        <v>202</v>
      </c>
      <c r="W743" s="13" t="s">
        <v>207</v>
      </c>
      <c r="X743" s="13" t="s">
        <v>306</v>
      </c>
      <c r="Y743" s="13" t="s">
        <v>306</v>
      </c>
      <c r="Z743" s="13"/>
      <c r="AA743" s="3"/>
    </row>
    <row r="744" spans="1:27" x14ac:dyDescent="0.3">
      <c r="A744" s="13" t="s">
        <v>424</v>
      </c>
      <c r="B744" s="13" t="s">
        <v>23</v>
      </c>
      <c r="C744" s="13" t="s">
        <v>93</v>
      </c>
      <c r="D744" s="13" t="s">
        <v>68</v>
      </c>
      <c r="E744" s="13" t="s">
        <v>1337</v>
      </c>
      <c r="F744" s="13" t="s">
        <v>440</v>
      </c>
      <c r="G744" s="13" t="s">
        <v>54</v>
      </c>
      <c r="H744" s="13" t="str">
        <f>IF(R744="A","Yes","No")</f>
        <v>Yes</v>
      </c>
      <c r="I744" s="13" t="s">
        <v>28</v>
      </c>
      <c r="J744" s="13" t="s">
        <v>29</v>
      </c>
      <c r="K744" s="13" t="s">
        <v>29</v>
      </c>
      <c r="L744" s="13" t="s">
        <v>29</v>
      </c>
      <c r="M744" s="13">
        <v>2011</v>
      </c>
      <c r="N744" s="13" t="s">
        <v>219</v>
      </c>
      <c r="O744" s="13">
        <v>2005</v>
      </c>
      <c r="P744" s="13"/>
      <c r="Q744" s="16" t="str">
        <f>HYPERLINK("http://dhsprogram.com/what-we-do/survey/survey-display-373.cfm","http://dhsprogram.com/what-we-do/survey/survey-display-373.cfm")</f>
        <v>http://dhsprogram.com/what-we-do/survey/survey-display-373.cfm</v>
      </c>
      <c r="R744" s="15" t="s">
        <v>44</v>
      </c>
      <c r="S744" s="15" t="s">
        <v>45</v>
      </c>
      <c r="T744" s="15" t="s">
        <v>56</v>
      </c>
      <c r="U744" s="13" t="s">
        <v>437</v>
      </c>
      <c r="V744" s="13" t="s">
        <v>438</v>
      </c>
      <c r="W744" s="13" t="s">
        <v>424</v>
      </c>
      <c r="X744" s="13" t="s">
        <v>439</v>
      </c>
      <c r="Y744" s="13" t="s">
        <v>91</v>
      </c>
      <c r="Z744" s="13" t="s">
        <v>441</v>
      </c>
      <c r="AA744" s="3"/>
    </row>
    <row r="745" spans="1:27" x14ac:dyDescent="0.3">
      <c r="A745" s="13" t="s">
        <v>424</v>
      </c>
      <c r="B745" s="13" t="s">
        <v>23</v>
      </c>
      <c r="C745" s="13" t="s">
        <v>93</v>
      </c>
      <c r="D745" s="13" t="s">
        <v>68</v>
      </c>
      <c r="E745" s="13" t="s">
        <v>1338</v>
      </c>
      <c r="F745" s="13" t="s">
        <v>440</v>
      </c>
      <c r="G745" s="13" t="s">
        <v>54</v>
      </c>
      <c r="H745" s="13" t="str">
        <f>IF(R745="A","Yes","No")</f>
        <v>Yes</v>
      </c>
      <c r="I745" s="13" t="s">
        <v>28</v>
      </c>
      <c r="J745" s="13" t="s">
        <v>29</v>
      </c>
      <c r="K745" s="13" t="s">
        <v>29</v>
      </c>
      <c r="L745" s="13" t="s">
        <v>29</v>
      </c>
      <c r="M745" s="13">
        <v>2011</v>
      </c>
      <c r="N745" s="13" t="s">
        <v>219</v>
      </c>
      <c r="O745" s="13">
        <v>2005</v>
      </c>
      <c r="P745" s="13"/>
      <c r="Q745" s="16" t="str">
        <f>HYPERLINK("http://dhsprogram.com/what-we-do/survey/survey-display-373.cfm","http://dhsprogram.com/what-we-do/survey/survey-display-373.cfm")</f>
        <v>http://dhsprogram.com/what-we-do/survey/survey-display-373.cfm</v>
      </c>
      <c r="R745" s="15" t="s">
        <v>44</v>
      </c>
      <c r="S745" s="15" t="s">
        <v>45</v>
      </c>
      <c r="T745" s="15" t="s">
        <v>56</v>
      </c>
      <c r="U745" s="13" t="s">
        <v>437</v>
      </c>
      <c r="V745" s="13" t="s">
        <v>438</v>
      </c>
      <c r="W745" s="13" t="s">
        <v>424</v>
      </c>
      <c r="X745" s="13" t="s">
        <v>439</v>
      </c>
      <c r="Y745" s="13" t="s">
        <v>91</v>
      </c>
      <c r="Z745" s="13" t="s">
        <v>441</v>
      </c>
      <c r="AA745" s="3"/>
    </row>
    <row r="746" spans="1:27" x14ac:dyDescent="0.3">
      <c r="A746" s="13" t="s">
        <v>424</v>
      </c>
      <c r="B746" s="13" t="s">
        <v>23</v>
      </c>
      <c r="C746" s="13" t="s">
        <v>93</v>
      </c>
      <c r="D746" s="13" t="s">
        <v>68</v>
      </c>
      <c r="E746" s="13" t="s">
        <v>1339</v>
      </c>
      <c r="F746" s="13" t="s">
        <v>440</v>
      </c>
      <c r="G746" s="13" t="s">
        <v>54</v>
      </c>
      <c r="H746" s="13" t="str">
        <f>IF(R746="A","Yes","No")</f>
        <v>Yes</v>
      </c>
      <c r="I746" s="13" t="s">
        <v>28</v>
      </c>
      <c r="J746" s="13" t="s">
        <v>29</v>
      </c>
      <c r="K746" s="13" t="s">
        <v>29</v>
      </c>
      <c r="L746" s="13" t="s">
        <v>29</v>
      </c>
      <c r="M746" s="13">
        <v>2011</v>
      </c>
      <c r="N746" s="13" t="s">
        <v>219</v>
      </c>
      <c r="O746" s="13">
        <v>2005</v>
      </c>
      <c r="P746" s="13"/>
      <c r="Q746" s="16" t="str">
        <f>HYPERLINK("http://dhsprogram.com/what-we-do/survey/survey-display-373.cfm","http://dhsprogram.com/what-we-do/survey/survey-display-373.cfm")</f>
        <v>http://dhsprogram.com/what-we-do/survey/survey-display-373.cfm</v>
      </c>
      <c r="R746" s="15" t="s">
        <v>44</v>
      </c>
      <c r="S746" s="15" t="s">
        <v>45</v>
      </c>
      <c r="T746" s="15" t="s">
        <v>56</v>
      </c>
      <c r="U746" s="13" t="s">
        <v>437</v>
      </c>
      <c r="V746" s="13" t="s">
        <v>438</v>
      </c>
      <c r="W746" s="13" t="s">
        <v>424</v>
      </c>
      <c r="X746" s="13" t="s">
        <v>439</v>
      </c>
      <c r="Y746" s="13" t="s">
        <v>91</v>
      </c>
      <c r="Z746" s="13" t="s">
        <v>441</v>
      </c>
      <c r="AA746" s="3"/>
    </row>
    <row r="747" spans="1:27" x14ac:dyDescent="0.3">
      <c r="A747" s="13" t="s">
        <v>424</v>
      </c>
      <c r="B747" s="13" t="s">
        <v>23</v>
      </c>
      <c r="C747" s="13" t="s">
        <v>93</v>
      </c>
      <c r="D747" s="13" t="s">
        <v>68</v>
      </c>
      <c r="E747" s="13" t="s">
        <v>1340</v>
      </c>
      <c r="F747" s="13" t="s">
        <v>440</v>
      </c>
      <c r="G747" s="13" t="s">
        <v>54</v>
      </c>
      <c r="H747" s="13" t="str">
        <f>IF(R747="A","Yes","No")</f>
        <v>Yes</v>
      </c>
      <c r="I747" s="13" t="s">
        <v>28</v>
      </c>
      <c r="J747" s="13" t="s">
        <v>29</v>
      </c>
      <c r="K747" s="13" t="s">
        <v>29</v>
      </c>
      <c r="L747" s="13" t="s">
        <v>29</v>
      </c>
      <c r="M747" s="13">
        <v>2011</v>
      </c>
      <c r="N747" s="13" t="s">
        <v>219</v>
      </c>
      <c r="O747" s="13">
        <v>2005</v>
      </c>
      <c r="P747" s="13"/>
      <c r="Q747" s="16" t="str">
        <f>HYPERLINK("http://dhsprogram.com/what-we-do/survey/survey-display-373.cfm","http://dhsprogram.com/what-we-do/survey/survey-display-373.cfm")</f>
        <v>http://dhsprogram.com/what-we-do/survey/survey-display-373.cfm</v>
      </c>
      <c r="R747" s="15" t="s">
        <v>44</v>
      </c>
      <c r="S747" s="15" t="s">
        <v>45</v>
      </c>
      <c r="T747" s="15" t="s">
        <v>56</v>
      </c>
      <c r="U747" s="13" t="s">
        <v>437</v>
      </c>
      <c r="V747" s="13" t="s">
        <v>438</v>
      </c>
      <c r="W747" s="13" t="s">
        <v>424</v>
      </c>
      <c r="X747" s="13" t="s">
        <v>439</v>
      </c>
      <c r="Y747" s="13" t="s">
        <v>91</v>
      </c>
      <c r="Z747" s="13" t="s">
        <v>441</v>
      </c>
      <c r="AA747" s="3"/>
    </row>
    <row r="748" spans="1:27" x14ac:dyDescent="0.3">
      <c r="A748" s="13" t="s">
        <v>424</v>
      </c>
      <c r="B748" s="13" t="s">
        <v>23</v>
      </c>
      <c r="C748" s="13" t="s">
        <v>93</v>
      </c>
      <c r="D748" s="13" t="s">
        <v>68</v>
      </c>
      <c r="E748" s="13" t="s">
        <v>1341</v>
      </c>
      <c r="F748" s="13" t="s">
        <v>440</v>
      </c>
      <c r="G748" s="13" t="s">
        <v>54</v>
      </c>
      <c r="H748" s="13" t="str">
        <f>IF(R748="A","Yes","No")</f>
        <v>Yes</v>
      </c>
      <c r="I748" s="13" t="s">
        <v>28</v>
      </c>
      <c r="J748" s="13" t="s">
        <v>29</v>
      </c>
      <c r="K748" s="13" t="s">
        <v>29</v>
      </c>
      <c r="L748" s="13" t="s">
        <v>29</v>
      </c>
      <c r="M748" s="13">
        <v>2011</v>
      </c>
      <c r="N748" s="13" t="s">
        <v>219</v>
      </c>
      <c r="O748" s="13">
        <v>2005</v>
      </c>
      <c r="P748" s="13"/>
      <c r="Q748" s="16" t="str">
        <f>HYPERLINK("http://dhsprogram.com/what-we-do/survey/survey-display-373.cfm","http://dhsprogram.com/what-we-do/survey/survey-display-373.cfm")</f>
        <v>http://dhsprogram.com/what-we-do/survey/survey-display-373.cfm</v>
      </c>
      <c r="R748" s="15" t="s">
        <v>44</v>
      </c>
      <c r="S748" s="15" t="s">
        <v>45</v>
      </c>
      <c r="T748" s="15" t="s">
        <v>56</v>
      </c>
      <c r="U748" s="13" t="s">
        <v>437</v>
      </c>
      <c r="V748" s="13" t="s">
        <v>438</v>
      </c>
      <c r="W748" s="13" t="s">
        <v>424</v>
      </c>
      <c r="X748" s="13" t="s">
        <v>439</v>
      </c>
      <c r="Y748" s="13" t="s">
        <v>91</v>
      </c>
      <c r="Z748" s="13" t="s">
        <v>441</v>
      </c>
      <c r="AA748" s="3"/>
    </row>
    <row r="749" spans="1:27" x14ac:dyDescent="0.3">
      <c r="A749" s="13" t="s">
        <v>424</v>
      </c>
      <c r="B749" s="13" t="s">
        <v>23</v>
      </c>
      <c r="C749" s="13" t="s">
        <v>93</v>
      </c>
      <c r="D749" s="13" t="s">
        <v>68</v>
      </c>
      <c r="E749" s="13" t="s">
        <v>1342</v>
      </c>
      <c r="F749" s="13" t="s">
        <v>440</v>
      </c>
      <c r="G749" s="13" t="s">
        <v>54</v>
      </c>
      <c r="H749" s="13" t="str">
        <f>IF(R749="A","Yes","No")</f>
        <v>Yes</v>
      </c>
      <c r="I749" s="13" t="s">
        <v>28</v>
      </c>
      <c r="J749" s="13" t="s">
        <v>29</v>
      </c>
      <c r="K749" s="13" t="s">
        <v>29</v>
      </c>
      <c r="L749" s="13" t="s">
        <v>29</v>
      </c>
      <c r="M749" s="13">
        <v>2011</v>
      </c>
      <c r="N749" s="13" t="s">
        <v>219</v>
      </c>
      <c r="O749" s="13">
        <v>2005</v>
      </c>
      <c r="P749" s="13"/>
      <c r="Q749" s="16" t="str">
        <f>HYPERLINK("http://dhsprogram.com/what-we-do/survey/survey-display-373.cfm","http://dhsprogram.com/what-we-do/survey/survey-display-373.cfm")</f>
        <v>http://dhsprogram.com/what-we-do/survey/survey-display-373.cfm</v>
      </c>
      <c r="R749" s="15" t="s">
        <v>44</v>
      </c>
      <c r="S749" s="15" t="s">
        <v>45</v>
      </c>
      <c r="T749" s="15" t="s">
        <v>56</v>
      </c>
      <c r="U749" s="13" t="s">
        <v>437</v>
      </c>
      <c r="V749" s="13" t="s">
        <v>438</v>
      </c>
      <c r="W749" s="13" t="s">
        <v>424</v>
      </c>
      <c r="X749" s="13" t="s">
        <v>439</v>
      </c>
      <c r="Y749" s="13" t="s">
        <v>91</v>
      </c>
      <c r="Z749" s="13" t="s">
        <v>441</v>
      </c>
      <c r="AA749" s="3"/>
    </row>
    <row r="750" spans="1:27" x14ac:dyDescent="0.3">
      <c r="A750" s="13" t="s">
        <v>424</v>
      </c>
      <c r="B750" s="13" t="s">
        <v>23</v>
      </c>
      <c r="C750" s="13" t="s">
        <v>93</v>
      </c>
      <c r="D750" s="13" t="s">
        <v>68</v>
      </c>
      <c r="E750" s="13" t="s">
        <v>1343</v>
      </c>
      <c r="F750" s="13" t="s">
        <v>440</v>
      </c>
      <c r="G750" s="13" t="s">
        <v>54</v>
      </c>
      <c r="H750" s="13" t="str">
        <f>IF(R750="A","Yes","No")</f>
        <v>Yes</v>
      </c>
      <c r="I750" s="13" t="s">
        <v>28</v>
      </c>
      <c r="J750" s="13" t="s">
        <v>29</v>
      </c>
      <c r="K750" s="13" t="s">
        <v>29</v>
      </c>
      <c r="L750" s="13" t="s">
        <v>29</v>
      </c>
      <c r="M750" s="13">
        <v>2011</v>
      </c>
      <c r="N750" s="13" t="s">
        <v>219</v>
      </c>
      <c r="O750" s="13">
        <v>2005</v>
      </c>
      <c r="P750" s="13"/>
      <c r="Q750" s="16" t="str">
        <f>HYPERLINK("http://dhsprogram.com/what-we-do/survey/survey-display-373.cfm","http://dhsprogram.com/what-we-do/survey/survey-display-373.cfm")</f>
        <v>http://dhsprogram.com/what-we-do/survey/survey-display-373.cfm</v>
      </c>
      <c r="R750" s="15" t="s">
        <v>44</v>
      </c>
      <c r="S750" s="15" t="s">
        <v>45</v>
      </c>
      <c r="T750" s="15" t="s">
        <v>56</v>
      </c>
      <c r="U750" s="13" t="s">
        <v>437</v>
      </c>
      <c r="V750" s="13" t="s">
        <v>438</v>
      </c>
      <c r="W750" s="13" t="s">
        <v>424</v>
      </c>
      <c r="X750" s="13" t="s">
        <v>439</v>
      </c>
      <c r="Y750" s="13" t="s">
        <v>91</v>
      </c>
      <c r="Z750" s="13" t="s">
        <v>441</v>
      </c>
      <c r="AA750" s="3"/>
    </row>
    <row r="751" spans="1:27" x14ac:dyDescent="0.3">
      <c r="A751" s="13" t="s">
        <v>424</v>
      </c>
      <c r="B751" s="13" t="s">
        <v>23</v>
      </c>
      <c r="C751" s="13" t="s">
        <v>93</v>
      </c>
      <c r="D751" s="13" t="s">
        <v>68</v>
      </c>
      <c r="E751" s="13" t="s">
        <v>1344</v>
      </c>
      <c r="F751" s="13" t="s">
        <v>440</v>
      </c>
      <c r="G751" s="13" t="s">
        <v>54</v>
      </c>
      <c r="H751" s="13" t="str">
        <f>IF(R751="A","Yes","No")</f>
        <v>Yes</v>
      </c>
      <c r="I751" s="13" t="s">
        <v>28</v>
      </c>
      <c r="J751" s="13" t="s">
        <v>29</v>
      </c>
      <c r="K751" s="13" t="s">
        <v>29</v>
      </c>
      <c r="L751" s="13" t="s">
        <v>29</v>
      </c>
      <c r="M751" s="13">
        <v>2011</v>
      </c>
      <c r="N751" s="13" t="s">
        <v>219</v>
      </c>
      <c r="O751" s="13">
        <v>2005</v>
      </c>
      <c r="P751" s="13"/>
      <c r="Q751" s="16" t="str">
        <f>HYPERLINK("http://dhsprogram.com/what-we-do/survey/survey-display-373.cfm","http://dhsprogram.com/what-we-do/survey/survey-display-373.cfm")</f>
        <v>http://dhsprogram.com/what-we-do/survey/survey-display-373.cfm</v>
      </c>
      <c r="R751" s="15" t="s">
        <v>44</v>
      </c>
      <c r="S751" s="15" t="s">
        <v>45</v>
      </c>
      <c r="T751" s="15" t="s">
        <v>56</v>
      </c>
      <c r="U751" s="13" t="s">
        <v>437</v>
      </c>
      <c r="V751" s="13" t="s">
        <v>438</v>
      </c>
      <c r="W751" s="13" t="s">
        <v>424</v>
      </c>
      <c r="X751" s="13" t="s">
        <v>439</v>
      </c>
      <c r="Y751" s="13" t="s">
        <v>91</v>
      </c>
      <c r="Z751" s="13" t="s">
        <v>441</v>
      </c>
      <c r="AA751" s="3"/>
    </row>
    <row r="752" spans="1:27" x14ac:dyDescent="0.3">
      <c r="A752" s="13" t="s">
        <v>424</v>
      </c>
      <c r="B752" s="13" t="s">
        <v>23</v>
      </c>
      <c r="C752" s="13" t="s">
        <v>93</v>
      </c>
      <c r="D752" s="13" t="s">
        <v>68</v>
      </c>
      <c r="E752" s="13" t="s">
        <v>1345</v>
      </c>
      <c r="F752" s="13" t="s">
        <v>440</v>
      </c>
      <c r="G752" s="13" t="s">
        <v>54</v>
      </c>
      <c r="H752" s="13" t="str">
        <f>IF(R752="A","Yes","No")</f>
        <v>Yes</v>
      </c>
      <c r="I752" s="13" t="s">
        <v>28</v>
      </c>
      <c r="J752" s="13" t="s">
        <v>29</v>
      </c>
      <c r="K752" s="13" t="s">
        <v>29</v>
      </c>
      <c r="L752" s="13" t="s">
        <v>29</v>
      </c>
      <c r="M752" s="13">
        <v>2011</v>
      </c>
      <c r="N752" s="13" t="s">
        <v>219</v>
      </c>
      <c r="O752" s="13">
        <v>2005</v>
      </c>
      <c r="P752" s="13"/>
      <c r="Q752" s="16" t="str">
        <f>HYPERLINK("http://dhsprogram.com/what-we-do/survey/survey-display-373.cfm","http://dhsprogram.com/what-we-do/survey/survey-display-373.cfm")</f>
        <v>http://dhsprogram.com/what-we-do/survey/survey-display-373.cfm</v>
      </c>
      <c r="R752" s="15" t="s">
        <v>44</v>
      </c>
      <c r="S752" s="15" t="s">
        <v>45</v>
      </c>
      <c r="T752" s="15" t="s">
        <v>56</v>
      </c>
      <c r="U752" s="13" t="s">
        <v>437</v>
      </c>
      <c r="V752" s="13" t="s">
        <v>438</v>
      </c>
      <c r="W752" s="13" t="s">
        <v>424</v>
      </c>
      <c r="X752" s="13" t="s">
        <v>439</v>
      </c>
      <c r="Y752" s="13" t="s">
        <v>91</v>
      </c>
      <c r="Z752" s="13" t="s">
        <v>441</v>
      </c>
      <c r="AA752" s="3"/>
    </row>
    <row r="753" spans="1:27" x14ac:dyDescent="0.3">
      <c r="A753" s="13" t="s">
        <v>424</v>
      </c>
      <c r="B753" s="13" t="s">
        <v>23</v>
      </c>
      <c r="C753" s="13" t="s">
        <v>93</v>
      </c>
      <c r="D753" s="13" t="s">
        <v>68</v>
      </c>
      <c r="E753" s="13" t="s">
        <v>1347</v>
      </c>
      <c r="F753" s="13" t="s">
        <v>443</v>
      </c>
      <c r="G753" s="13" t="s">
        <v>54</v>
      </c>
      <c r="H753" s="13" t="str">
        <f>IF(R753="A","Yes","No")</f>
        <v>Yes</v>
      </c>
      <c r="I753" s="13" t="s">
        <v>28</v>
      </c>
      <c r="J753" s="13" t="s">
        <v>29</v>
      </c>
      <c r="K753" s="13" t="s">
        <v>29</v>
      </c>
      <c r="L753" s="13" t="s">
        <v>29</v>
      </c>
      <c r="M753" s="13">
        <v>2011</v>
      </c>
      <c r="N753" s="13" t="s">
        <v>219</v>
      </c>
      <c r="O753" s="13">
        <v>2006</v>
      </c>
      <c r="P753" s="13">
        <v>2016</v>
      </c>
      <c r="Q753" s="16" t="str">
        <f>HYPERLINK("http://dhsprogram.com/what-we-do/survey/survey-display-399.cfm","http://dhsprogram.com/what-we-do/survey/survey-display-399.cfm")</f>
        <v>http://dhsprogram.com/what-we-do/survey/survey-display-399.cfm</v>
      </c>
      <c r="R753" s="15" t="s">
        <v>44</v>
      </c>
      <c r="S753" s="15" t="s">
        <v>45</v>
      </c>
      <c r="T753" s="15" t="s">
        <v>56</v>
      </c>
      <c r="U753" s="13" t="s">
        <v>442</v>
      </c>
      <c r="V753" s="13" t="s">
        <v>202</v>
      </c>
      <c r="W753" s="13" t="s">
        <v>203</v>
      </c>
      <c r="X753" s="13" t="s">
        <v>439</v>
      </c>
      <c r="Y753" s="13" t="s">
        <v>91</v>
      </c>
      <c r="Z753" s="13" t="s">
        <v>444</v>
      </c>
      <c r="AA753" s="3"/>
    </row>
    <row r="754" spans="1:27" x14ac:dyDescent="0.3">
      <c r="A754" s="13" t="s">
        <v>424</v>
      </c>
      <c r="B754" s="13" t="s">
        <v>23</v>
      </c>
      <c r="C754" s="13" t="s">
        <v>93</v>
      </c>
      <c r="D754" s="13" t="s">
        <v>68</v>
      </c>
      <c r="E754" s="13" t="s">
        <v>1348</v>
      </c>
      <c r="F754" s="13" t="s">
        <v>443</v>
      </c>
      <c r="G754" s="13" t="s">
        <v>54</v>
      </c>
      <c r="H754" s="13" t="str">
        <f>IF(R754="A","Yes","No")</f>
        <v>Yes</v>
      </c>
      <c r="I754" s="13" t="s">
        <v>28</v>
      </c>
      <c r="J754" s="13" t="s">
        <v>29</v>
      </c>
      <c r="K754" s="13" t="s">
        <v>29</v>
      </c>
      <c r="L754" s="13" t="s">
        <v>29</v>
      </c>
      <c r="M754" s="13">
        <v>2011</v>
      </c>
      <c r="N754" s="13" t="s">
        <v>219</v>
      </c>
      <c r="O754" s="13">
        <v>2006</v>
      </c>
      <c r="P754" s="13">
        <v>2016</v>
      </c>
      <c r="Q754" s="16" t="str">
        <f>HYPERLINK("http://dhsprogram.com/what-we-do/survey/survey-display-399.cfm","http://dhsprogram.com/what-we-do/survey/survey-display-399.cfm")</f>
        <v>http://dhsprogram.com/what-we-do/survey/survey-display-399.cfm</v>
      </c>
      <c r="R754" s="15" t="s">
        <v>44</v>
      </c>
      <c r="S754" s="15" t="s">
        <v>45</v>
      </c>
      <c r="T754" s="15" t="s">
        <v>56</v>
      </c>
      <c r="U754" s="13" t="s">
        <v>442</v>
      </c>
      <c r="V754" s="13" t="s">
        <v>202</v>
      </c>
      <c r="W754" s="13" t="s">
        <v>203</v>
      </c>
      <c r="X754" s="13" t="s">
        <v>439</v>
      </c>
      <c r="Y754" s="13" t="s">
        <v>91</v>
      </c>
      <c r="Z754" s="13" t="s">
        <v>444</v>
      </c>
      <c r="AA754" s="3"/>
    </row>
    <row r="755" spans="1:27" x14ac:dyDescent="0.3">
      <c r="A755" s="13" t="s">
        <v>424</v>
      </c>
      <c r="B755" s="13" t="s">
        <v>23</v>
      </c>
      <c r="C755" s="13" t="s">
        <v>93</v>
      </c>
      <c r="D755" s="13" t="s">
        <v>68</v>
      </c>
      <c r="E755" s="13" t="s">
        <v>1349</v>
      </c>
      <c r="F755" s="13" t="s">
        <v>443</v>
      </c>
      <c r="G755" s="13" t="s">
        <v>54</v>
      </c>
      <c r="H755" s="13" t="str">
        <f>IF(R755="A","Yes","No")</f>
        <v>Yes</v>
      </c>
      <c r="I755" s="13" t="s">
        <v>28</v>
      </c>
      <c r="J755" s="13" t="s">
        <v>29</v>
      </c>
      <c r="K755" s="13" t="s">
        <v>29</v>
      </c>
      <c r="L755" s="13" t="s">
        <v>29</v>
      </c>
      <c r="M755" s="13">
        <v>2011</v>
      </c>
      <c r="N755" s="13" t="s">
        <v>219</v>
      </c>
      <c r="O755" s="13">
        <v>2006</v>
      </c>
      <c r="P755" s="13">
        <v>2016</v>
      </c>
      <c r="Q755" s="16" t="str">
        <f>HYPERLINK("http://dhsprogram.com/what-we-do/survey/survey-display-399.cfm","http://dhsprogram.com/what-we-do/survey/survey-display-399.cfm")</f>
        <v>http://dhsprogram.com/what-we-do/survey/survey-display-399.cfm</v>
      </c>
      <c r="R755" s="15" t="s">
        <v>44</v>
      </c>
      <c r="S755" s="15" t="s">
        <v>45</v>
      </c>
      <c r="T755" s="15" t="s">
        <v>56</v>
      </c>
      <c r="U755" s="13" t="s">
        <v>442</v>
      </c>
      <c r="V755" s="13" t="s">
        <v>202</v>
      </c>
      <c r="W755" s="13" t="s">
        <v>203</v>
      </c>
      <c r="X755" s="13" t="s">
        <v>439</v>
      </c>
      <c r="Y755" s="13" t="s">
        <v>91</v>
      </c>
      <c r="Z755" s="13" t="s">
        <v>444</v>
      </c>
      <c r="AA755" s="3"/>
    </row>
    <row r="756" spans="1:27" x14ac:dyDescent="0.3">
      <c r="A756" s="13" t="s">
        <v>424</v>
      </c>
      <c r="B756" s="13" t="s">
        <v>23</v>
      </c>
      <c r="C756" s="13" t="s">
        <v>93</v>
      </c>
      <c r="D756" s="13" t="s">
        <v>68</v>
      </c>
      <c r="E756" s="13" t="s">
        <v>1350</v>
      </c>
      <c r="F756" s="13" t="s">
        <v>443</v>
      </c>
      <c r="G756" s="13" t="s">
        <v>54</v>
      </c>
      <c r="H756" s="13" t="str">
        <f>IF(R756="A","Yes","No")</f>
        <v>Yes</v>
      </c>
      <c r="I756" s="13" t="s">
        <v>28</v>
      </c>
      <c r="J756" s="13" t="s">
        <v>29</v>
      </c>
      <c r="K756" s="13" t="s">
        <v>29</v>
      </c>
      <c r="L756" s="13" t="s">
        <v>29</v>
      </c>
      <c r="M756" s="13">
        <v>2011</v>
      </c>
      <c r="N756" s="13" t="s">
        <v>219</v>
      </c>
      <c r="O756" s="13">
        <v>2006</v>
      </c>
      <c r="P756" s="13">
        <v>2016</v>
      </c>
      <c r="Q756" s="16" t="str">
        <f>HYPERLINK("http://dhsprogram.com/what-we-do/survey/survey-display-399.cfm","http://dhsprogram.com/what-we-do/survey/survey-display-399.cfm")</f>
        <v>http://dhsprogram.com/what-we-do/survey/survey-display-399.cfm</v>
      </c>
      <c r="R756" s="15" t="s">
        <v>44</v>
      </c>
      <c r="S756" s="15" t="s">
        <v>45</v>
      </c>
      <c r="T756" s="15" t="s">
        <v>56</v>
      </c>
      <c r="U756" s="13" t="s">
        <v>442</v>
      </c>
      <c r="V756" s="13" t="s">
        <v>202</v>
      </c>
      <c r="W756" s="13" t="s">
        <v>203</v>
      </c>
      <c r="X756" s="13" t="s">
        <v>439</v>
      </c>
      <c r="Y756" s="13" t="s">
        <v>91</v>
      </c>
      <c r="Z756" s="13" t="s">
        <v>444</v>
      </c>
      <c r="AA756" s="3"/>
    </row>
    <row r="757" spans="1:27" x14ac:dyDescent="0.3">
      <c r="A757" s="13" t="s">
        <v>424</v>
      </c>
      <c r="B757" s="13" t="s">
        <v>23</v>
      </c>
      <c r="C757" s="13" t="s">
        <v>93</v>
      </c>
      <c r="D757" s="13" t="s">
        <v>68</v>
      </c>
      <c r="E757" s="13" t="s">
        <v>1351</v>
      </c>
      <c r="F757" s="13" t="s">
        <v>443</v>
      </c>
      <c r="G757" s="13" t="s">
        <v>54</v>
      </c>
      <c r="H757" s="13" t="str">
        <f>IF(R757="A","Yes","No")</f>
        <v>Yes</v>
      </c>
      <c r="I757" s="13" t="s">
        <v>28</v>
      </c>
      <c r="J757" s="13" t="s">
        <v>29</v>
      </c>
      <c r="K757" s="13" t="s">
        <v>29</v>
      </c>
      <c r="L757" s="13" t="s">
        <v>29</v>
      </c>
      <c r="M757" s="13">
        <v>2011</v>
      </c>
      <c r="N757" s="13" t="s">
        <v>219</v>
      </c>
      <c r="O757" s="13">
        <v>2006</v>
      </c>
      <c r="P757" s="13">
        <v>2016</v>
      </c>
      <c r="Q757" s="16" t="str">
        <f>HYPERLINK("http://dhsprogram.com/what-we-do/survey/survey-display-399.cfm","http://dhsprogram.com/what-we-do/survey/survey-display-399.cfm")</f>
        <v>http://dhsprogram.com/what-we-do/survey/survey-display-399.cfm</v>
      </c>
      <c r="R757" s="15" t="s">
        <v>44</v>
      </c>
      <c r="S757" s="15" t="s">
        <v>45</v>
      </c>
      <c r="T757" s="15" t="s">
        <v>56</v>
      </c>
      <c r="U757" s="13" t="s">
        <v>442</v>
      </c>
      <c r="V757" s="13" t="s">
        <v>202</v>
      </c>
      <c r="W757" s="13" t="s">
        <v>203</v>
      </c>
      <c r="X757" s="13" t="s">
        <v>439</v>
      </c>
      <c r="Y757" s="13" t="s">
        <v>91</v>
      </c>
      <c r="Z757" s="13" t="s">
        <v>444</v>
      </c>
      <c r="AA757" s="3"/>
    </row>
    <row r="758" spans="1:27" x14ac:dyDescent="0.3">
      <c r="A758" s="13" t="s">
        <v>424</v>
      </c>
      <c r="B758" s="13" t="s">
        <v>23</v>
      </c>
      <c r="C758" s="13" t="s">
        <v>93</v>
      </c>
      <c r="D758" s="13" t="s">
        <v>68</v>
      </c>
      <c r="E758" s="13" t="s">
        <v>1352</v>
      </c>
      <c r="F758" s="13" t="s">
        <v>443</v>
      </c>
      <c r="G758" s="13" t="s">
        <v>54</v>
      </c>
      <c r="H758" s="13" t="str">
        <f>IF(R758="A","Yes","No")</f>
        <v>Yes</v>
      </c>
      <c r="I758" s="13" t="s">
        <v>28</v>
      </c>
      <c r="J758" s="13" t="s">
        <v>29</v>
      </c>
      <c r="K758" s="13" t="s">
        <v>29</v>
      </c>
      <c r="L758" s="13" t="s">
        <v>29</v>
      </c>
      <c r="M758" s="13">
        <v>2011</v>
      </c>
      <c r="N758" s="13" t="s">
        <v>219</v>
      </c>
      <c r="O758" s="13">
        <v>2006</v>
      </c>
      <c r="P758" s="13">
        <v>2016</v>
      </c>
      <c r="Q758" s="16" t="str">
        <f>HYPERLINK("http://dhsprogram.com/what-we-do/survey/survey-display-399.cfm","http://dhsprogram.com/what-we-do/survey/survey-display-399.cfm")</f>
        <v>http://dhsprogram.com/what-we-do/survey/survey-display-399.cfm</v>
      </c>
      <c r="R758" s="15" t="s">
        <v>44</v>
      </c>
      <c r="S758" s="15" t="s">
        <v>45</v>
      </c>
      <c r="T758" s="15" t="s">
        <v>56</v>
      </c>
      <c r="U758" s="13" t="s">
        <v>442</v>
      </c>
      <c r="V758" s="13" t="s">
        <v>202</v>
      </c>
      <c r="W758" s="13" t="s">
        <v>203</v>
      </c>
      <c r="X758" s="13" t="s">
        <v>439</v>
      </c>
      <c r="Y758" s="13" t="s">
        <v>91</v>
      </c>
      <c r="Z758" s="13" t="s">
        <v>444</v>
      </c>
      <c r="AA758" s="3"/>
    </row>
    <row r="759" spans="1:27" x14ac:dyDescent="0.3">
      <c r="A759" s="13" t="s">
        <v>424</v>
      </c>
      <c r="B759" s="13" t="s">
        <v>23</v>
      </c>
      <c r="C759" s="13" t="s">
        <v>93</v>
      </c>
      <c r="D759" s="13" t="s">
        <v>68</v>
      </c>
      <c r="E759" s="13" t="s">
        <v>1353</v>
      </c>
      <c r="F759" s="13" t="s">
        <v>443</v>
      </c>
      <c r="G759" s="13" t="s">
        <v>54</v>
      </c>
      <c r="H759" s="13" t="str">
        <f>IF(R759="A","Yes","No")</f>
        <v>Yes</v>
      </c>
      <c r="I759" s="13" t="s">
        <v>28</v>
      </c>
      <c r="J759" s="13" t="s">
        <v>29</v>
      </c>
      <c r="K759" s="13" t="s">
        <v>29</v>
      </c>
      <c r="L759" s="13" t="s">
        <v>29</v>
      </c>
      <c r="M759" s="13">
        <v>2011</v>
      </c>
      <c r="N759" s="13" t="s">
        <v>219</v>
      </c>
      <c r="O759" s="13">
        <v>2006</v>
      </c>
      <c r="P759" s="13">
        <v>2016</v>
      </c>
      <c r="Q759" s="16" t="str">
        <f>HYPERLINK("http://dhsprogram.com/what-we-do/survey/survey-display-399.cfm","http://dhsprogram.com/what-we-do/survey/survey-display-399.cfm")</f>
        <v>http://dhsprogram.com/what-we-do/survey/survey-display-399.cfm</v>
      </c>
      <c r="R759" s="15" t="s">
        <v>44</v>
      </c>
      <c r="S759" s="15" t="s">
        <v>45</v>
      </c>
      <c r="T759" s="15" t="s">
        <v>56</v>
      </c>
      <c r="U759" s="13" t="s">
        <v>442</v>
      </c>
      <c r="V759" s="13" t="s">
        <v>202</v>
      </c>
      <c r="W759" s="13" t="s">
        <v>203</v>
      </c>
      <c r="X759" s="13" t="s">
        <v>439</v>
      </c>
      <c r="Y759" s="13" t="s">
        <v>91</v>
      </c>
      <c r="Z759" s="13" t="s">
        <v>444</v>
      </c>
      <c r="AA759" s="3"/>
    </row>
    <row r="760" spans="1:27" x14ac:dyDescent="0.3">
      <c r="A760" s="13" t="s">
        <v>424</v>
      </c>
      <c r="B760" s="13" t="s">
        <v>23</v>
      </c>
      <c r="C760" s="13" t="s">
        <v>93</v>
      </c>
      <c r="D760" s="13" t="s">
        <v>68</v>
      </c>
      <c r="E760" s="13" t="s">
        <v>1354</v>
      </c>
      <c r="F760" s="13" t="s">
        <v>443</v>
      </c>
      <c r="G760" s="13" t="s">
        <v>54</v>
      </c>
      <c r="H760" s="13" t="str">
        <f>IF(R760="A","Yes","No")</f>
        <v>Yes</v>
      </c>
      <c r="I760" s="13" t="s">
        <v>28</v>
      </c>
      <c r="J760" s="13" t="s">
        <v>29</v>
      </c>
      <c r="K760" s="13" t="s">
        <v>29</v>
      </c>
      <c r="L760" s="13" t="s">
        <v>29</v>
      </c>
      <c r="M760" s="13">
        <v>2011</v>
      </c>
      <c r="N760" s="13" t="s">
        <v>219</v>
      </c>
      <c r="O760" s="13">
        <v>2006</v>
      </c>
      <c r="P760" s="13">
        <v>2016</v>
      </c>
      <c r="Q760" s="16" t="str">
        <f>HYPERLINK("http://dhsprogram.com/what-we-do/survey/survey-display-399.cfm","http://dhsprogram.com/what-we-do/survey/survey-display-399.cfm")</f>
        <v>http://dhsprogram.com/what-we-do/survey/survey-display-399.cfm</v>
      </c>
      <c r="R760" s="15" t="s">
        <v>44</v>
      </c>
      <c r="S760" s="15" t="s">
        <v>45</v>
      </c>
      <c r="T760" s="15" t="s">
        <v>56</v>
      </c>
      <c r="U760" s="13" t="s">
        <v>442</v>
      </c>
      <c r="V760" s="13" t="s">
        <v>202</v>
      </c>
      <c r="W760" s="13" t="s">
        <v>203</v>
      </c>
      <c r="X760" s="13" t="s">
        <v>439</v>
      </c>
      <c r="Y760" s="13" t="s">
        <v>91</v>
      </c>
      <c r="Z760" s="13" t="s">
        <v>444</v>
      </c>
      <c r="AA760" s="3"/>
    </row>
    <row r="761" spans="1:27" x14ac:dyDescent="0.3">
      <c r="A761" s="13" t="s">
        <v>424</v>
      </c>
      <c r="B761" s="13" t="s">
        <v>23</v>
      </c>
      <c r="C761" s="13" t="s">
        <v>93</v>
      </c>
      <c r="D761" s="13" t="s">
        <v>68</v>
      </c>
      <c r="E761" s="13" t="s">
        <v>1355</v>
      </c>
      <c r="F761" s="13" t="s">
        <v>443</v>
      </c>
      <c r="G761" s="13" t="s">
        <v>54</v>
      </c>
      <c r="H761" s="13" t="str">
        <f>IF(R761="A","Yes","No")</f>
        <v>Yes</v>
      </c>
      <c r="I761" s="13" t="s">
        <v>28</v>
      </c>
      <c r="J761" s="13" t="s">
        <v>29</v>
      </c>
      <c r="K761" s="13" t="s">
        <v>29</v>
      </c>
      <c r="L761" s="13" t="s">
        <v>29</v>
      </c>
      <c r="M761" s="13">
        <v>2011</v>
      </c>
      <c r="N761" s="13" t="s">
        <v>219</v>
      </c>
      <c r="O761" s="13">
        <v>2006</v>
      </c>
      <c r="P761" s="13">
        <v>2016</v>
      </c>
      <c r="Q761" s="16" t="str">
        <f>HYPERLINK("http://dhsprogram.com/what-we-do/survey/survey-display-399.cfm","http://dhsprogram.com/what-we-do/survey/survey-display-399.cfm")</f>
        <v>http://dhsprogram.com/what-we-do/survey/survey-display-399.cfm</v>
      </c>
      <c r="R761" s="15" t="s">
        <v>44</v>
      </c>
      <c r="S761" s="15" t="s">
        <v>45</v>
      </c>
      <c r="T761" s="15" t="s">
        <v>56</v>
      </c>
      <c r="U761" s="13" t="s">
        <v>442</v>
      </c>
      <c r="V761" s="13" t="s">
        <v>202</v>
      </c>
      <c r="W761" s="13" t="s">
        <v>203</v>
      </c>
      <c r="X761" s="13" t="s">
        <v>439</v>
      </c>
      <c r="Y761" s="13" t="s">
        <v>91</v>
      </c>
      <c r="Z761" s="13" t="s">
        <v>444</v>
      </c>
      <c r="AA761" s="3"/>
    </row>
    <row r="762" spans="1:27" x14ac:dyDescent="0.3">
      <c r="A762" s="13" t="s">
        <v>424</v>
      </c>
      <c r="B762" s="13" t="s">
        <v>23</v>
      </c>
      <c r="C762" s="13" t="s">
        <v>93</v>
      </c>
      <c r="D762" s="13" t="s">
        <v>68</v>
      </c>
      <c r="E762" s="13" t="s">
        <v>1356</v>
      </c>
      <c r="F762" s="13" t="s">
        <v>443</v>
      </c>
      <c r="G762" s="13" t="s">
        <v>54</v>
      </c>
      <c r="H762" s="13" t="str">
        <f>IF(R762="A","Yes","No")</f>
        <v>Yes</v>
      </c>
      <c r="I762" s="13" t="s">
        <v>28</v>
      </c>
      <c r="J762" s="13" t="s">
        <v>29</v>
      </c>
      <c r="K762" s="13" t="s">
        <v>29</v>
      </c>
      <c r="L762" s="13" t="s">
        <v>29</v>
      </c>
      <c r="M762" s="13">
        <v>2011</v>
      </c>
      <c r="N762" s="13" t="s">
        <v>219</v>
      </c>
      <c r="O762" s="13">
        <v>2006</v>
      </c>
      <c r="P762" s="13">
        <v>2016</v>
      </c>
      <c r="Q762" s="16" t="str">
        <f>HYPERLINK("http://dhsprogram.com/what-we-do/survey/survey-display-399.cfm","http://dhsprogram.com/what-we-do/survey/survey-display-399.cfm")</f>
        <v>http://dhsprogram.com/what-we-do/survey/survey-display-399.cfm</v>
      </c>
      <c r="R762" s="15" t="s">
        <v>44</v>
      </c>
      <c r="S762" s="15" t="s">
        <v>45</v>
      </c>
      <c r="T762" s="15" t="s">
        <v>56</v>
      </c>
      <c r="U762" s="13" t="s">
        <v>442</v>
      </c>
      <c r="V762" s="13" t="s">
        <v>202</v>
      </c>
      <c r="W762" s="13" t="s">
        <v>203</v>
      </c>
      <c r="X762" s="13" t="s">
        <v>439</v>
      </c>
      <c r="Y762" s="13" t="s">
        <v>91</v>
      </c>
      <c r="Z762" s="13" t="s">
        <v>444</v>
      </c>
      <c r="AA762" s="3"/>
    </row>
    <row r="763" spans="1:27" x14ac:dyDescent="0.3">
      <c r="A763" s="13" t="s">
        <v>424</v>
      </c>
      <c r="B763" s="13" t="s">
        <v>23</v>
      </c>
      <c r="C763" s="13" t="s">
        <v>93</v>
      </c>
      <c r="D763" s="13" t="s">
        <v>68</v>
      </c>
      <c r="E763" s="13" t="s">
        <v>1357</v>
      </c>
      <c r="F763" s="13" t="s">
        <v>443</v>
      </c>
      <c r="G763" s="13" t="s">
        <v>54</v>
      </c>
      <c r="H763" s="13" t="str">
        <f>IF(R763="A","Yes","No")</f>
        <v>Yes</v>
      </c>
      <c r="I763" s="13" t="s">
        <v>28</v>
      </c>
      <c r="J763" s="13" t="s">
        <v>29</v>
      </c>
      <c r="K763" s="13" t="s">
        <v>29</v>
      </c>
      <c r="L763" s="13" t="s">
        <v>29</v>
      </c>
      <c r="M763" s="13">
        <v>2011</v>
      </c>
      <c r="N763" s="13" t="s">
        <v>219</v>
      </c>
      <c r="O763" s="13">
        <v>2006</v>
      </c>
      <c r="P763" s="13">
        <v>2016</v>
      </c>
      <c r="Q763" s="16" t="str">
        <f>HYPERLINK("http://dhsprogram.com/what-we-do/survey/survey-display-399.cfm","http://dhsprogram.com/what-we-do/survey/survey-display-399.cfm")</f>
        <v>http://dhsprogram.com/what-we-do/survey/survey-display-399.cfm</v>
      </c>
      <c r="R763" s="15" t="s">
        <v>44</v>
      </c>
      <c r="S763" s="15" t="s">
        <v>45</v>
      </c>
      <c r="T763" s="15" t="s">
        <v>56</v>
      </c>
      <c r="U763" s="13" t="s">
        <v>442</v>
      </c>
      <c r="V763" s="13" t="s">
        <v>202</v>
      </c>
      <c r="W763" s="13" t="s">
        <v>203</v>
      </c>
      <c r="X763" s="13" t="s">
        <v>439</v>
      </c>
      <c r="Y763" s="13" t="s">
        <v>91</v>
      </c>
      <c r="Z763" s="13" t="s">
        <v>444</v>
      </c>
      <c r="AA763" s="3"/>
    </row>
    <row r="764" spans="1:27" x14ac:dyDescent="0.3">
      <c r="A764" s="13" t="s">
        <v>424</v>
      </c>
      <c r="B764" s="13" t="s">
        <v>23</v>
      </c>
      <c r="C764" s="13" t="s">
        <v>93</v>
      </c>
      <c r="D764" s="13" t="s">
        <v>68</v>
      </c>
      <c r="E764" s="13" t="s">
        <v>1358</v>
      </c>
      <c r="F764" s="13" t="s">
        <v>443</v>
      </c>
      <c r="G764" s="13" t="s">
        <v>54</v>
      </c>
      <c r="H764" s="13" t="str">
        <f>IF(R764="A","Yes","No")</f>
        <v>Yes</v>
      </c>
      <c r="I764" s="13" t="s">
        <v>28</v>
      </c>
      <c r="J764" s="13" t="s">
        <v>29</v>
      </c>
      <c r="K764" s="13" t="s">
        <v>29</v>
      </c>
      <c r="L764" s="13" t="s">
        <v>29</v>
      </c>
      <c r="M764" s="13">
        <v>2011</v>
      </c>
      <c r="N764" s="13" t="s">
        <v>219</v>
      </c>
      <c r="O764" s="13">
        <v>2006</v>
      </c>
      <c r="P764" s="13">
        <v>2016</v>
      </c>
      <c r="Q764" s="16" t="str">
        <f>HYPERLINK("http://dhsprogram.com/what-we-do/survey/survey-display-399.cfm","http://dhsprogram.com/what-we-do/survey/survey-display-399.cfm")</f>
        <v>http://dhsprogram.com/what-we-do/survey/survey-display-399.cfm</v>
      </c>
      <c r="R764" s="15" t="s">
        <v>44</v>
      </c>
      <c r="S764" s="15" t="s">
        <v>45</v>
      </c>
      <c r="T764" s="15" t="s">
        <v>56</v>
      </c>
      <c r="U764" s="13" t="s">
        <v>442</v>
      </c>
      <c r="V764" s="13" t="s">
        <v>202</v>
      </c>
      <c r="W764" s="13" t="s">
        <v>203</v>
      </c>
      <c r="X764" s="13" t="s">
        <v>439</v>
      </c>
      <c r="Y764" s="13" t="s">
        <v>91</v>
      </c>
      <c r="Z764" s="13" t="s">
        <v>444</v>
      </c>
      <c r="AA764" s="3"/>
    </row>
    <row r="765" spans="1:27" x14ac:dyDescent="0.3">
      <c r="A765" s="13" t="s">
        <v>424</v>
      </c>
      <c r="B765" s="13" t="s">
        <v>23</v>
      </c>
      <c r="C765" s="13" t="s">
        <v>93</v>
      </c>
      <c r="D765" s="13" t="s">
        <v>68</v>
      </c>
      <c r="E765" s="13" t="s">
        <v>1359</v>
      </c>
      <c r="F765" s="13" t="s">
        <v>443</v>
      </c>
      <c r="G765" s="13" t="s">
        <v>54</v>
      </c>
      <c r="H765" s="13" t="str">
        <f>IF(R765="A","Yes","No")</f>
        <v>Yes</v>
      </c>
      <c r="I765" s="13" t="s">
        <v>28</v>
      </c>
      <c r="J765" s="13" t="s">
        <v>29</v>
      </c>
      <c r="K765" s="13" t="s">
        <v>29</v>
      </c>
      <c r="L765" s="13" t="s">
        <v>29</v>
      </c>
      <c r="M765" s="13">
        <v>2011</v>
      </c>
      <c r="N765" s="13" t="s">
        <v>219</v>
      </c>
      <c r="O765" s="13">
        <v>2006</v>
      </c>
      <c r="P765" s="13">
        <v>2016</v>
      </c>
      <c r="Q765" s="16" t="str">
        <f>HYPERLINK("http://dhsprogram.com/what-we-do/survey/survey-display-399.cfm","http://dhsprogram.com/what-we-do/survey/survey-display-399.cfm")</f>
        <v>http://dhsprogram.com/what-we-do/survey/survey-display-399.cfm</v>
      </c>
      <c r="R765" s="15" t="s">
        <v>44</v>
      </c>
      <c r="S765" s="15" t="s">
        <v>45</v>
      </c>
      <c r="T765" s="15" t="s">
        <v>56</v>
      </c>
      <c r="U765" s="13" t="s">
        <v>442</v>
      </c>
      <c r="V765" s="13" t="s">
        <v>202</v>
      </c>
      <c r="W765" s="13" t="s">
        <v>203</v>
      </c>
      <c r="X765" s="13" t="s">
        <v>439</v>
      </c>
      <c r="Y765" s="13" t="s">
        <v>91</v>
      </c>
      <c r="Z765" s="13" t="s">
        <v>444</v>
      </c>
      <c r="AA765" s="3"/>
    </row>
    <row r="766" spans="1:27" x14ac:dyDescent="0.3">
      <c r="A766" s="13" t="s">
        <v>424</v>
      </c>
      <c r="B766" s="13" t="s">
        <v>23</v>
      </c>
      <c r="C766" s="13" t="s">
        <v>93</v>
      </c>
      <c r="D766" s="13" t="s">
        <v>68</v>
      </c>
      <c r="E766" s="13" t="s">
        <v>1360</v>
      </c>
      <c r="F766" s="13" t="s">
        <v>443</v>
      </c>
      <c r="G766" s="13" t="s">
        <v>54</v>
      </c>
      <c r="H766" s="13" t="str">
        <f>IF(R766="A","Yes","No")</f>
        <v>Yes</v>
      </c>
      <c r="I766" s="13" t="s">
        <v>28</v>
      </c>
      <c r="J766" s="13" t="s">
        <v>29</v>
      </c>
      <c r="K766" s="13" t="s">
        <v>29</v>
      </c>
      <c r="L766" s="13" t="s">
        <v>29</v>
      </c>
      <c r="M766" s="13">
        <v>2011</v>
      </c>
      <c r="N766" s="13" t="s">
        <v>219</v>
      </c>
      <c r="O766" s="13">
        <v>2006</v>
      </c>
      <c r="P766" s="13">
        <v>2016</v>
      </c>
      <c r="Q766" s="16" t="str">
        <f>HYPERLINK("http://dhsprogram.com/what-we-do/survey/survey-display-399.cfm","http://dhsprogram.com/what-we-do/survey/survey-display-399.cfm")</f>
        <v>http://dhsprogram.com/what-we-do/survey/survey-display-399.cfm</v>
      </c>
      <c r="R766" s="15" t="s">
        <v>44</v>
      </c>
      <c r="S766" s="15" t="s">
        <v>45</v>
      </c>
      <c r="T766" s="15" t="s">
        <v>56</v>
      </c>
      <c r="U766" s="13" t="s">
        <v>442</v>
      </c>
      <c r="V766" s="13" t="s">
        <v>202</v>
      </c>
      <c r="W766" s="13" t="s">
        <v>203</v>
      </c>
      <c r="X766" s="13" t="s">
        <v>439</v>
      </c>
      <c r="Y766" s="13" t="s">
        <v>91</v>
      </c>
      <c r="Z766" s="13" t="s">
        <v>444</v>
      </c>
      <c r="AA766" s="3"/>
    </row>
    <row r="767" spans="1:27" x14ac:dyDescent="0.3">
      <c r="A767" s="13" t="s">
        <v>424</v>
      </c>
      <c r="B767" s="13" t="s">
        <v>23</v>
      </c>
      <c r="C767" s="13" t="s">
        <v>93</v>
      </c>
      <c r="D767" s="13" t="s">
        <v>68</v>
      </c>
      <c r="E767" s="13" t="s">
        <v>1346</v>
      </c>
      <c r="F767" s="13" t="s">
        <v>443</v>
      </c>
      <c r="G767" s="13" t="s">
        <v>54</v>
      </c>
      <c r="H767" s="13" t="str">
        <f>IF(R767="A","Yes","No")</f>
        <v>Yes</v>
      </c>
      <c r="I767" s="13" t="s">
        <v>28</v>
      </c>
      <c r="J767" s="13" t="s">
        <v>29</v>
      </c>
      <c r="K767" s="13" t="s">
        <v>29</v>
      </c>
      <c r="L767" s="13" t="s">
        <v>29</v>
      </c>
      <c r="M767" s="13">
        <v>2011</v>
      </c>
      <c r="N767" s="13" t="s">
        <v>219</v>
      </c>
      <c r="O767" s="13">
        <v>2006</v>
      </c>
      <c r="P767" s="13">
        <v>2016</v>
      </c>
      <c r="Q767" s="16" t="str">
        <f>HYPERLINK("http://dhsprogram.com/what-we-do/survey/survey-display-399.cfm","http://dhsprogram.com/what-we-do/survey/survey-display-399.cfm")</f>
        <v>http://dhsprogram.com/what-we-do/survey/survey-display-399.cfm</v>
      </c>
      <c r="R767" s="15" t="s">
        <v>44</v>
      </c>
      <c r="S767" s="15" t="s">
        <v>45</v>
      </c>
      <c r="T767" s="15" t="s">
        <v>56</v>
      </c>
      <c r="U767" s="13" t="s">
        <v>442</v>
      </c>
      <c r="V767" s="13" t="s">
        <v>202</v>
      </c>
      <c r="W767" s="13" t="s">
        <v>203</v>
      </c>
      <c r="X767" s="13" t="s">
        <v>439</v>
      </c>
      <c r="Y767" s="13" t="s">
        <v>91</v>
      </c>
      <c r="Z767" s="13" t="s">
        <v>444</v>
      </c>
      <c r="AA767" s="3"/>
    </row>
    <row r="768" spans="1:27" x14ac:dyDescent="0.3">
      <c r="A768" s="13" t="s">
        <v>424</v>
      </c>
      <c r="B768" s="13" t="s">
        <v>23</v>
      </c>
      <c r="C768" s="13" t="s">
        <v>93</v>
      </c>
      <c r="D768" s="13" t="s">
        <v>68</v>
      </c>
      <c r="E768" s="13" t="s">
        <v>1364</v>
      </c>
      <c r="F768" s="13" t="s">
        <v>446</v>
      </c>
      <c r="G768" s="13" t="s">
        <v>54</v>
      </c>
      <c r="H768" s="13" t="str">
        <f>IF(R768="A","Yes","No")</f>
        <v>Yes</v>
      </c>
      <c r="I768" s="13" t="s">
        <v>28</v>
      </c>
      <c r="J768" s="13" t="s">
        <v>29</v>
      </c>
      <c r="K768" s="13" t="s">
        <v>29</v>
      </c>
      <c r="L768" s="13" t="s">
        <v>29</v>
      </c>
      <c r="M768" s="13">
        <v>2015</v>
      </c>
      <c r="N768" s="13" t="s">
        <v>219</v>
      </c>
      <c r="O768" s="13">
        <v>2010</v>
      </c>
      <c r="P768" s="13"/>
      <c r="Q768" s="14" t="str">
        <f>HYPERLINK("http://dhsprogram.com/what-we-do/survey/survey-display-484.cfm","http://dhsprogram.com/what-we-do/survey/survey-display-484.cfm")</f>
        <v>http://dhsprogram.com/what-we-do/survey/survey-display-484.cfm</v>
      </c>
      <c r="R768" s="15" t="s">
        <v>44</v>
      </c>
      <c r="S768" s="15" t="s">
        <v>45</v>
      </c>
      <c r="T768" s="15" t="s">
        <v>56</v>
      </c>
      <c r="U768" s="13" t="s">
        <v>445</v>
      </c>
      <c r="V768" s="13" t="s">
        <v>438</v>
      </c>
      <c r="W768" s="13" t="s">
        <v>424</v>
      </c>
      <c r="X768" s="13" t="s">
        <v>439</v>
      </c>
      <c r="Y768" s="13" t="s">
        <v>91</v>
      </c>
      <c r="Z768" s="13" t="s">
        <v>447</v>
      </c>
      <c r="AA768" s="3"/>
    </row>
    <row r="769" spans="1:27" x14ac:dyDescent="0.3">
      <c r="A769" s="13" t="s">
        <v>424</v>
      </c>
      <c r="B769" s="13" t="s">
        <v>23</v>
      </c>
      <c r="C769" s="13" t="s">
        <v>93</v>
      </c>
      <c r="D769" s="13" t="s">
        <v>68</v>
      </c>
      <c r="E769" s="13" t="s">
        <v>1361</v>
      </c>
      <c r="F769" s="13" t="s">
        <v>446</v>
      </c>
      <c r="G769" s="13" t="s">
        <v>54</v>
      </c>
      <c r="H769" s="13" t="str">
        <f>IF(R769="A","Yes","No")</f>
        <v>Yes</v>
      </c>
      <c r="I769" s="13" t="s">
        <v>28</v>
      </c>
      <c r="J769" s="13" t="s">
        <v>29</v>
      </c>
      <c r="K769" s="13" t="s">
        <v>29</v>
      </c>
      <c r="L769" s="13" t="s">
        <v>29</v>
      </c>
      <c r="M769" s="13">
        <v>2015</v>
      </c>
      <c r="N769" s="13" t="s">
        <v>219</v>
      </c>
      <c r="O769" s="13">
        <v>2010</v>
      </c>
      <c r="P769" s="13"/>
      <c r="Q769" s="16" t="str">
        <f>HYPERLINK("http://dhsprogram.com/what-we-do/survey/survey-display-484.cfm","http://dhsprogram.com/what-we-do/survey/survey-display-484.cfm")</f>
        <v>http://dhsprogram.com/what-we-do/survey/survey-display-484.cfm</v>
      </c>
      <c r="R769" s="15" t="s">
        <v>44</v>
      </c>
      <c r="S769" s="15" t="s">
        <v>45</v>
      </c>
      <c r="T769" s="15" t="s">
        <v>56</v>
      </c>
      <c r="U769" s="13" t="s">
        <v>445</v>
      </c>
      <c r="V769" s="13" t="s">
        <v>438</v>
      </c>
      <c r="W769" s="13" t="s">
        <v>424</v>
      </c>
      <c r="X769" s="13" t="s">
        <v>439</v>
      </c>
      <c r="Y769" s="13" t="s">
        <v>91</v>
      </c>
      <c r="Z769" s="13" t="s">
        <v>447</v>
      </c>
      <c r="AA769" s="3"/>
    </row>
    <row r="770" spans="1:27" x14ac:dyDescent="0.3">
      <c r="A770" s="13" t="s">
        <v>424</v>
      </c>
      <c r="B770" s="13" t="s">
        <v>23</v>
      </c>
      <c r="C770" s="13" t="s">
        <v>93</v>
      </c>
      <c r="D770" s="13" t="s">
        <v>68</v>
      </c>
      <c r="E770" s="13" t="s">
        <v>1362</v>
      </c>
      <c r="F770" s="13" t="s">
        <v>446</v>
      </c>
      <c r="G770" s="13" t="s">
        <v>54</v>
      </c>
      <c r="H770" s="13" t="str">
        <f>IF(R770="A","Yes","No")</f>
        <v>Yes</v>
      </c>
      <c r="I770" s="13" t="s">
        <v>28</v>
      </c>
      <c r="J770" s="13" t="s">
        <v>29</v>
      </c>
      <c r="K770" s="13" t="s">
        <v>29</v>
      </c>
      <c r="L770" s="13" t="s">
        <v>29</v>
      </c>
      <c r="M770" s="13">
        <v>2015</v>
      </c>
      <c r="N770" s="13" t="s">
        <v>219</v>
      </c>
      <c r="O770" s="13">
        <v>2010</v>
      </c>
      <c r="P770" s="13"/>
      <c r="Q770" s="16" t="str">
        <f>HYPERLINK("http://dhsprogram.com/what-we-do/survey/survey-display-484.cfm","http://dhsprogram.com/what-we-do/survey/survey-display-484.cfm")</f>
        <v>http://dhsprogram.com/what-we-do/survey/survey-display-484.cfm</v>
      </c>
      <c r="R770" s="15" t="s">
        <v>44</v>
      </c>
      <c r="S770" s="15" t="s">
        <v>45</v>
      </c>
      <c r="T770" s="15" t="s">
        <v>56</v>
      </c>
      <c r="U770" s="13" t="s">
        <v>445</v>
      </c>
      <c r="V770" s="13" t="s">
        <v>438</v>
      </c>
      <c r="W770" s="13" t="s">
        <v>424</v>
      </c>
      <c r="X770" s="13" t="s">
        <v>439</v>
      </c>
      <c r="Y770" s="13" t="s">
        <v>91</v>
      </c>
      <c r="Z770" s="13" t="s">
        <v>447</v>
      </c>
      <c r="AA770" s="3"/>
    </row>
    <row r="771" spans="1:27" x14ac:dyDescent="0.3">
      <c r="A771" s="13" t="s">
        <v>424</v>
      </c>
      <c r="B771" s="13" t="s">
        <v>23</v>
      </c>
      <c r="C771" s="13" t="s">
        <v>93</v>
      </c>
      <c r="D771" s="13" t="s">
        <v>68</v>
      </c>
      <c r="E771" s="13" t="s">
        <v>1363</v>
      </c>
      <c r="F771" s="13" t="s">
        <v>446</v>
      </c>
      <c r="G771" s="13" t="s">
        <v>54</v>
      </c>
      <c r="H771" s="13" t="str">
        <f>IF(R771="A","Yes","No")</f>
        <v>Yes</v>
      </c>
      <c r="I771" s="13" t="s">
        <v>28</v>
      </c>
      <c r="J771" s="13" t="s">
        <v>29</v>
      </c>
      <c r="K771" s="13" t="s">
        <v>29</v>
      </c>
      <c r="L771" s="13" t="s">
        <v>29</v>
      </c>
      <c r="M771" s="13">
        <v>2015</v>
      </c>
      <c r="N771" s="13" t="s">
        <v>219</v>
      </c>
      <c r="O771" s="13">
        <v>2010</v>
      </c>
      <c r="P771" s="13"/>
      <c r="Q771" s="16" t="str">
        <f>HYPERLINK("http://dhsprogram.com/what-we-do/survey/survey-display-484.cfm","http://dhsprogram.com/what-we-do/survey/survey-display-484.cfm")</f>
        <v>http://dhsprogram.com/what-we-do/survey/survey-display-484.cfm</v>
      </c>
      <c r="R771" s="15" t="s">
        <v>44</v>
      </c>
      <c r="S771" s="15" t="s">
        <v>45</v>
      </c>
      <c r="T771" s="15" t="s">
        <v>56</v>
      </c>
      <c r="U771" s="13" t="s">
        <v>445</v>
      </c>
      <c r="V771" s="13" t="s">
        <v>438</v>
      </c>
      <c r="W771" s="13" t="s">
        <v>424</v>
      </c>
      <c r="X771" s="13" t="s">
        <v>439</v>
      </c>
      <c r="Y771" s="13" t="s">
        <v>91</v>
      </c>
      <c r="Z771" s="13" t="s">
        <v>447</v>
      </c>
      <c r="AA771" s="3"/>
    </row>
    <row r="772" spans="1:27" x14ac:dyDescent="0.3">
      <c r="A772" s="13" t="s">
        <v>424</v>
      </c>
      <c r="B772" s="13" t="s">
        <v>23</v>
      </c>
      <c r="C772" s="13" t="s">
        <v>93</v>
      </c>
      <c r="D772" s="13" t="s">
        <v>68</v>
      </c>
      <c r="E772" s="13" t="s">
        <v>1365</v>
      </c>
      <c r="F772" s="13" t="s">
        <v>448</v>
      </c>
      <c r="G772" s="13" t="s">
        <v>54</v>
      </c>
      <c r="H772" s="13" t="str">
        <f>IF(R772="A","Yes","No")</f>
        <v>Yes</v>
      </c>
      <c r="I772" s="13" t="s">
        <v>28</v>
      </c>
      <c r="J772" s="13" t="s">
        <v>29</v>
      </c>
      <c r="K772" s="13" t="s">
        <v>29</v>
      </c>
      <c r="L772" s="13" t="s">
        <v>29</v>
      </c>
      <c r="M772" s="13">
        <v>2007</v>
      </c>
      <c r="N772" s="13"/>
      <c r="O772" s="13"/>
      <c r="P772" s="13"/>
      <c r="Q772" s="16" t="str">
        <f>HYPERLINK("http://dhsprogram.com/what-we-do/survey/survey-display-292.cfm","http://dhsprogram.com/what-we-do/survey/survey-display-292.cfm")</f>
        <v>http://dhsprogram.com/what-we-do/survey/survey-display-292.cfm</v>
      </c>
      <c r="R772" s="15" t="s">
        <v>44</v>
      </c>
      <c r="S772" s="15" t="s">
        <v>45</v>
      </c>
      <c r="T772" s="15" t="s">
        <v>56</v>
      </c>
      <c r="U772" s="13" t="s">
        <v>449</v>
      </c>
      <c r="V772" s="13" t="s">
        <v>438</v>
      </c>
      <c r="W772" s="13" t="s">
        <v>424</v>
      </c>
      <c r="X772" s="13" t="s">
        <v>450</v>
      </c>
      <c r="Y772" s="13" t="s">
        <v>451</v>
      </c>
      <c r="Z772" s="23" t="str">
        <f>HYPERLINK("http://catalog.ihsn.org/index.php/catalog/2318/study-description","http://catalog.ihsn.org/index.php/catalog/2318/study-description")</f>
        <v>http://catalog.ihsn.org/index.php/catalog/2318/study-description</v>
      </c>
      <c r="AA772" s="3"/>
    </row>
    <row r="773" spans="1:27" x14ac:dyDescent="0.3">
      <c r="A773" s="13" t="s">
        <v>424</v>
      </c>
      <c r="B773" s="13" t="s">
        <v>23</v>
      </c>
      <c r="C773" s="13" t="s">
        <v>93</v>
      </c>
      <c r="D773" s="13" t="s">
        <v>68</v>
      </c>
      <c r="E773" s="13" t="s">
        <v>1366</v>
      </c>
      <c r="F773" s="13" t="s">
        <v>448</v>
      </c>
      <c r="G773" s="13" t="s">
        <v>54</v>
      </c>
      <c r="H773" s="13" t="str">
        <f>IF(R773="A","Yes","No")</f>
        <v>Yes</v>
      </c>
      <c r="I773" s="13" t="s">
        <v>28</v>
      </c>
      <c r="J773" s="13" t="s">
        <v>29</v>
      </c>
      <c r="K773" s="13" t="s">
        <v>29</v>
      </c>
      <c r="L773" s="13" t="s">
        <v>29</v>
      </c>
      <c r="M773" s="13">
        <v>2007</v>
      </c>
      <c r="N773" s="13"/>
      <c r="O773" s="13"/>
      <c r="P773" s="13"/>
      <c r="Q773" s="16" t="str">
        <f>HYPERLINK("http://dhsprogram.com/what-we-do/survey/survey-display-292.cfm","http://dhsprogram.com/what-we-do/survey/survey-display-292.cfm")</f>
        <v>http://dhsprogram.com/what-we-do/survey/survey-display-292.cfm</v>
      </c>
      <c r="R773" s="15" t="s">
        <v>44</v>
      </c>
      <c r="S773" s="15" t="s">
        <v>45</v>
      </c>
      <c r="T773" s="15" t="s">
        <v>56</v>
      </c>
      <c r="U773" s="13" t="s">
        <v>449</v>
      </c>
      <c r="V773" s="13" t="s">
        <v>438</v>
      </c>
      <c r="W773" s="13" t="s">
        <v>424</v>
      </c>
      <c r="X773" s="13" t="s">
        <v>450</v>
      </c>
      <c r="Y773" s="13" t="s">
        <v>451</v>
      </c>
      <c r="Z773" s="23" t="str">
        <f>HYPERLINK("http://catalog.ihsn.org/index.php/catalog/2318/study-description","http://catalog.ihsn.org/index.php/catalog/2318/study-description")</f>
        <v>http://catalog.ihsn.org/index.php/catalog/2318/study-description</v>
      </c>
      <c r="AA773" s="3"/>
    </row>
    <row r="774" spans="1:27" x14ac:dyDescent="0.3">
      <c r="A774" s="13" t="s">
        <v>424</v>
      </c>
      <c r="B774" s="13" t="s">
        <v>23</v>
      </c>
      <c r="C774" s="13" t="s">
        <v>93</v>
      </c>
      <c r="D774" s="13" t="s">
        <v>68</v>
      </c>
      <c r="E774" s="13" t="s">
        <v>1367</v>
      </c>
      <c r="F774" s="13" t="s">
        <v>448</v>
      </c>
      <c r="G774" s="13" t="s">
        <v>54</v>
      </c>
      <c r="H774" s="13" t="str">
        <f>IF(R774="A","Yes","No")</f>
        <v>Yes</v>
      </c>
      <c r="I774" s="13" t="s">
        <v>28</v>
      </c>
      <c r="J774" s="13" t="s">
        <v>29</v>
      </c>
      <c r="K774" s="13" t="s">
        <v>29</v>
      </c>
      <c r="L774" s="13" t="s">
        <v>29</v>
      </c>
      <c r="M774" s="13">
        <v>2007</v>
      </c>
      <c r="N774" s="13"/>
      <c r="O774" s="13"/>
      <c r="P774" s="13"/>
      <c r="Q774" s="16" t="str">
        <f>HYPERLINK("http://dhsprogram.com/what-we-do/survey/survey-display-292.cfm","http://dhsprogram.com/what-we-do/survey/survey-display-292.cfm")</f>
        <v>http://dhsprogram.com/what-we-do/survey/survey-display-292.cfm</v>
      </c>
      <c r="R774" s="15" t="s">
        <v>44</v>
      </c>
      <c r="S774" s="15" t="s">
        <v>45</v>
      </c>
      <c r="T774" s="15" t="s">
        <v>56</v>
      </c>
      <c r="U774" s="13" t="s">
        <v>449</v>
      </c>
      <c r="V774" s="13" t="s">
        <v>438</v>
      </c>
      <c r="W774" s="13" t="s">
        <v>424</v>
      </c>
      <c r="X774" s="13" t="s">
        <v>450</v>
      </c>
      <c r="Y774" s="13" t="s">
        <v>451</v>
      </c>
      <c r="Z774" s="23" t="str">
        <f>HYPERLINK("http://catalog.ihsn.org/index.php/catalog/2318/study-description","http://catalog.ihsn.org/index.php/catalog/2318/study-description")</f>
        <v>http://catalog.ihsn.org/index.php/catalog/2318/study-description</v>
      </c>
      <c r="AA774" s="3"/>
    </row>
    <row r="775" spans="1:27" x14ac:dyDescent="0.3">
      <c r="A775" s="13" t="s">
        <v>424</v>
      </c>
      <c r="B775" s="13" t="s">
        <v>23</v>
      </c>
      <c r="C775" s="13" t="s">
        <v>93</v>
      </c>
      <c r="D775" s="13" t="s">
        <v>68</v>
      </c>
      <c r="E775" s="13" t="s">
        <v>1368</v>
      </c>
      <c r="F775" s="13" t="s">
        <v>448</v>
      </c>
      <c r="G775" s="13" t="s">
        <v>54</v>
      </c>
      <c r="H775" s="13" t="str">
        <f>IF(R775="A","Yes","No")</f>
        <v>Yes</v>
      </c>
      <c r="I775" s="13" t="s">
        <v>28</v>
      </c>
      <c r="J775" s="13" t="s">
        <v>29</v>
      </c>
      <c r="K775" s="13" t="s">
        <v>29</v>
      </c>
      <c r="L775" s="13" t="s">
        <v>29</v>
      </c>
      <c r="M775" s="13">
        <v>2007</v>
      </c>
      <c r="N775" s="13"/>
      <c r="O775" s="13"/>
      <c r="P775" s="13"/>
      <c r="Q775" s="16" t="str">
        <f>HYPERLINK("http://dhsprogram.com/what-we-do/survey/survey-display-292.cfm","http://dhsprogram.com/what-we-do/survey/survey-display-292.cfm")</f>
        <v>http://dhsprogram.com/what-we-do/survey/survey-display-292.cfm</v>
      </c>
      <c r="R775" s="15" t="s">
        <v>44</v>
      </c>
      <c r="S775" s="15" t="s">
        <v>45</v>
      </c>
      <c r="T775" s="15" t="s">
        <v>56</v>
      </c>
      <c r="U775" s="13" t="s">
        <v>449</v>
      </c>
      <c r="V775" s="13" t="s">
        <v>438</v>
      </c>
      <c r="W775" s="13" t="s">
        <v>424</v>
      </c>
      <c r="X775" s="13" t="s">
        <v>450</v>
      </c>
      <c r="Y775" s="13" t="s">
        <v>451</v>
      </c>
      <c r="Z775" s="23" t="str">
        <f>HYPERLINK("http://catalog.ihsn.org/index.php/catalog/2318/study-description","http://catalog.ihsn.org/index.php/catalog/2318/study-description")</f>
        <v>http://catalog.ihsn.org/index.php/catalog/2318/study-description</v>
      </c>
      <c r="AA775" s="3"/>
    </row>
    <row r="776" spans="1:27" x14ac:dyDescent="0.3">
      <c r="A776" s="13" t="s">
        <v>424</v>
      </c>
      <c r="B776" s="13" t="s">
        <v>23</v>
      </c>
      <c r="C776" s="13" t="s">
        <v>93</v>
      </c>
      <c r="D776" s="13" t="s">
        <v>68</v>
      </c>
      <c r="E776" s="13" t="s">
        <v>1369</v>
      </c>
      <c r="F776" s="13" t="s">
        <v>448</v>
      </c>
      <c r="G776" s="13" t="s">
        <v>54</v>
      </c>
      <c r="H776" s="13" t="str">
        <f>IF(R776="A","Yes","No")</f>
        <v>Yes</v>
      </c>
      <c r="I776" s="13" t="s">
        <v>28</v>
      </c>
      <c r="J776" s="13" t="s">
        <v>29</v>
      </c>
      <c r="K776" s="13" t="s">
        <v>29</v>
      </c>
      <c r="L776" s="13" t="s">
        <v>29</v>
      </c>
      <c r="M776" s="13">
        <v>2007</v>
      </c>
      <c r="N776" s="13"/>
      <c r="O776" s="13"/>
      <c r="P776" s="13"/>
      <c r="Q776" s="16" t="str">
        <f>HYPERLINK("http://dhsprogram.com/what-we-do/survey/survey-display-292.cfm","http://dhsprogram.com/what-we-do/survey/survey-display-292.cfm")</f>
        <v>http://dhsprogram.com/what-we-do/survey/survey-display-292.cfm</v>
      </c>
      <c r="R776" s="15" t="s">
        <v>44</v>
      </c>
      <c r="S776" s="15" t="s">
        <v>45</v>
      </c>
      <c r="T776" s="15" t="s">
        <v>56</v>
      </c>
      <c r="U776" s="13" t="s">
        <v>449</v>
      </c>
      <c r="V776" s="13" t="s">
        <v>438</v>
      </c>
      <c r="W776" s="13" t="s">
        <v>424</v>
      </c>
      <c r="X776" s="13" t="s">
        <v>450</v>
      </c>
      <c r="Y776" s="13" t="s">
        <v>451</v>
      </c>
      <c r="Z776" s="23" t="str">
        <f>HYPERLINK("http://catalog.ihsn.org/index.php/catalog/2318/study-description","http://catalog.ihsn.org/index.php/catalog/2318/study-description")</f>
        <v>http://catalog.ihsn.org/index.php/catalog/2318/study-description</v>
      </c>
      <c r="AA776" s="3"/>
    </row>
    <row r="777" spans="1:27" x14ac:dyDescent="0.3">
      <c r="A777" s="13" t="s">
        <v>424</v>
      </c>
      <c r="B777" s="13" t="s">
        <v>23</v>
      </c>
      <c r="C777" s="13" t="s">
        <v>93</v>
      </c>
      <c r="D777" s="13" t="s">
        <v>68</v>
      </c>
      <c r="E777" s="13" t="s">
        <v>1370</v>
      </c>
      <c r="F777" s="13" t="s">
        <v>448</v>
      </c>
      <c r="G777" s="13" t="s">
        <v>54</v>
      </c>
      <c r="H777" s="13" t="str">
        <f>IF(R777="A","Yes","No")</f>
        <v>Yes</v>
      </c>
      <c r="I777" s="13" t="s">
        <v>28</v>
      </c>
      <c r="J777" s="13" t="s">
        <v>29</v>
      </c>
      <c r="K777" s="13" t="s">
        <v>29</v>
      </c>
      <c r="L777" s="13" t="s">
        <v>29</v>
      </c>
      <c r="M777" s="13">
        <v>2007</v>
      </c>
      <c r="N777" s="13"/>
      <c r="O777" s="13"/>
      <c r="P777" s="13"/>
      <c r="Q777" s="16" t="str">
        <f>HYPERLINK("http://dhsprogram.com/what-we-do/survey/survey-display-292.cfm","http://dhsprogram.com/what-we-do/survey/survey-display-292.cfm")</f>
        <v>http://dhsprogram.com/what-we-do/survey/survey-display-292.cfm</v>
      </c>
      <c r="R777" s="15" t="s">
        <v>44</v>
      </c>
      <c r="S777" s="15" t="s">
        <v>45</v>
      </c>
      <c r="T777" s="15" t="s">
        <v>56</v>
      </c>
      <c r="U777" s="13" t="s">
        <v>449</v>
      </c>
      <c r="V777" s="13" t="s">
        <v>438</v>
      </c>
      <c r="W777" s="13" t="s">
        <v>424</v>
      </c>
      <c r="X777" s="13" t="s">
        <v>450</v>
      </c>
      <c r="Y777" s="13" t="s">
        <v>451</v>
      </c>
      <c r="Z777" s="23" t="str">
        <f>HYPERLINK("http://catalog.ihsn.org/index.php/catalog/2318/study-description","http://catalog.ihsn.org/index.php/catalog/2318/study-description")</f>
        <v>http://catalog.ihsn.org/index.php/catalog/2318/study-description</v>
      </c>
      <c r="AA777" s="3"/>
    </row>
    <row r="778" spans="1:27" x14ac:dyDescent="0.3">
      <c r="A778" s="13" t="s">
        <v>424</v>
      </c>
      <c r="B778" s="13" t="s">
        <v>23</v>
      </c>
      <c r="C778" s="13" t="s">
        <v>93</v>
      </c>
      <c r="D778" s="13" t="s">
        <v>68</v>
      </c>
      <c r="E778" s="13" t="s">
        <v>1371</v>
      </c>
      <c r="F778" s="13" t="s">
        <v>448</v>
      </c>
      <c r="G778" s="13" t="s">
        <v>54</v>
      </c>
      <c r="H778" s="13" t="str">
        <f>IF(R778="A","Yes","No")</f>
        <v>Yes</v>
      </c>
      <c r="I778" s="13" t="s">
        <v>28</v>
      </c>
      <c r="J778" s="13" t="s">
        <v>29</v>
      </c>
      <c r="K778" s="13" t="s">
        <v>29</v>
      </c>
      <c r="L778" s="13" t="s">
        <v>29</v>
      </c>
      <c r="M778" s="13">
        <v>2007</v>
      </c>
      <c r="N778" s="13"/>
      <c r="O778" s="13"/>
      <c r="P778" s="13"/>
      <c r="Q778" s="16" t="str">
        <f>HYPERLINK("http://dhsprogram.com/what-we-do/survey/survey-display-292.cfm","http://dhsprogram.com/what-we-do/survey/survey-display-292.cfm")</f>
        <v>http://dhsprogram.com/what-we-do/survey/survey-display-292.cfm</v>
      </c>
      <c r="R778" s="15" t="s">
        <v>44</v>
      </c>
      <c r="S778" s="15" t="s">
        <v>45</v>
      </c>
      <c r="T778" s="15" t="s">
        <v>56</v>
      </c>
      <c r="U778" s="13" t="s">
        <v>449</v>
      </c>
      <c r="V778" s="13" t="s">
        <v>438</v>
      </c>
      <c r="W778" s="13" t="s">
        <v>424</v>
      </c>
      <c r="X778" s="13" t="s">
        <v>450</v>
      </c>
      <c r="Y778" s="13" t="s">
        <v>451</v>
      </c>
      <c r="Z778" s="23" t="str">
        <f>HYPERLINK("http://catalog.ihsn.org/index.php/catalog/2318/study-description","http://catalog.ihsn.org/index.php/catalog/2318/study-description")</f>
        <v>http://catalog.ihsn.org/index.php/catalog/2318/study-description</v>
      </c>
      <c r="AA778" s="3"/>
    </row>
    <row r="779" spans="1:27" x14ac:dyDescent="0.3">
      <c r="A779" s="13" t="s">
        <v>424</v>
      </c>
      <c r="B779" s="13" t="s">
        <v>23</v>
      </c>
      <c r="C779" s="13" t="s">
        <v>93</v>
      </c>
      <c r="D779" s="13" t="s">
        <v>68</v>
      </c>
      <c r="E779" s="13" t="s">
        <v>1372</v>
      </c>
      <c r="F779" s="13" t="s">
        <v>448</v>
      </c>
      <c r="G779" s="13" t="s">
        <v>54</v>
      </c>
      <c r="H779" s="13" t="str">
        <f>IF(R779="A","Yes","No")</f>
        <v>Yes</v>
      </c>
      <c r="I779" s="13" t="s">
        <v>28</v>
      </c>
      <c r="J779" s="13" t="s">
        <v>29</v>
      </c>
      <c r="K779" s="13" t="s">
        <v>29</v>
      </c>
      <c r="L779" s="13" t="s">
        <v>29</v>
      </c>
      <c r="M779" s="13">
        <v>2007</v>
      </c>
      <c r="N779" s="13"/>
      <c r="O779" s="13"/>
      <c r="P779" s="13"/>
      <c r="Q779" s="16" t="str">
        <f>HYPERLINK("http://dhsprogram.com/what-we-do/survey/survey-display-292.cfm","http://dhsprogram.com/what-we-do/survey/survey-display-292.cfm")</f>
        <v>http://dhsprogram.com/what-we-do/survey/survey-display-292.cfm</v>
      </c>
      <c r="R779" s="15" t="s">
        <v>44</v>
      </c>
      <c r="S779" s="15" t="s">
        <v>45</v>
      </c>
      <c r="T779" s="15" t="s">
        <v>56</v>
      </c>
      <c r="U779" s="13" t="s">
        <v>449</v>
      </c>
      <c r="V779" s="13" t="s">
        <v>438</v>
      </c>
      <c r="W779" s="13" t="s">
        <v>424</v>
      </c>
      <c r="X779" s="13" t="s">
        <v>450</v>
      </c>
      <c r="Y779" s="13" t="s">
        <v>451</v>
      </c>
      <c r="Z779" s="23" t="str">
        <f>HYPERLINK("http://catalog.ihsn.org/index.php/catalog/2318/study-description","http://catalog.ihsn.org/index.php/catalog/2318/study-description")</f>
        <v>http://catalog.ihsn.org/index.php/catalog/2318/study-description</v>
      </c>
      <c r="AA779" s="3"/>
    </row>
    <row r="780" spans="1:27" x14ac:dyDescent="0.3">
      <c r="A780" s="13" t="s">
        <v>424</v>
      </c>
      <c r="B780" s="13" t="s">
        <v>107</v>
      </c>
      <c r="C780" s="13" t="s">
        <v>93</v>
      </c>
      <c r="D780" s="13" t="s">
        <v>68</v>
      </c>
      <c r="E780" s="29" t="s">
        <v>1690</v>
      </c>
      <c r="F780" s="13" t="s">
        <v>1757</v>
      </c>
      <c r="G780" s="13" t="s">
        <v>377</v>
      </c>
      <c r="H780" s="13" t="str">
        <f>IF(R780="A","Yes","No")</f>
        <v>No</v>
      </c>
      <c r="I780" s="13" t="s">
        <v>28</v>
      </c>
      <c r="J780" s="13" t="s">
        <v>29</v>
      </c>
      <c r="K780" s="13" t="s">
        <v>29</v>
      </c>
      <c r="L780" s="13" t="s">
        <v>29</v>
      </c>
      <c r="M780" s="13">
        <v>2012</v>
      </c>
      <c r="N780" s="13" t="s">
        <v>723</v>
      </c>
      <c r="O780" s="13"/>
      <c r="P780" s="13"/>
      <c r="Q780" s="27" t="s">
        <v>1745</v>
      </c>
      <c r="R780" s="15" t="s">
        <v>95</v>
      </c>
      <c r="S780" s="15" t="s">
        <v>96</v>
      </c>
      <c r="T780" s="15" t="s">
        <v>351</v>
      </c>
      <c r="U780" s="13" t="s">
        <v>567</v>
      </c>
      <c r="V780" s="13" t="s">
        <v>202</v>
      </c>
      <c r="W780" s="13" t="s">
        <v>207</v>
      </c>
      <c r="X780" s="13" t="s">
        <v>568</v>
      </c>
      <c r="Y780" s="13" t="s">
        <v>306</v>
      </c>
      <c r="Z780" s="13" t="s">
        <v>569</v>
      </c>
      <c r="AA780" s="3"/>
    </row>
    <row r="781" spans="1:27" x14ac:dyDescent="0.3">
      <c r="A781" s="13" t="s">
        <v>424</v>
      </c>
      <c r="B781" s="13" t="s">
        <v>107</v>
      </c>
      <c r="C781" s="13" t="s">
        <v>93</v>
      </c>
      <c r="D781" s="13" t="s">
        <v>68</v>
      </c>
      <c r="E781" s="29" t="s">
        <v>424</v>
      </c>
      <c r="F781" s="13" t="s">
        <v>1775</v>
      </c>
      <c r="G781" s="13" t="s">
        <v>54</v>
      </c>
      <c r="H781" s="13" t="str">
        <f>IF(R781="A","Yes","No")</f>
        <v>Yes</v>
      </c>
      <c r="I781" s="13" t="s">
        <v>71</v>
      </c>
      <c r="J781" s="13" t="s">
        <v>29</v>
      </c>
      <c r="K781" s="13" t="s">
        <v>29</v>
      </c>
      <c r="L781" s="13" t="s">
        <v>30</v>
      </c>
      <c r="M781" s="13">
        <v>2011</v>
      </c>
      <c r="N781" s="13" t="s">
        <v>219</v>
      </c>
      <c r="O781" s="13"/>
      <c r="P781" s="13"/>
      <c r="Q781" s="14" t="s">
        <v>574</v>
      </c>
      <c r="R781" s="15" t="s">
        <v>44</v>
      </c>
      <c r="S781" s="15" t="s">
        <v>45</v>
      </c>
      <c r="T781" s="15" t="s">
        <v>56</v>
      </c>
      <c r="U781" s="13"/>
      <c r="V781" s="13" t="s">
        <v>202</v>
      </c>
      <c r="W781" s="13" t="s">
        <v>203</v>
      </c>
      <c r="X781" s="13" t="s">
        <v>306</v>
      </c>
      <c r="Y781" s="13" t="s">
        <v>112</v>
      </c>
      <c r="Z781" s="13"/>
      <c r="AA781" s="3"/>
    </row>
    <row r="782" spans="1:27" x14ac:dyDescent="0.3">
      <c r="A782" s="13" t="s">
        <v>424</v>
      </c>
      <c r="B782" s="13" t="s">
        <v>23</v>
      </c>
      <c r="C782" s="13" t="s">
        <v>93</v>
      </c>
      <c r="D782" s="13" t="s">
        <v>24</v>
      </c>
      <c r="E782" s="13" t="s">
        <v>1288</v>
      </c>
      <c r="F782" s="13" t="s">
        <v>428</v>
      </c>
      <c r="G782" s="13" t="s">
        <v>2023</v>
      </c>
      <c r="H782" s="13" t="str">
        <f>IF(R782="A","Yes","No")</f>
        <v>Yes</v>
      </c>
      <c r="I782" s="13" t="s">
        <v>71</v>
      </c>
      <c r="J782" s="13" t="s">
        <v>30</v>
      </c>
      <c r="K782" s="13" t="s">
        <v>29</v>
      </c>
      <c r="L782" s="13" t="s">
        <v>30</v>
      </c>
      <c r="M782" s="13" t="s">
        <v>801</v>
      </c>
      <c r="N782" s="13"/>
      <c r="O782" s="13"/>
      <c r="P782" s="13"/>
      <c r="Q782" s="16" t="str">
        <f>HYPERLINK("http://hmis2.health.go.ug/","http://hmis2.health.go.ug/")</f>
        <v>http://hmis2.health.go.ug/</v>
      </c>
      <c r="R782" s="15" t="s">
        <v>44</v>
      </c>
      <c r="S782" s="15" t="s">
        <v>45</v>
      </c>
      <c r="T782" s="15" t="s">
        <v>46</v>
      </c>
      <c r="U782" s="13"/>
      <c r="V782" s="13" t="s">
        <v>233</v>
      </c>
      <c r="W782" s="13" t="s">
        <v>234</v>
      </c>
      <c r="X782" s="13" t="s">
        <v>429</v>
      </c>
      <c r="Y782" s="13" t="s">
        <v>254</v>
      </c>
      <c r="Z782" s="13" t="s">
        <v>430</v>
      </c>
      <c r="AA782" s="3"/>
    </row>
    <row r="783" spans="1:27" x14ac:dyDescent="0.3">
      <c r="A783" s="13" t="s">
        <v>424</v>
      </c>
      <c r="B783" s="13" t="s">
        <v>23</v>
      </c>
      <c r="C783" s="13" t="s">
        <v>93</v>
      </c>
      <c r="D783" s="13" t="s">
        <v>24</v>
      </c>
      <c r="E783" s="13" t="s">
        <v>1290</v>
      </c>
      <c r="F783" s="13" t="s">
        <v>1299</v>
      </c>
      <c r="G783" s="13" t="s">
        <v>2023</v>
      </c>
      <c r="H783" s="13" t="str">
        <f>IF(R783="A","Yes","No")</f>
        <v>Yes</v>
      </c>
      <c r="I783" s="13" t="s">
        <v>71</v>
      </c>
      <c r="J783" s="13" t="s">
        <v>29</v>
      </c>
      <c r="K783" s="13" t="s">
        <v>29</v>
      </c>
      <c r="L783" s="13" t="s">
        <v>30</v>
      </c>
      <c r="M783" s="13">
        <v>2014</v>
      </c>
      <c r="N783" s="13" t="s">
        <v>723</v>
      </c>
      <c r="O783" s="13">
        <v>2013</v>
      </c>
      <c r="P783" s="13">
        <v>2015</v>
      </c>
      <c r="Q783" s="14" t="s">
        <v>1298</v>
      </c>
      <c r="R783" s="15" t="s">
        <v>44</v>
      </c>
      <c r="S783" s="15" t="s">
        <v>45</v>
      </c>
      <c r="T783" s="15" t="s">
        <v>46</v>
      </c>
      <c r="U783" s="13"/>
      <c r="V783" s="13" t="s">
        <v>425</v>
      </c>
      <c r="W783" s="13" t="s">
        <v>426</v>
      </c>
      <c r="X783" s="13" t="s">
        <v>427</v>
      </c>
      <c r="Y783" s="13" t="s">
        <v>378</v>
      </c>
      <c r="Z783" s="13"/>
      <c r="AA783" s="3"/>
    </row>
    <row r="784" spans="1:27" x14ac:dyDescent="0.3">
      <c r="A784" s="13" t="s">
        <v>424</v>
      </c>
      <c r="B784" s="13" t="s">
        <v>23</v>
      </c>
      <c r="C784" s="13" t="s">
        <v>93</v>
      </c>
      <c r="D784" s="13" t="s">
        <v>24</v>
      </c>
      <c r="E784" s="13" t="s">
        <v>1291</v>
      </c>
      <c r="F784" s="13" t="s">
        <v>1299</v>
      </c>
      <c r="G784" s="13" t="s">
        <v>2023</v>
      </c>
      <c r="H784" s="13" t="str">
        <f>IF(R784="A","Yes","No")</f>
        <v>Yes</v>
      </c>
      <c r="I784" s="13" t="s">
        <v>71</v>
      </c>
      <c r="J784" s="13" t="s">
        <v>29</v>
      </c>
      <c r="K784" s="13" t="s">
        <v>29</v>
      </c>
      <c r="L784" s="13" t="s">
        <v>30</v>
      </c>
      <c r="M784" s="13">
        <v>2014</v>
      </c>
      <c r="N784" s="13" t="s">
        <v>723</v>
      </c>
      <c r="O784" s="13">
        <v>2013</v>
      </c>
      <c r="P784" s="13">
        <v>2015</v>
      </c>
      <c r="Q784" s="14" t="s">
        <v>1298</v>
      </c>
      <c r="R784" s="15" t="s">
        <v>44</v>
      </c>
      <c r="S784" s="15" t="s">
        <v>45</v>
      </c>
      <c r="T784" s="15" t="s">
        <v>46</v>
      </c>
      <c r="U784" s="13"/>
      <c r="V784" s="13" t="s">
        <v>425</v>
      </c>
      <c r="W784" s="13" t="s">
        <v>426</v>
      </c>
      <c r="X784" s="13" t="s">
        <v>427</v>
      </c>
      <c r="Y784" s="13" t="s">
        <v>378</v>
      </c>
      <c r="Z784" s="13"/>
      <c r="AA784" s="3"/>
    </row>
    <row r="785" spans="1:27" x14ac:dyDescent="0.3">
      <c r="A785" s="13" t="s">
        <v>424</v>
      </c>
      <c r="B785" s="13" t="s">
        <v>23</v>
      </c>
      <c r="C785" s="13" t="s">
        <v>93</v>
      </c>
      <c r="D785" s="13" t="s">
        <v>24</v>
      </c>
      <c r="E785" s="13" t="s">
        <v>1292</v>
      </c>
      <c r="F785" s="13" t="s">
        <v>1299</v>
      </c>
      <c r="G785" s="13" t="s">
        <v>2023</v>
      </c>
      <c r="H785" s="13" t="str">
        <f>IF(R785="A","Yes","No")</f>
        <v>Yes</v>
      </c>
      <c r="I785" s="13" t="s">
        <v>71</v>
      </c>
      <c r="J785" s="13" t="s">
        <v>29</v>
      </c>
      <c r="K785" s="13" t="s">
        <v>29</v>
      </c>
      <c r="L785" s="13" t="s">
        <v>30</v>
      </c>
      <c r="M785" s="13">
        <v>2014</v>
      </c>
      <c r="N785" s="13" t="s">
        <v>723</v>
      </c>
      <c r="O785" s="13">
        <v>2013</v>
      </c>
      <c r="P785" s="13">
        <v>2015</v>
      </c>
      <c r="Q785" s="14" t="s">
        <v>1298</v>
      </c>
      <c r="R785" s="15" t="s">
        <v>44</v>
      </c>
      <c r="S785" s="15" t="s">
        <v>45</v>
      </c>
      <c r="T785" s="15" t="s">
        <v>46</v>
      </c>
      <c r="U785" s="13"/>
      <c r="V785" s="13" t="s">
        <v>425</v>
      </c>
      <c r="W785" s="13" t="s">
        <v>426</v>
      </c>
      <c r="X785" s="13" t="s">
        <v>427</v>
      </c>
      <c r="Y785" s="13" t="s">
        <v>378</v>
      </c>
      <c r="Z785" s="13"/>
      <c r="AA785" s="3"/>
    </row>
    <row r="786" spans="1:27" x14ac:dyDescent="0.3">
      <c r="A786" s="13" t="s">
        <v>424</v>
      </c>
      <c r="B786" s="13" t="s">
        <v>23</v>
      </c>
      <c r="C786" s="13" t="s">
        <v>93</v>
      </c>
      <c r="D786" s="13" t="s">
        <v>24</v>
      </c>
      <c r="E786" s="13" t="s">
        <v>1293</v>
      </c>
      <c r="F786" s="13" t="s">
        <v>1299</v>
      </c>
      <c r="G786" s="13" t="s">
        <v>2023</v>
      </c>
      <c r="H786" s="13" t="str">
        <f>IF(R786="A","Yes","No")</f>
        <v>Yes</v>
      </c>
      <c r="I786" s="13" t="s">
        <v>71</v>
      </c>
      <c r="J786" s="13" t="s">
        <v>29</v>
      </c>
      <c r="K786" s="13" t="s">
        <v>29</v>
      </c>
      <c r="L786" s="13" t="s">
        <v>30</v>
      </c>
      <c r="M786" s="13">
        <v>2014</v>
      </c>
      <c r="N786" s="13" t="s">
        <v>723</v>
      </c>
      <c r="O786" s="13">
        <v>2013</v>
      </c>
      <c r="P786" s="13">
        <v>2015</v>
      </c>
      <c r="Q786" s="14" t="s">
        <v>1298</v>
      </c>
      <c r="R786" s="15" t="s">
        <v>44</v>
      </c>
      <c r="S786" s="15" t="s">
        <v>45</v>
      </c>
      <c r="T786" s="15" t="s">
        <v>46</v>
      </c>
      <c r="U786" s="13"/>
      <c r="V786" s="13" t="s">
        <v>425</v>
      </c>
      <c r="W786" s="13" t="s">
        <v>426</v>
      </c>
      <c r="X786" s="13" t="s">
        <v>427</v>
      </c>
      <c r="Y786" s="13" t="s">
        <v>378</v>
      </c>
      <c r="Z786" s="13"/>
      <c r="AA786" s="3"/>
    </row>
    <row r="787" spans="1:27" x14ac:dyDescent="0.3">
      <c r="A787" s="13" t="s">
        <v>424</v>
      </c>
      <c r="B787" s="13" t="s">
        <v>23</v>
      </c>
      <c r="C787" s="13" t="s">
        <v>93</v>
      </c>
      <c r="D787" s="13" t="s">
        <v>24</v>
      </c>
      <c r="E787" s="13" t="s">
        <v>1294</v>
      </c>
      <c r="F787" s="13" t="s">
        <v>1299</v>
      </c>
      <c r="G787" s="13" t="s">
        <v>2023</v>
      </c>
      <c r="H787" s="13" t="str">
        <f>IF(R787="A","Yes","No")</f>
        <v>Yes</v>
      </c>
      <c r="I787" s="13" t="s">
        <v>71</v>
      </c>
      <c r="J787" s="13" t="s">
        <v>29</v>
      </c>
      <c r="K787" s="13" t="s">
        <v>29</v>
      </c>
      <c r="L787" s="13" t="s">
        <v>30</v>
      </c>
      <c r="M787" s="13">
        <v>2014</v>
      </c>
      <c r="N787" s="13" t="s">
        <v>723</v>
      </c>
      <c r="O787" s="13">
        <v>2013</v>
      </c>
      <c r="P787" s="13">
        <v>2015</v>
      </c>
      <c r="Q787" s="14" t="s">
        <v>1298</v>
      </c>
      <c r="R787" s="15" t="s">
        <v>44</v>
      </c>
      <c r="S787" s="15" t="s">
        <v>45</v>
      </c>
      <c r="T787" s="15" t="s">
        <v>46</v>
      </c>
      <c r="U787" s="13"/>
      <c r="V787" s="13" t="s">
        <v>425</v>
      </c>
      <c r="W787" s="13" t="s">
        <v>426</v>
      </c>
      <c r="X787" s="13" t="s">
        <v>427</v>
      </c>
      <c r="Y787" s="13" t="s">
        <v>378</v>
      </c>
      <c r="Z787" s="13"/>
      <c r="AA787" s="3"/>
    </row>
    <row r="788" spans="1:27" x14ac:dyDescent="0.3">
      <c r="A788" s="13" t="s">
        <v>424</v>
      </c>
      <c r="B788" s="13" t="s">
        <v>23</v>
      </c>
      <c r="C788" s="13" t="s">
        <v>93</v>
      </c>
      <c r="D788" s="13" t="s">
        <v>24</v>
      </c>
      <c r="E788" s="13" t="s">
        <v>1295</v>
      </c>
      <c r="F788" s="13" t="s">
        <v>1299</v>
      </c>
      <c r="G788" s="13" t="s">
        <v>2023</v>
      </c>
      <c r="H788" s="13" t="str">
        <f>IF(R788="A","Yes","No")</f>
        <v>Yes</v>
      </c>
      <c r="I788" s="13" t="s">
        <v>71</v>
      </c>
      <c r="J788" s="13" t="s">
        <v>29</v>
      </c>
      <c r="K788" s="13" t="s">
        <v>29</v>
      </c>
      <c r="L788" s="13" t="s">
        <v>30</v>
      </c>
      <c r="M788" s="13">
        <v>2014</v>
      </c>
      <c r="N788" s="13" t="s">
        <v>723</v>
      </c>
      <c r="O788" s="13">
        <v>2013</v>
      </c>
      <c r="P788" s="13">
        <v>2015</v>
      </c>
      <c r="Q788" s="14" t="s">
        <v>1298</v>
      </c>
      <c r="R788" s="15" t="s">
        <v>44</v>
      </c>
      <c r="S788" s="15" t="s">
        <v>45</v>
      </c>
      <c r="T788" s="15" t="s">
        <v>46</v>
      </c>
      <c r="U788" s="13"/>
      <c r="V788" s="13" t="s">
        <v>425</v>
      </c>
      <c r="W788" s="13" t="s">
        <v>426</v>
      </c>
      <c r="X788" s="13" t="s">
        <v>427</v>
      </c>
      <c r="Y788" s="13" t="s">
        <v>378</v>
      </c>
      <c r="Z788" s="13"/>
      <c r="AA788" s="3"/>
    </row>
    <row r="789" spans="1:27" x14ac:dyDescent="0.3">
      <c r="A789" s="13" t="s">
        <v>424</v>
      </c>
      <c r="B789" s="13" t="s">
        <v>23</v>
      </c>
      <c r="C789" s="13" t="s">
        <v>93</v>
      </c>
      <c r="D789" s="13" t="s">
        <v>24</v>
      </c>
      <c r="E789" s="13" t="s">
        <v>1296</v>
      </c>
      <c r="F789" s="13" t="s">
        <v>1299</v>
      </c>
      <c r="G789" s="13" t="s">
        <v>2023</v>
      </c>
      <c r="H789" s="13" t="str">
        <f>IF(R789="A","Yes","No")</f>
        <v>Yes</v>
      </c>
      <c r="I789" s="13" t="s">
        <v>71</v>
      </c>
      <c r="J789" s="13" t="s">
        <v>29</v>
      </c>
      <c r="K789" s="13" t="s">
        <v>29</v>
      </c>
      <c r="L789" s="13" t="s">
        <v>30</v>
      </c>
      <c r="M789" s="13">
        <v>2014</v>
      </c>
      <c r="N789" s="13" t="s">
        <v>723</v>
      </c>
      <c r="O789" s="13">
        <v>2013</v>
      </c>
      <c r="P789" s="13">
        <v>2015</v>
      </c>
      <c r="Q789" s="14" t="s">
        <v>1298</v>
      </c>
      <c r="R789" s="15" t="s">
        <v>44</v>
      </c>
      <c r="S789" s="15" t="s">
        <v>45</v>
      </c>
      <c r="T789" s="15" t="s">
        <v>46</v>
      </c>
      <c r="U789" s="13"/>
      <c r="V789" s="13" t="s">
        <v>425</v>
      </c>
      <c r="W789" s="13" t="s">
        <v>426</v>
      </c>
      <c r="X789" s="13" t="s">
        <v>427</v>
      </c>
      <c r="Y789" s="13" t="s">
        <v>378</v>
      </c>
      <c r="Z789" s="13"/>
      <c r="AA789" s="3"/>
    </row>
    <row r="790" spans="1:27" x14ac:dyDescent="0.3">
      <c r="A790" s="13" t="s">
        <v>424</v>
      </c>
      <c r="B790" s="13" t="s">
        <v>107</v>
      </c>
      <c r="C790" s="13" t="s">
        <v>93</v>
      </c>
      <c r="D790" s="13" t="s">
        <v>24</v>
      </c>
      <c r="E790" s="26" t="s">
        <v>1546</v>
      </c>
      <c r="F790" s="26" t="s">
        <v>1563</v>
      </c>
      <c r="G790" s="13" t="s">
        <v>545</v>
      </c>
      <c r="H790" s="13" t="str">
        <f>IF(R790="A","Yes","No")</f>
        <v>No</v>
      </c>
      <c r="I790" s="13" t="s">
        <v>28</v>
      </c>
      <c r="J790" s="13" t="s">
        <v>29</v>
      </c>
      <c r="K790" s="13" t="s">
        <v>29</v>
      </c>
      <c r="L790" s="13" t="s">
        <v>29</v>
      </c>
      <c r="M790" s="13">
        <v>2013</v>
      </c>
      <c r="N790" s="13"/>
      <c r="O790" s="13"/>
      <c r="P790" s="13"/>
      <c r="Q790" s="27" t="s">
        <v>1555</v>
      </c>
      <c r="R790" s="15" t="s">
        <v>33</v>
      </c>
      <c r="S790" s="15" t="s">
        <v>34</v>
      </c>
      <c r="T790" s="15" t="s">
        <v>35</v>
      </c>
      <c r="U790" s="13" t="s">
        <v>546</v>
      </c>
      <c r="V790" s="13" t="s">
        <v>202</v>
      </c>
      <c r="W790" s="13" t="s">
        <v>207</v>
      </c>
      <c r="X790" s="13" t="s">
        <v>297</v>
      </c>
      <c r="Y790" s="13" t="s">
        <v>306</v>
      </c>
      <c r="Z790" s="13"/>
      <c r="AA790" s="3"/>
    </row>
    <row r="791" spans="1:27" x14ac:dyDescent="0.3">
      <c r="A791" s="13" t="s">
        <v>424</v>
      </c>
      <c r="B791" s="13" t="s">
        <v>107</v>
      </c>
      <c r="C791" s="13" t="s">
        <v>24</v>
      </c>
      <c r="D791" s="13" t="s">
        <v>24</v>
      </c>
      <c r="E791" s="26" t="s">
        <v>1547</v>
      </c>
      <c r="F791" s="26" t="s">
        <v>1557</v>
      </c>
      <c r="G791" s="13" t="s">
        <v>545</v>
      </c>
      <c r="H791" s="13" t="str">
        <f>IF(R791="A","Yes","No")</f>
        <v>No</v>
      </c>
      <c r="I791" s="13" t="s">
        <v>28</v>
      </c>
      <c r="J791" s="13" t="s">
        <v>29</v>
      </c>
      <c r="K791" s="13" t="s">
        <v>29</v>
      </c>
      <c r="L791" s="13" t="s">
        <v>29</v>
      </c>
      <c r="M791" s="13">
        <v>2013</v>
      </c>
      <c r="N791" s="13"/>
      <c r="O791" s="13"/>
      <c r="P791" s="13"/>
      <c r="Q791" s="27" t="s">
        <v>1556</v>
      </c>
      <c r="R791" s="15" t="s">
        <v>33</v>
      </c>
      <c r="S791" s="15" t="s">
        <v>34</v>
      </c>
      <c r="T791" s="15" t="s">
        <v>35</v>
      </c>
      <c r="U791" s="13" t="s">
        <v>546</v>
      </c>
      <c r="V791" s="13" t="s">
        <v>202</v>
      </c>
      <c r="W791" s="13" t="s">
        <v>207</v>
      </c>
      <c r="X791" s="13" t="s">
        <v>297</v>
      </c>
      <c r="Y791" s="13" t="s">
        <v>306</v>
      </c>
      <c r="Z791" s="13"/>
      <c r="AA791" s="3"/>
    </row>
    <row r="792" spans="1:27" x14ac:dyDescent="0.3">
      <c r="A792" s="13" t="s">
        <v>424</v>
      </c>
      <c r="B792" s="13" t="s">
        <v>107</v>
      </c>
      <c r="C792" s="13" t="s">
        <v>93</v>
      </c>
      <c r="D792" s="13" t="s">
        <v>24</v>
      </c>
      <c r="E792" s="26" t="s">
        <v>1549</v>
      </c>
      <c r="F792" s="26" t="s">
        <v>1563</v>
      </c>
      <c r="G792" s="13" t="s">
        <v>545</v>
      </c>
      <c r="H792" s="13" t="str">
        <f>IF(R792="A","Yes","No")</f>
        <v>No</v>
      </c>
      <c r="I792" s="13" t="s">
        <v>28</v>
      </c>
      <c r="J792" s="13" t="s">
        <v>29</v>
      </c>
      <c r="K792" s="13" t="s">
        <v>29</v>
      </c>
      <c r="L792" s="13" t="s">
        <v>29</v>
      </c>
      <c r="M792" s="13">
        <v>2013</v>
      </c>
      <c r="N792" s="13"/>
      <c r="O792" s="13"/>
      <c r="P792" s="13"/>
      <c r="Q792" s="27" t="s">
        <v>1560</v>
      </c>
      <c r="R792" s="15" t="s">
        <v>33</v>
      </c>
      <c r="S792" s="15" t="s">
        <v>34</v>
      </c>
      <c r="T792" s="15" t="s">
        <v>35</v>
      </c>
      <c r="U792" s="13" t="s">
        <v>546</v>
      </c>
      <c r="V792" s="13" t="s">
        <v>202</v>
      </c>
      <c r="W792" s="13" t="s">
        <v>207</v>
      </c>
      <c r="X792" s="13" t="s">
        <v>297</v>
      </c>
      <c r="Y792" s="13" t="s">
        <v>306</v>
      </c>
      <c r="Z792" s="13"/>
      <c r="AA792" s="3"/>
    </row>
    <row r="793" spans="1:27" x14ac:dyDescent="0.3">
      <c r="A793" s="13" t="s">
        <v>424</v>
      </c>
      <c r="B793" s="13" t="s">
        <v>107</v>
      </c>
      <c r="C793" s="13" t="s">
        <v>24</v>
      </c>
      <c r="D793" s="13" t="s">
        <v>24</v>
      </c>
      <c r="E793" s="26" t="s">
        <v>1550</v>
      </c>
      <c r="F793" s="26" t="s">
        <v>1562</v>
      </c>
      <c r="G793" s="13" t="s">
        <v>545</v>
      </c>
      <c r="H793" s="13" t="str">
        <f>IF(R793="A","Yes","No")</f>
        <v>No</v>
      </c>
      <c r="I793" s="13" t="s">
        <v>28</v>
      </c>
      <c r="J793" s="13" t="s">
        <v>29</v>
      </c>
      <c r="K793" s="13" t="s">
        <v>29</v>
      </c>
      <c r="L793" s="13" t="s">
        <v>29</v>
      </c>
      <c r="M793" s="13">
        <v>2013</v>
      </c>
      <c r="N793" s="13"/>
      <c r="O793" s="13"/>
      <c r="P793" s="13"/>
      <c r="Q793" s="27" t="s">
        <v>1561</v>
      </c>
      <c r="R793" s="15" t="s">
        <v>33</v>
      </c>
      <c r="S793" s="15" t="s">
        <v>34</v>
      </c>
      <c r="T793" s="15" t="s">
        <v>35</v>
      </c>
      <c r="U793" s="13" t="s">
        <v>546</v>
      </c>
      <c r="V793" s="13" t="s">
        <v>202</v>
      </c>
      <c r="W793" s="13" t="s">
        <v>207</v>
      </c>
      <c r="X793" s="13" t="s">
        <v>297</v>
      </c>
      <c r="Y793" s="13" t="s">
        <v>306</v>
      </c>
      <c r="Z793" s="13"/>
      <c r="AA793" s="3"/>
    </row>
    <row r="794" spans="1:27" x14ac:dyDescent="0.3">
      <c r="A794" s="26" t="s">
        <v>424</v>
      </c>
      <c r="B794" s="13" t="s">
        <v>23</v>
      </c>
      <c r="C794" s="13" t="s">
        <v>93</v>
      </c>
      <c r="D794" s="13" t="s">
        <v>24</v>
      </c>
      <c r="E794" s="26" t="s">
        <v>1568</v>
      </c>
      <c r="F794" s="13" t="s">
        <v>547</v>
      </c>
      <c r="G794" s="13" t="s">
        <v>304</v>
      </c>
      <c r="H794" s="13" t="str">
        <f>IF(R794="A","Yes","No")</f>
        <v>No</v>
      </c>
      <c r="I794" s="13" t="s">
        <v>489</v>
      </c>
      <c r="J794" s="13" t="s">
        <v>29</v>
      </c>
      <c r="K794" s="13" t="s">
        <v>29</v>
      </c>
      <c r="L794" s="13" t="s">
        <v>30</v>
      </c>
      <c r="M794" s="13">
        <v>2015</v>
      </c>
      <c r="N794" s="13"/>
      <c r="O794" s="13"/>
      <c r="P794" s="13"/>
      <c r="Q794" s="27" t="s">
        <v>1576</v>
      </c>
      <c r="R794" s="15" t="s">
        <v>95</v>
      </c>
      <c r="S794" s="15" t="s">
        <v>96</v>
      </c>
      <c r="T794" s="15" t="s">
        <v>97</v>
      </c>
      <c r="U794" s="13" t="s">
        <v>547</v>
      </c>
      <c r="V794" s="13" t="s">
        <v>411</v>
      </c>
      <c r="W794" s="13" t="s">
        <v>412</v>
      </c>
      <c r="X794" s="13" t="s">
        <v>306</v>
      </c>
      <c r="Y794" s="13" t="s">
        <v>378</v>
      </c>
      <c r="Z794" s="13"/>
      <c r="AA794" s="3"/>
    </row>
    <row r="795" spans="1:27" x14ac:dyDescent="0.3">
      <c r="A795" s="26" t="s">
        <v>424</v>
      </c>
      <c r="B795" s="13" t="s">
        <v>23</v>
      </c>
      <c r="C795" s="13" t="s">
        <v>93</v>
      </c>
      <c r="D795" s="13" t="s">
        <v>24</v>
      </c>
      <c r="E795" s="26" t="s">
        <v>1584</v>
      </c>
      <c r="F795" s="13" t="s">
        <v>547</v>
      </c>
      <c r="G795" s="13" t="s">
        <v>304</v>
      </c>
      <c r="H795" s="13" t="str">
        <f>IF(R795="A","Yes","No")</f>
        <v>No</v>
      </c>
      <c r="I795" s="13" t="s">
        <v>489</v>
      </c>
      <c r="J795" s="13" t="s">
        <v>29</v>
      </c>
      <c r="K795" s="13" t="s">
        <v>29</v>
      </c>
      <c r="L795" s="13" t="s">
        <v>30</v>
      </c>
      <c r="M795" s="13">
        <v>2015</v>
      </c>
      <c r="N795" s="13"/>
      <c r="O795" s="13"/>
      <c r="P795" s="13"/>
      <c r="Q795" s="27" t="s">
        <v>1577</v>
      </c>
      <c r="R795" s="15" t="s">
        <v>95</v>
      </c>
      <c r="S795" s="15" t="s">
        <v>96</v>
      </c>
      <c r="T795" s="15" t="s">
        <v>97</v>
      </c>
      <c r="U795" s="13" t="s">
        <v>547</v>
      </c>
      <c r="V795" s="13" t="s">
        <v>411</v>
      </c>
      <c r="W795" s="13" t="s">
        <v>412</v>
      </c>
      <c r="X795" s="13" t="s">
        <v>306</v>
      </c>
      <c r="Y795" s="13" t="s">
        <v>378</v>
      </c>
      <c r="Z795" s="13"/>
      <c r="AA795" s="3"/>
    </row>
    <row r="796" spans="1:27" x14ac:dyDescent="0.3">
      <c r="A796" s="26" t="s">
        <v>424</v>
      </c>
      <c r="B796" s="13" t="s">
        <v>23</v>
      </c>
      <c r="C796" s="13" t="s">
        <v>93</v>
      </c>
      <c r="D796" s="13" t="s">
        <v>24</v>
      </c>
      <c r="E796" s="26" t="s">
        <v>1585</v>
      </c>
      <c r="F796" s="13" t="s">
        <v>547</v>
      </c>
      <c r="G796" s="13" t="s">
        <v>304</v>
      </c>
      <c r="H796" s="13" t="str">
        <f>IF(R796="A","Yes","No")</f>
        <v>No</v>
      </c>
      <c r="I796" s="13" t="s">
        <v>489</v>
      </c>
      <c r="J796" s="13" t="s">
        <v>29</v>
      </c>
      <c r="K796" s="13" t="s">
        <v>29</v>
      </c>
      <c r="L796" s="13" t="s">
        <v>30</v>
      </c>
      <c r="M796" s="13">
        <v>2015</v>
      </c>
      <c r="N796" s="13"/>
      <c r="O796" s="13"/>
      <c r="P796" s="13"/>
      <c r="Q796" s="27" t="s">
        <v>1578</v>
      </c>
      <c r="R796" s="15" t="s">
        <v>95</v>
      </c>
      <c r="S796" s="15" t="s">
        <v>96</v>
      </c>
      <c r="T796" s="15" t="s">
        <v>97</v>
      </c>
      <c r="U796" s="13" t="s">
        <v>547</v>
      </c>
      <c r="V796" s="13" t="s">
        <v>411</v>
      </c>
      <c r="W796" s="13" t="s">
        <v>412</v>
      </c>
      <c r="X796" s="13" t="s">
        <v>306</v>
      </c>
      <c r="Y796" s="13" t="s">
        <v>378</v>
      </c>
      <c r="Z796" s="13"/>
      <c r="AA796" s="3"/>
    </row>
    <row r="797" spans="1:27" x14ac:dyDescent="0.3">
      <c r="A797" s="26" t="s">
        <v>424</v>
      </c>
      <c r="B797" s="13" t="s">
        <v>23</v>
      </c>
      <c r="C797" s="13" t="s">
        <v>93</v>
      </c>
      <c r="D797" s="13" t="s">
        <v>24</v>
      </c>
      <c r="E797" s="26" t="s">
        <v>1586</v>
      </c>
      <c r="F797" s="13" t="s">
        <v>547</v>
      </c>
      <c r="G797" s="13" t="s">
        <v>304</v>
      </c>
      <c r="H797" s="13" t="str">
        <f>IF(R797="A","Yes","No")</f>
        <v>No</v>
      </c>
      <c r="I797" s="13" t="s">
        <v>489</v>
      </c>
      <c r="J797" s="13" t="s">
        <v>29</v>
      </c>
      <c r="K797" s="13" t="s">
        <v>29</v>
      </c>
      <c r="L797" s="13" t="s">
        <v>30</v>
      </c>
      <c r="M797" s="13">
        <v>2015</v>
      </c>
      <c r="N797" s="13"/>
      <c r="O797" s="13"/>
      <c r="P797" s="13"/>
      <c r="Q797" s="27" t="s">
        <v>1579</v>
      </c>
      <c r="R797" s="15" t="s">
        <v>95</v>
      </c>
      <c r="S797" s="15" t="s">
        <v>96</v>
      </c>
      <c r="T797" s="15" t="s">
        <v>97</v>
      </c>
      <c r="U797" s="13" t="s">
        <v>547</v>
      </c>
      <c r="V797" s="13" t="s">
        <v>411</v>
      </c>
      <c r="W797" s="13" t="s">
        <v>412</v>
      </c>
      <c r="X797" s="13" t="s">
        <v>306</v>
      </c>
      <c r="Y797" s="13" t="s">
        <v>378</v>
      </c>
      <c r="Z797" s="13"/>
      <c r="AA797" s="3"/>
    </row>
    <row r="798" spans="1:27" x14ac:dyDescent="0.3">
      <c r="A798" s="26" t="s">
        <v>424</v>
      </c>
      <c r="B798" s="13" t="s">
        <v>23</v>
      </c>
      <c r="C798" s="13" t="s">
        <v>93</v>
      </c>
      <c r="D798" s="13" t="s">
        <v>24</v>
      </c>
      <c r="E798" s="26" t="s">
        <v>1587</v>
      </c>
      <c r="F798" s="13" t="s">
        <v>547</v>
      </c>
      <c r="G798" s="13" t="s">
        <v>304</v>
      </c>
      <c r="H798" s="13" t="str">
        <f>IF(R798="A","Yes","No")</f>
        <v>No</v>
      </c>
      <c r="I798" s="13" t="s">
        <v>489</v>
      </c>
      <c r="J798" s="13" t="s">
        <v>29</v>
      </c>
      <c r="K798" s="13" t="s">
        <v>29</v>
      </c>
      <c r="L798" s="13" t="s">
        <v>30</v>
      </c>
      <c r="M798" s="13">
        <v>2015</v>
      </c>
      <c r="N798" s="13"/>
      <c r="O798" s="13"/>
      <c r="P798" s="13"/>
      <c r="Q798" s="27" t="s">
        <v>1580</v>
      </c>
      <c r="R798" s="15" t="s">
        <v>95</v>
      </c>
      <c r="S798" s="15" t="s">
        <v>96</v>
      </c>
      <c r="T798" s="15" t="s">
        <v>97</v>
      </c>
      <c r="U798" s="13" t="s">
        <v>547</v>
      </c>
      <c r="V798" s="13" t="s">
        <v>411</v>
      </c>
      <c r="W798" s="13" t="s">
        <v>412</v>
      </c>
      <c r="X798" s="13" t="s">
        <v>306</v>
      </c>
      <c r="Y798" s="13" t="s">
        <v>378</v>
      </c>
      <c r="Z798" s="13"/>
      <c r="AA798" s="3"/>
    </row>
    <row r="799" spans="1:27" x14ac:dyDescent="0.3">
      <c r="A799" s="13" t="s">
        <v>424</v>
      </c>
      <c r="B799" s="13" t="s">
        <v>107</v>
      </c>
      <c r="C799" s="13" t="s">
        <v>93</v>
      </c>
      <c r="D799" s="13" t="s">
        <v>24</v>
      </c>
      <c r="E799" s="29" t="s">
        <v>1652</v>
      </c>
      <c r="F799" s="13" t="s">
        <v>564</v>
      </c>
      <c r="G799" s="13" t="s">
        <v>54</v>
      </c>
      <c r="H799" s="13" t="str">
        <f>IF(R799="A","Yes","No")</f>
        <v>Yes</v>
      </c>
      <c r="I799" s="13" t="s">
        <v>71</v>
      </c>
      <c r="J799" s="13" t="s">
        <v>29</v>
      </c>
      <c r="K799" s="13" t="s">
        <v>29</v>
      </c>
      <c r="L799" s="13" t="s">
        <v>30</v>
      </c>
      <c r="M799" s="13">
        <v>2014</v>
      </c>
      <c r="N799" s="13"/>
      <c r="O799" s="13"/>
      <c r="P799" s="13"/>
      <c r="Q799" s="14" t="s">
        <v>1657</v>
      </c>
      <c r="R799" s="15" t="s">
        <v>44</v>
      </c>
      <c r="S799" s="15" t="s">
        <v>45</v>
      </c>
      <c r="T799" s="15" t="s">
        <v>56</v>
      </c>
      <c r="U799" s="13"/>
      <c r="V799" s="13" t="s">
        <v>202</v>
      </c>
      <c r="W799" s="13" t="s">
        <v>203</v>
      </c>
      <c r="X799" s="13" t="s">
        <v>566</v>
      </c>
      <c r="Y799" s="13" t="s">
        <v>91</v>
      </c>
      <c r="Z799" s="13"/>
      <c r="AA799" s="3"/>
    </row>
    <row r="800" spans="1:27" x14ac:dyDescent="0.3">
      <c r="A800" s="13" t="s">
        <v>424</v>
      </c>
      <c r="B800" s="13" t="s">
        <v>107</v>
      </c>
      <c r="C800" s="13" t="s">
        <v>93</v>
      </c>
      <c r="D800" s="13" t="s">
        <v>24</v>
      </c>
      <c r="E800" s="29" t="s">
        <v>1653</v>
      </c>
      <c r="F800" s="13" t="s">
        <v>564</v>
      </c>
      <c r="G800" s="13" t="s">
        <v>54</v>
      </c>
      <c r="H800" s="13" t="str">
        <f>IF(R800="A","Yes","No")</f>
        <v>Yes</v>
      </c>
      <c r="I800" s="13" t="s">
        <v>71</v>
      </c>
      <c r="J800" s="13" t="s">
        <v>29</v>
      </c>
      <c r="K800" s="13" t="s">
        <v>29</v>
      </c>
      <c r="L800" s="13" t="s">
        <v>30</v>
      </c>
      <c r="M800" s="13">
        <v>2014</v>
      </c>
      <c r="N800" s="13"/>
      <c r="O800" s="13"/>
      <c r="P800" s="13"/>
      <c r="Q800" s="14" t="s">
        <v>1657</v>
      </c>
      <c r="R800" s="15" t="s">
        <v>44</v>
      </c>
      <c r="S800" s="15" t="s">
        <v>45</v>
      </c>
      <c r="T800" s="15" t="s">
        <v>56</v>
      </c>
      <c r="U800" s="13"/>
      <c r="V800" s="13" t="s">
        <v>202</v>
      </c>
      <c r="W800" s="13" t="s">
        <v>203</v>
      </c>
      <c r="X800" s="13" t="s">
        <v>566</v>
      </c>
      <c r="Y800" s="13" t="s">
        <v>91</v>
      </c>
      <c r="Z800" s="13"/>
      <c r="AA800" s="3"/>
    </row>
    <row r="801" spans="1:27" x14ac:dyDescent="0.3">
      <c r="A801" s="13" t="s">
        <v>424</v>
      </c>
      <c r="B801" s="13" t="s">
        <v>107</v>
      </c>
      <c r="C801" s="13" t="s">
        <v>93</v>
      </c>
      <c r="D801" s="13" t="s">
        <v>24</v>
      </c>
      <c r="E801" s="29" t="s">
        <v>1654</v>
      </c>
      <c r="F801" s="13" t="s">
        <v>564</v>
      </c>
      <c r="G801" s="13" t="s">
        <v>54</v>
      </c>
      <c r="H801" s="13" t="str">
        <f>IF(R801="A","Yes","No")</f>
        <v>Yes</v>
      </c>
      <c r="I801" s="13" t="s">
        <v>71</v>
      </c>
      <c r="J801" s="13" t="s">
        <v>29</v>
      </c>
      <c r="K801" s="13" t="s">
        <v>29</v>
      </c>
      <c r="L801" s="13" t="s">
        <v>30</v>
      </c>
      <c r="M801" s="13">
        <v>2014</v>
      </c>
      <c r="N801" s="13"/>
      <c r="O801" s="13"/>
      <c r="P801" s="13"/>
      <c r="Q801" s="14" t="s">
        <v>1657</v>
      </c>
      <c r="R801" s="15" t="s">
        <v>44</v>
      </c>
      <c r="S801" s="15" t="s">
        <v>45</v>
      </c>
      <c r="T801" s="15" t="s">
        <v>56</v>
      </c>
      <c r="U801" s="13"/>
      <c r="V801" s="13" t="s">
        <v>202</v>
      </c>
      <c r="W801" s="13" t="s">
        <v>203</v>
      </c>
      <c r="X801" s="13" t="s">
        <v>566</v>
      </c>
      <c r="Y801" s="13" t="s">
        <v>91</v>
      </c>
      <c r="Z801" s="13"/>
      <c r="AA801" s="3"/>
    </row>
    <row r="802" spans="1:27" x14ac:dyDescent="0.3">
      <c r="A802" s="13" t="s">
        <v>424</v>
      </c>
      <c r="B802" s="13" t="s">
        <v>107</v>
      </c>
      <c r="C802" s="13" t="s">
        <v>24</v>
      </c>
      <c r="D802" s="13" t="s">
        <v>24</v>
      </c>
      <c r="E802" s="29" t="s">
        <v>1662</v>
      </c>
      <c r="F802" s="13" t="s">
        <v>1661</v>
      </c>
      <c r="G802" s="13" t="s">
        <v>54</v>
      </c>
      <c r="H802" s="13" t="str">
        <f>IF(R802="A","Yes","No")</f>
        <v>Yes</v>
      </c>
      <c r="I802" s="13" t="s">
        <v>71</v>
      </c>
      <c r="J802" s="13" t="s">
        <v>29</v>
      </c>
      <c r="K802" s="13" t="s">
        <v>29</v>
      </c>
      <c r="L802" s="13" t="s">
        <v>30</v>
      </c>
      <c r="M802" s="13">
        <v>2013</v>
      </c>
      <c r="N802" s="13" t="s">
        <v>723</v>
      </c>
      <c r="O802" s="13">
        <v>2012</v>
      </c>
      <c r="P802" s="13">
        <v>2014</v>
      </c>
      <c r="Q802" s="14" t="s">
        <v>565</v>
      </c>
      <c r="R802" s="15" t="s">
        <v>44</v>
      </c>
      <c r="S802" s="15" t="s">
        <v>45</v>
      </c>
      <c r="T802" s="15" t="s">
        <v>56</v>
      </c>
      <c r="U802" s="13"/>
      <c r="V802" s="13" t="s">
        <v>202</v>
      </c>
      <c r="W802" s="13" t="s">
        <v>203</v>
      </c>
      <c r="X802" s="13" t="s">
        <v>566</v>
      </c>
      <c r="Y802" s="13" t="s">
        <v>91</v>
      </c>
      <c r="Z802" s="13"/>
      <c r="AA802" s="3"/>
    </row>
    <row r="803" spans="1:27" x14ac:dyDescent="0.3">
      <c r="A803" s="13" t="s">
        <v>424</v>
      </c>
      <c r="B803" s="13" t="s">
        <v>107</v>
      </c>
      <c r="C803" s="13" t="s">
        <v>93</v>
      </c>
      <c r="D803" s="13" t="s">
        <v>24</v>
      </c>
      <c r="E803" s="29" t="s">
        <v>424</v>
      </c>
      <c r="F803" s="13" t="s">
        <v>1771</v>
      </c>
      <c r="G803" s="13" t="s">
        <v>573</v>
      </c>
      <c r="H803" s="13" t="str">
        <f>IF(R803="A","Yes","No")</f>
        <v>No</v>
      </c>
      <c r="I803" s="13" t="s">
        <v>28</v>
      </c>
      <c r="J803" s="13" t="s">
        <v>29</v>
      </c>
      <c r="K803" s="13" t="s">
        <v>29</v>
      </c>
      <c r="L803" s="13" t="s">
        <v>29</v>
      </c>
      <c r="M803" s="13">
        <v>2011</v>
      </c>
      <c r="N803" s="13"/>
      <c r="O803" s="13"/>
      <c r="P803" s="13"/>
      <c r="Q803" s="30" t="str">
        <f>HYPERLINK("http://uganda.opendataforafrica.org/","http://uganda.opendataforafrica.org/")</f>
        <v>http://uganda.opendataforafrica.org/</v>
      </c>
      <c r="R803" s="15" t="s">
        <v>95</v>
      </c>
      <c r="S803" s="15" t="s">
        <v>96</v>
      </c>
      <c r="T803" s="15" t="s">
        <v>351</v>
      </c>
      <c r="U803" s="13" t="s">
        <v>546</v>
      </c>
      <c r="V803" s="13" t="s">
        <v>202</v>
      </c>
      <c r="W803" s="13" t="s">
        <v>207</v>
      </c>
      <c r="X803" s="13" t="s">
        <v>306</v>
      </c>
      <c r="Y803" s="13" t="s">
        <v>91</v>
      </c>
      <c r="Z803" s="16" t="str">
        <f>HYPERLINK("http://www.afdb.org/en/countries/east-africa/uganda/","http://www.afdb.org/en/countries/east-africa/uganda/")</f>
        <v>http://www.afdb.org/en/countries/east-africa/uganda/</v>
      </c>
      <c r="AA803" s="3"/>
    </row>
    <row r="804" spans="1:27" x14ac:dyDescent="0.3">
      <c r="A804" s="13" t="s">
        <v>424</v>
      </c>
      <c r="B804" s="13" t="s">
        <v>107</v>
      </c>
      <c r="C804" s="13" t="s">
        <v>93</v>
      </c>
      <c r="D804" s="13" t="s">
        <v>24</v>
      </c>
      <c r="E804" s="29" t="s">
        <v>424</v>
      </c>
      <c r="F804" s="13" t="s">
        <v>1845</v>
      </c>
      <c r="G804" s="13" t="s">
        <v>593</v>
      </c>
      <c r="H804" s="13" t="str">
        <f>IF(R804="A","Yes","No")</f>
        <v>No</v>
      </c>
      <c r="I804" s="13" t="s">
        <v>71</v>
      </c>
      <c r="J804" s="13" t="s">
        <v>29</v>
      </c>
      <c r="K804" s="13" t="s">
        <v>29</v>
      </c>
      <c r="L804" s="13" t="s">
        <v>29</v>
      </c>
      <c r="M804" s="13">
        <v>2014</v>
      </c>
      <c r="N804" s="13" t="s">
        <v>723</v>
      </c>
      <c r="O804" s="13"/>
      <c r="P804" s="13"/>
      <c r="Q804" s="14" t="s">
        <v>1846</v>
      </c>
      <c r="R804" s="15" t="s">
        <v>33</v>
      </c>
      <c r="S804" s="15" t="s">
        <v>34</v>
      </c>
      <c r="T804" s="15" t="s">
        <v>82</v>
      </c>
      <c r="U804" s="13"/>
      <c r="V804" s="13" t="s">
        <v>202</v>
      </c>
      <c r="W804" s="13" t="s">
        <v>207</v>
      </c>
      <c r="X804" s="13" t="s">
        <v>595</v>
      </c>
      <c r="Y804" s="13" t="s">
        <v>306</v>
      </c>
      <c r="Z804" s="13"/>
      <c r="AA804" s="3"/>
    </row>
    <row r="805" spans="1:27" x14ac:dyDescent="0.3">
      <c r="A805" s="13" t="s">
        <v>424</v>
      </c>
      <c r="B805" s="13" t="s">
        <v>107</v>
      </c>
      <c r="C805" s="13" t="s">
        <v>93</v>
      </c>
      <c r="D805" s="13" t="s">
        <v>24</v>
      </c>
      <c r="E805" s="29" t="s">
        <v>756</v>
      </c>
      <c r="F805" s="13" t="s">
        <v>1845</v>
      </c>
      <c r="G805" s="13" t="s">
        <v>593</v>
      </c>
      <c r="H805" s="13" t="str">
        <f>IF(R805="A","Yes","No")</f>
        <v>No</v>
      </c>
      <c r="I805" s="13" t="s">
        <v>71</v>
      </c>
      <c r="J805" s="13" t="s">
        <v>29</v>
      </c>
      <c r="K805" s="13" t="s">
        <v>29</v>
      </c>
      <c r="L805" s="13" t="s">
        <v>29</v>
      </c>
      <c r="M805" s="13">
        <v>2014</v>
      </c>
      <c r="N805" s="13" t="s">
        <v>723</v>
      </c>
      <c r="O805" s="13"/>
      <c r="P805" s="13"/>
      <c r="Q805" s="14" t="s">
        <v>1846</v>
      </c>
      <c r="R805" s="15" t="s">
        <v>33</v>
      </c>
      <c r="S805" s="15" t="s">
        <v>34</v>
      </c>
      <c r="T805" s="15" t="s">
        <v>82</v>
      </c>
      <c r="U805" s="13"/>
      <c r="V805" s="13" t="s">
        <v>202</v>
      </c>
      <c r="W805" s="13" t="s">
        <v>207</v>
      </c>
      <c r="X805" s="13" t="s">
        <v>595</v>
      </c>
      <c r="Y805" s="13" t="s">
        <v>306</v>
      </c>
      <c r="Z805" s="13"/>
      <c r="AA805" s="3"/>
    </row>
    <row r="806" spans="1:27" x14ac:dyDescent="0.3">
      <c r="A806" s="13" t="s">
        <v>424</v>
      </c>
      <c r="B806" s="13" t="s">
        <v>23</v>
      </c>
      <c r="C806" s="13" t="s">
        <v>24</v>
      </c>
      <c r="D806" s="13" t="s">
        <v>24</v>
      </c>
      <c r="E806" s="29" t="s">
        <v>1886</v>
      </c>
      <c r="F806" s="13" t="s">
        <v>627</v>
      </c>
      <c r="G806" s="13" t="s">
        <v>628</v>
      </c>
      <c r="H806" s="13" t="str">
        <f>IF(R806="A","Yes","No")</f>
        <v>No</v>
      </c>
      <c r="I806" s="13" t="s">
        <v>28</v>
      </c>
      <c r="J806" s="13" t="s">
        <v>29</v>
      </c>
      <c r="K806" s="13" t="s">
        <v>29</v>
      </c>
      <c r="L806" s="13" t="s">
        <v>30</v>
      </c>
      <c r="M806" s="26">
        <v>2015</v>
      </c>
      <c r="N806" s="13"/>
      <c r="O806" s="13"/>
      <c r="P806" s="13"/>
      <c r="Q806" s="14" t="s">
        <v>629</v>
      </c>
      <c r="R806" s="15" t="s">
        <v>33</v>
      </c>
      <c r="S806" s="15" t="s">
        <v>34</v>
      </c>
      <c r="T806" s="15" t="s">
        <v>82</v>
      </c>
      <c r="U806" s="13"/>
      <c r="V806" s="13" t="s">
        <v>202</v>
      </c>
      <c r="W806" s="13" t="s">
        <v>207</v>
      </c>
      <c r="X806" s="13" t="s">
        <v>630</v>
      </c>
      <c r="Y806" s="13" t="s">
        <v>129</v>
      </c>
      <c r="Z806" s="13" t="s">
        <v>130</v>
      </c>
      <c r="AA806" s="3"/>
    </row>
    <row r="807" spans="1:27" x14ac:dyDescent="0.3">
      <c r="A807" s="13" t="s">
        <v>424</v>
      </c>
      <c r="B807" s="13" t="s">
        <v>23</v>
      </c>
      <c r="C807" s="13" t="s">
        <v>93</v>
      </c>
      <c r="D807" s="13" t="s">
        <v>67</v>
      </c>
      <c r="E807" s="13" t="s">
        <v>1289</v>
      </c>
      <c r="F807" s="13" t="s">
        <v>431</v>
      </c>
      <c r="G807" s="13" t="s">
        <v>2023</v>
      </c>
      <c r="H807" s="13" t="str">
        <f>IF(R807="A","Yes","No")</f>
        <v>Yes</v>
      </c>
      <c r="I807" s="13" t="s">
        <v>71</v>
      </c>
      <c r="J807" s="13" t="s">
        <v>30</v>
      </c>
      <c r="K807" s="13" t="s">
        <v>29</v>
      </c>
      <c r="L807" s="13" t="s">
        <v>30</v>
      </c>
      <c r="M807" s="13" t="s">
        <v>801</v>
      </c>
      <c r="N807" s="13"/>
      <c r="O807" s="13"/>
      <c r="P807" s="13"/>
      <c r="Q807" s="16" t="str">
        <f>HYPERLINK("http://hris.health.go.ug/","http://hris.health.go.ug")</f>
        <v>http://hris.health.go.ug</v>
      </c>
      <c r="R807" s="15" t="s">
        <v>44</v>
      </c>
      <c r="S807" s="15" t="s">
        <v>45</v>
      </c>
      <c r="T807" s="15" t="s">
        <v>46</v>
      </c>
      <c r="U807" s="13"/>
      <c r="V807" s="13" t="s">
        <v>233</v>
      </c>
      <c r="W807" s="13" t="s">
        <v>234</v>
      </c>
      <c r="X807" s="13" t="s">
        <v>432</v>
      </c>
      <c r="Y807" s="13" t="s">
        <v>254</v>
      </c>
      <c r="Z807" s="13" t="s">
        <v>433</v>
      </c>
      <c r="AA807" s="3"/>
    </row>
    <row r="808" spans="1:27" x14ac:dyDescent="0.3">
      <c r="A808" s="13" t="s">
        <v>424</v>
      </c>
      <c r="B808" s="13" t="s">
        <v>23</v>
      </c>
      <c r="C808" s="13" t="s">
        <v>93</v>
      </c>
      <c r="D808" s="13" t="s">
        <v>67</v>
      </c>
      <c r="E808" s="13" t="s">
        <v>1297</v>
      </c>
      <c r="F808" s="13" t="s">
        <v>1299</v>
      </c>
      <c r="G808" s="13" t="s">
        <v>2023</v>
      </c>
      <c r="H808" s="13" t="str">
        <f>IF(R808="A","Yes","No")</f>
        <v>Yes</v>
      </c>
      <c r="I808" s="13" t="s">
        <v>71</v>
      </c>
      <c r="J808" s="13" t="s">
        <v>29</v>
      </c>
      <c r="K808" s="13" t="s">
        <v>29</v>
      </c>
      <c r="L808" s="13" t="s">
        <v>30</v>
      </c>
      <c r="M808" s="13">
        <v>2014</v>
      </c>
      <c r="N808" s="13" t="s">
        <v>723</v>
      </c>
      <c r="O808" s="13">
        <v>2013</v>
      </c>
      <c r="P808" s="13">
        <v>2015</v>
      </c>
      <c r="Q808" s="14" t="s">
        <v>1298</v>
      </c>
      <c r="R808" s="15" t="s">
        <v>44</v>
      </c>
      <c r="S808" s="15" t="s">
        <v>45</v>
      </c>
      <c r="T808" s="15" t="s">
        <v>46</v>
      </c>
      <c r="U808" s="13"/>
      <c r="V808" s="13" t="s">
        <v>425</v>
      </c>
      <c r="W808" s="13" t="s">
        <v>426</v>
      </c>
      <c r="X808" s="13" t="s">
        <v>427</v>
      </c>
      <c r="Y808" s="13" t="s">
        <v>378</v>
      </c>
      <c r="Z808" s="13"/>
      <c r="AA808" s="3"/>
    </row>
    <row r="809" spans="1:27" x14ac:dyDescent="0.3">
      <c r="A809" s="17" t="s">
        <v>424</v>
      </c>
      <c r="B809" s="17" t="s">
        <v>23</v>
      </c>
      <c r="C809" s="13" t="s">
        <v>93</v>
      </c>
      <c r="D809" s="17" t="s">
        <v>67</v>
      </c>
      <c r="E809" s="29" t="s">
        <v>1760</v>
      </c>
      <c r="F809" s="17" t="s">
        <v>570</v>
      </c>
      <c r="G809" s="17" t="s">
        <v>54</v>
      </c>
      <c r="H809" s="13" t="str">
        <f>IF(R809="A","Yes","No")</f>
        <v>Yes</v>
      </c>
      <c r="I809" s="17" t="s">
        <v>28</v>
      </c>
      <c r="J809" s="17" t="s">
        <v>29</v>
      </c>
      <c r="K809" s="17" t="s">
        <v>29</v>
      </c>
      <c r="L809" s="17" t="s">
        <v>29</v>
      </c>
      <c r="M809" s="17">
        <v>2014</v>
      </c>
      <c r="N809" s="17"/>
      <c r="O809" s="17"/>
      <c r="P809" s="17"/>
      <c r="Q809" s="18" t="s">
        <v>1768</v>
      </c>
      <c r="R809" s="19" t="s">
        <v>44</v>
      </c>
      <c r="S809" s="19" t="s">
        <v>45</v>
      </c>
      <c r="T809" s="19" t="s">
        <v>56</v>
      </c>
      <c r="U809" s="17" t="s">
        <v>571</v>
      </c>
      <c r="V809" s="17" t="s">
        <v>202</v>
      </c>
      <c r="W809" s="17" t="s">
        <v>203</v>
      </c>
      <c r="X809" s="17" t="s">
        <v>572</v>
      </c>
      <c r="Y809" s="17" t="s">
        <v>112</v>
      </c>
      <c r="Z809" s="17"/>
      <c r="AA809" s="2"/>
    </row>
    <row r="810" spans="1:27" x14ac:dyDescent="0.3">
      <c r="A810" s="13" t="s">
        <v>479</v>
      </c>
      <c r="B810" s="13" t="s">
        <v>23</v>
      </c>
      <c r="C810" s="13" t="s">
        <v>93</v>
      </c>
      <c r="D810" s="13" t="s">
        <v>93</v>
      </c>
      <c r="E810" s="29" t="s">
        <v>1384</v>
      </c>
      <c r="F810" s="13" t="s">
        <v>484</v>
      </c>
      <c r="G810" s="13" t="s">
        <v>485</v>
      </c>
      <c r="H810" s="13" t="str">
        <f>IF(R810="A","Yes","No")</f>
        <v>No</v>
      </c>
      <c r="I810" s="13" t="s">
        <v>28</v>
      </c>
      <c r="J810" s="13" t="s">
        <v>30</v>
      </c>
      <c r="K810" s="13" t="s">
        <v>29</v>
      </c>
      <c r="L810" s="13" t="s">
        <v>30</v>
      </c>
      <c r="M810" s="13">
        <v>2012</v>
      </c>
      <c r="N810" s="13"/>
      <c r="O810" s="13"/>
      <c r="P810" s="13"/>
      <c r="Q810" s="14" t="str">
        <f>HYPERLINK("http://www.researchictafrica.net/ict_surveys.php?h=3","http://www.researchictafrica.net/ict_surveys.php?h=3")</f>
        <v>http://www.researchictafrica.net/ict_surveys.php?h=3</v>
      </c>
      <c r="R810" s="15" t="s">
        <v>199</v>
      </c>
      <c r="S810" s="15" t="s">
        <v>200</v>
      </c>
      <c r="T810" s="15" t="s">
        <v>200</v>
      </c>
      <c r="U810" s="13"/>
      <c r="V810" s="13" t="s">
        <v>123</v>
      </c>
      <c r="W810" s="13" t="s">
        <v>124</v>
      </c>
      <c r="X810" s="13" t="s">
        <v>486</v>
      </c>
      <c r="Y810" s="13" t="s">
        <v>100</v>
      </c>
      <c r="Z810" s="13" t="s">
        <v>487</v>
      </c>
      <c r="AA810" s="3"/>
    </row>
    <row r="811" spans="1:27" x14ac:dyDescent="0.3">
      <c r="A811" s="13" t="s">
        <v>479</v>
      </c>
      <c r="B811" s="13" t="s">
        <v>23</v>
      </c>
      <c r="C811" s="13" t="s">
        <v>93</v>
      </c>
      <c r="D811" s="13" t="s">
        <v>93</v>
      </c>
      <c r="E811" s="29" t="s">
        <v>1385</v>
      </c>
      <c r="F811" s="13" t="s">
        <v>484</v>
      </c>
      <c r="G811" s="13" t="s">
        <v>485</v>
      </c>
      <c r="H811" s="13" t="str">
        <f>IF(R811="A","Yes","No")</f>
        <v>No</v>
      </c>
      <c r="I811" s="13" t="s">
        <v>28</v>
      </c>
      <c r="J811" s="13" t="s">
        <v>30</v>
      </c>
      <c r="K811" s="13" t="s">
        <v>29</v>
      </c>
      <c r="L811" s="13" t="s">
        <v>30</v>
      </c>
      <c r="M811" s="13">
        <v>2012</v>
      </c>
      <c r="N811" s="13"/>
      <c r="O811" s="13"/>
      <c r="P811" s="13"/>
      <c r="Q811" s="14" t="str">
        <f>HYPERLINK("http://www.researchictafrica.net/ict_surveys.php?h=3","http://www.researchictafrica.net/ict_surveys.php?h=3")</f>
        <v>http://www.researchictafrica.net/ict_surveys.php?h=3</v>
      </c>
      <c r="R811" s="15" t="s">
        <v>199</v>
      </c>
      <c r="S811" s="15" t="s">
        <v>200</v>
      </c>
      <c r="T811" s="15" t="s">
        <v>200</v>
      </c>
      <c r="U811" s="13"/>
      <c r="V811" s="13" t="s">
        <v>123</v>
      </c>
      <c r="W811" s="13" t="s">
        <v>124</v>
      </c>
      <c r="X811" s="13" t="s">
        <v>486</v>
      </c>
      <c r="Y811" s="13" t="s">
        <v>100</v>
      </c>
      <c r="Z811" s="13" t="s">
        <v>487</v>
      </c>
      <c r="AA811" s="3"/>
    </row>
    <row r="812" spans="1:27" x14ac:dyDescent="0.3">
      <c r="A812" s="13" t="s">
        <v>479</v>
      </c>
      <c r="B812" s="13" t="s">
        <v>23</v>
      </c>
      <c r="C812" s="13" t="s">
        <v>93</v>
      </c>
      <c r="D812" s="13" t="s">
        <v>93</v>
      </c>
      <c r="E812" s="29" t="s">
        <v>1386</v>
      </c>
      <c r="F812" s="13" t="s">
        <v>484</v>
      </c>
      <c r="G812" s="13" t="s">
        <v>485</v>
      </c>
      <c r="H812" s="13" t="str">
        <f>IF(R812="A","Yes","No")</f>
        <v>No</v>
      </c>
      <c r="I812" s="13" t="s">
        <v>28</v>
      </c>
      <c r="J812" s="13" t="s">
        <v>30</v>
      </c>
      <c r="K812" s="13" t="s">
        <v>29</v>
      </c>
      <c r="L812" s="13" t="s">
        <v>30</v>
      </c>
      <c r="M812" s="13">
        <v>2012</v>
      </c>
      <c r="N812" s="13"/>
      <c r="O812" s="13"/>
      <c r="P812" s="13"/>
      <c r="Q812" s="14" t="str">
        <f>HYPERLINK("http://www.researchictafrica.net/ict_surveys.php?h=3","http://www.researchictafrica.net/ict_surveys.php?h=3")</f>
        <v>http://www.researchictafrica.net/ict_surveys.php?h=3</v>
      </c>
      <c r="R812" s="15" t="s">
        <v>199</v>
      </c>
      <c r="S812" s="15" t="s">
        <v>200</v>
      </c>
      <c r="T812" s="15" t="s">
        <v>200</v>
      </c>
      <c r="U812" s="13"/>
      <c r="V812" s="13" t="s">
        <v>123</v>
      </c>
      <c r="W812" s="13" t="s">
        <v>124</v>
      </c>
      <c r="X812" s="13" t="s">
        <v>486</v>
      </c>
      <c r="Y812" s="13" t="s">
        <v>100</v>
      </c>
      <c r="Z812" s="13" t="s">
        <v>487</v>
      </c>
      <c r="AA812" s="3"/>
    </row>
    <row r="813" spans="1:27" x14ac:dyDescent="0.3">
      <c r="A813" s="13" t="s">
        <v>479</v>
      </c>
      <c r="B813" s="13" t="s">
        <v>23</v>
      </c>
      <c r="C813" s="13" t="s">
        <v>93</v>
      </c>
      <c r="D813" s="13" t="s">
        <v>93</v>
      </c>
      <c r="E813" s="29" t="s">
        <v>1387</v>
      </c>
      <c r="F813" s="13" t="s">
        <v>484</v>
      </c>
      <c r="G813" s="13" t="s">
        <v>485</v>
      </c>
      <c r="H813" s="13" t="str">
        <f>IF(R813="A","Yes","No")</f>
        <v>No</v>
      </c>
      <c r="I813" s="13" t="s">
        <v>28</v>
      </c>
      <c r="J813" s="13" t="s">
        <v>30</v>
      </c>
      <c r="K813" s="13" t="s">
        <v>29</v>
      </c>
      <c r="L813" s="13" t="s">
        <v>30</v>
      </c>
      <c r="M813" s="13">
        <v>2012</v>
      </c>
      <c r="N813" s="13"/>
      <c r="O813" s="13"/>
      <c r="P813" s="13"/>
      <c r="Q813" s="14" t="str">
        <f>HYPERLINK("http://www.researchictafrica.net/ict_surveys.php?h=3","http://www.researchictafrica.net/ict_surveys.php?h=3")</f>
        <v>http://www.researchictafrica.net/ict_surveys.php?h=3</v>
      </c>
      <c r="R813" s="15" t="s">
        <v>199</v>
      </c>
      <c r="S813" s="15" t="s">
        <v>200</v>
      </c>
      <c r="T813" s="15" t="s">
        <v>200</v>
      </c>
      <c r="U813" s="13"/>
      <c r="V813" s="13" t="s">
        <v>123</v>
      </c>
      <c r="W813" s="13" t="s">
        <v>124</v>
      </c>
      <c r="X813" s="13" t="s">
        <v>486</v>
      </c>
      <c r="Y813" s="13" t="s">
        <v>100</v>
      </c>
      <c r="Z813" s="13" t="s">
        <v>487</v>
      </c>
      <c r="AA813" s="3"/>
    </row>
    <row r="814" spans="1:27" x14ac:dyDescent="0.3">
      <c r="A814" s="13" t="s">
        <v>479</v>
      </c>
      <c r="B814" s="13" t="s">
        <v>23</v>
      </c>
      <c r="C814" s="13" t="s">
        <v>93</v>
      </c>
      <c r="D814" s="13" t="s">
        <v>93</v>
      </c>
      <c r="E814" s="29" t="s">
        <v>1388</v>
      </c>
      <c r="F814" s="13" t="s">
        <v>484</v>
      </c>
      <c r="G814" s="13" t="s">
        <v>485</v>
      </c>
      <c r="H814" s="13" t="str">
        <f>IF(R814="A","Yes","No")</f>
        <v>No</v>
      </c>
      <c r="I814" s="13" t="s">
        <v>28</v>
      </c>
      <c r="J814" s="13" t="s">
        <v>30</v>
      </c>
      <c r="K814" s="13" t="s">
        <v>29</v>
      </c>
      <c r="L814" s="13" t="s">
        <v>30</v>
      </c>
      <c r="M814" s="13">
        <v>2012</v>
      </c>
      <c r="N814" s="13"/>
      <c r="O814" s="13"/>
      <c r="P814" s="13"/>
      <c r="Q814" s="14" t="str">
        <f>HYPERLINK("http://www.researchictafrica.net/ict_surveys.php?h=3","http://www.researchictafrica.net/ict_surveys.php?h=3")</f>
        <v>http://www.researchictafrica.net/ict_surveys.php?h=3</v>
      </c>
      <c r="R814" s="15" t="s">
        <v>199</v>
      </c>
      <c r="S814" s="15" t="s">
        <v>200</v>
      </c>
      <c r="T814" s="15" t="s">
        <v>200</v>
      </c>
      <c r="U814" s="13"/>
      <c r="V814" s="13" t="s">
        <v>123</v>
      </c>
      <c r="W814" s="13" t="s">
        <v>124</v>
      </c>
      <c r="X814" s="13" t="s">
        <v>486</v>
      </c>
      <c r="Y814" s="13" t="s">
        <v>100</v>
      </c>
      <c r="Z814" s="13" t="s">
        <v>487</v>
      </c>
      <c r="AA814" s="3"/>
    </row>
    <row r="815" spans="1:27" x14ac:dyDescent="0.3">
      <c r="A815" s="13" t="s">
        <v>479</v>
      </c>
      <c r="B815" s="13" t="s">
        <v>23</v>
      </c>
      <c r="C815" s="13" t="s">
        <v>93</v>
      </c>
      <c r="D815" s="13" t="s">
        <v>93</v>
      </c>
      <c r="E815" s="29" t="s">
        <v>1389</v>
      </c>
      <c r="F815" s="13" t="s">
        <v>484</v>
      </c>
      <c r="G815" s="13" t="s">
        <v>485</v>
      </c>
      <c r="H815" s="13" t="str">
        <f>IF(R815="A","Yes","No")</f>
        <v>No</v>
      </c>
      <c r="I815" s="13" t="s">
        <v>28</v>
      </c>
      <c r="J815" s="13" t="s">
        <v>30</v>
      </c>
      <c r="K815" s="13" t="s">
        <v>29</v>
      </c>
      <c r="L815" s="13" t="s">
        <v>30</v>
      </c>
      <c r="M815" s="13">
        <v>2012</v>
      </c>
      <c r="N815" s="13"/>
      <c r="O815" s="13"/>
      <c r="P815" s="13"/>
      <c r="Q815" s="14" t="str">
        <f>HYPERLINK("http://www.researchictafrica.net/ict_surveys.php?h=3","http://www.researchictafrica.net/ict_surveys.php?h=3")</f>
        <v>http://www.researchictafrica.net/ict_surveys.php?h=3</v>
      </c>
      <c r="R815" s="15" t="s">
        <v>199</v>
      </c>
      <c r="S815" s="15" t="s">
        <v>200</v>
      </c>
      <c r="T815" s="15" t="s">
        <v>200</v>
      </c>
      <c r="U815" s="13"/>
      <c r="V815" s="13" t="s">
        <v>123</v>
      </c>
      <c r="W815" s="13" t="s">
        <v>124</v>
      </c>
      <c r="X815" s="13" t="s">
        <v>486</v>
      </c>
      <c r="Y815" s="13" t="s">
        <v>100</v>
      </c>
      <c r="Z815" s="13" t="s">
        <v>487</v>
      </c>
      <c r="AA815" s="3"/>
    </row>
    <row r="816" spans="1:27" x14ac:dyDescent="0.3">
      <c r="A816" s="13" t="s">
        <v>479</v>
      </c>
      <c r="B816" s="13" t="s">
        <v>23</v>
      </c>
      <c r="C816" s="13" t="s">
        <v>93</v>
      </c>
      <c r="D816" s="13" t="s">
        <v>93</v>
      </c>
      <c r="E816" s="29" t="s">
        <v>1390</v>
      </c>
      <c r="F816" s="13" t="s">
        <v>484</v>
      </c>
      <c r="G816" s="13" t="s">
        <v>485</v>
      </c>
      <c r="H816" s="13" t="str">
        <f>IF(R816="A","Yes","No")</f>
        <v>No</v>
      </c>
      <c r="I816" s="13" t="s">
        <v>28</v>
      </c>
      <c r="J816" s="13" t="s">
        <v>30</v>
      </c>
      <c r="K816" s="13" t="s">
        <v>29</v>
      </c>
      <c r="L816" s="13" t="s">
        <v>30</v>
      </c>
      <c r="M816" s="13">
        <v>2012</v>
      </c>
      <c r="N816" s="13"/>
      <c r="O816" s="13"/>
      <c r="P816" s="13"/>
      <c r="Q816" s="14" t="str">
        <f>HYPERLINK("http://www.researchictafrica.net/ict_surveys.php?h=3","http://www.researchictafrica.net/ict_surveys.php?h=3")</f>
        <v>http://www.researchictafrica.net/ict_surveys.php?h=3</v>
      </c>
      <c r="R816" s="15" t="s">
        <v>199</v>
      </c>
      <c r="S816" s="15" t="s">
        <v>200</v>
      </c>
      <c r="T816" s="15" t="s">
        <v>200</v>
      </c>
      <c r="U816" s="13"/>
      <c r="V816" s="13" t="s">
        <v>123</v>
      </c>
      <c r="W816" s="13" t="s">
        <v>124</v>
      </c>
      <c r="X816" s="13" t="s">
        <v>486</v>
      </c>
      <c r="Y816" s="13" t="s">
        <v>100</v>
      </c>
      <c r="Z816" s="13" t="s">
        <v>487</v>
      </c>
      <c r="AA816" s="3"/>
    </row>
    <row r="817" spans="1:27" x14ac:dyDescent="0.3">
      <c r="A817" s="13" t="s">
        <v>479</v>
      </c>
      <c r="B817" s="13" t="s">
        <v>23</v>
      </c>
      <c r="C817" s="13" t="s">
        <v>93</v>
      </c>
      <c r="D817" s="13" t="s">
        <v>93</v>
      </c>
      <c r="E817" s="29" t="s">
        <v>1391</v>
      </c>
      <c r="F817" s="13" t="s">
        <v>484</v>
      </c>
      <c r="G817" s="13" t="s">
        <v>485</v>
      </c>
      <c r="H817" s="13" t="str">
        <f>IF(R817="A","Yes","No")</f>
        <v>No</v>
      </c>
      <c r="I817" s="13" t="s">
        <v>28</v>
      </c>
      <c r="J817" s="13" t="s">
        <v>30</v>
      </c>
      <c r="K817" s="13" t="s">
        <v>29</v>
      </c>
      <c r="L817" s="13" t="s">
        <v>30</v>
      </c>
      <c r="M817" s="13">
        <v>2012</v>
      </c>
      <c r="N817" s="13"/>
      <c r="O817" s="13"/>
      <c r="P817" s="13"/>
      <c r="Q817" s="14" t="str">
        <f>HYPERLINK("http://www.researchictafrica.net/ict_surveys.php?h=3","http://www.researchictafrica.net/ict_surveys.php?h=3")</f>
        <v>http://www.researchictafrica.net/ict_surveys.php?h=3</v>
      </c>
      <c r="R817" s="15" t="s">
        <v>199</v>
      </c>
      <c r="S817" s="15" t="s">
        <v>200</v>
      </c>
      <c r="T817" s="15" t="s">
        <v>200</v>
      </c>
      <c r="U817" s="13"/>
      <c r="V817" s="13" t="s">
        <v>123</v>
      </c>
      <c r="W817" s="13" t="s">
        <v>124</v>
      </c>
      <c r="X817" s="13" t="s">
        <v>486</v>
      </c>
      <c r="Y817" s="13" t="s">
        <v>100</v>
      </c>
      <c r="Z817" s="13" t="s">
        <v>487</v>
      </c>
      <c r="AA817" s="3"/>
    </row>
    <row r="818" spans="1:27" x14ac:dyDescent="0.3">
      <c r="A818" s="13" t="s">
        <v>479</v>
      </c>
      <c r="B818" s="13" t="s">
        <v>23</v>
      </c>
      <c r="C818" s="13" t="s">
        <v>93</v>
      </c>
      <c r="D818" s="13" t="s">
        <v>93</v>
      </c>
      <c r="E818" s="29" t="s">
        <v>1392</v>
      </c>
      <c r="F818" s="13" t="s">
        <v>484</v>
      </c>
      <c r="G818" s="13" t="s">
        <v>485</v>
      </c>
      <c r="H818" s="13" t="str">
        <f>IF(R818="A","Yes","No")</f>
        <v>No</v>
      </c>
      <c r="I818" s="13" t="s">
        <v>28</v>
      </c>
      <c r="J818" s="13" t="s">
        <v>30</v>
      </c>
      <c r="K818" s="13" t="s">
        <v>29</v>
      </c>
      <c r="L818" s="13" t="s">
        <v>30</v>
      </c>
      <c r="M818" s="13">
        <v>2012</v>
      </c>
      <c r="N818" s="13"/>
      <c r="O818" s="13"/>
      <c r="P818" s="13"/>
      <c r="Q818" s="14" t="str">
        <f>HYPERLINK("http://www.researchictafrica.net/ict_surveys.php?h=3","http://www.researchictafrica.net/ict_surveys.php?h=3")</f>
        <v>http://www.researchictafrica.net/ict_surveys.php?h=3</v>
      </c>
      <c r="R818" s="15" t="s">
        <v>199</v>
      </c>
      <c r="S818" s="15" t="s">
        <v>200</v>
      </c>
      <c r="T818" s="15" t="s">
        <v>200</v>
      </c>
      <c r="U818" s="13"/>
      <c r="V818" s="13" t="s">
        <v>123</v>
      </c>
      <c r="W818" s="13" t="s">
        <v>124</v>
      </c>
      <c r="X818" s="13" t="s">
        <v>486</v>
      </c>
      <c r="Y818" s="13" t="s">
        <v>100</v>
      </c>
      <c r="Z818" s="13" t="s">
        <v>487</v>
      </c>
      <c r="AA818" s="3"/>
    </row>
    <row r="819" spans="1:27" x14ac:dyDescent="0.3">
      <c r="A819" s="13" t="s">
        <v>479</v>
      </c>
      <c r="B819" s="13" t="s">
        <v>23</v>
      </c>
      <c r="C819" s="13" t="s">
        <v>93</v>
      </c>
      <c r="D819" s="13" t="s">
        <v>93</v>
      </c>
      <c r="E819" s="29" t="s">
        <v>1393</v>
      </c>
      <c r="F819" s="13" t="s">
        <v>484</v>
      </c>
      <c r="G819" s="13" t="s">
        <v>485</v>
      </c>
      <c r="H819" s="13" t="str">
        <f>IF(R819="A","Yes","No")</f>
        <v>No</v>
      </c>
      <c r="I819" s="13" t="s">
        <v>28</v>
      </c>
      <c r="J819" s="13" t="s">
        <v>30</v>
      </c>
      <c r="K819" s="13" t="s">
        <v>29</v>
      </c>
      <c r="L819" s="13" t="s">
        <v>30</v>
      </c>
      <c r="M819" s="13">
        <v>2012</v>
      </c>
      <c r="N819" s="13"/>
      <c r="O819" s="13"/>
      <c r="P819" s="13"/>
      <c r="Q819" s="14" t="str">
        <f>HYPERLINK("http://www.researchictafrica.net/ict_surveys.php?h=3","http://www.researchictafrica.net/ict_surveys.php?h=3")</f>
        <v>http://www.researchictafrica.net/ict_surveys.php?h=3</v>
      </c>
      <c r="R819" s="15" t="s">
        <v>199</v>
      </c>
      <c r="S819" s="15" t="s">
        <v>200</v>
      </c>
      <c r="T819" s="15" t="s">
        <v>200</v>
      </c>
      <c r="U819" s="13"/>
      <c r="V819" s="13" t="s">
        <v>123</v>
      </c>
      <c r="W819" s="13" t="s">
        <v>124</v>
      </c>
      <c r="X819" s="13" t="s">
        <v>486</v>
      </c>
      <c r="Y819" s="13" t="s">
        <v>100</v>
      </c>
      <c r="Z819" s="13" t="s">
        <v>487</v>
      </c>
      <c r="AA819" s="3"/>
    </row>
    <row r="820" spans="1:27" x14ac:dyDescent="0.3">
      <c r="A820" s="13" t="s">
        <v>479</v>
      </c>
      <c r="B820" s="13" t="s">
        <v>23</v>
      </c>
      <c r="C820" s="13" t="s">
        <v>93</v>
      </c>
      <c r="D820" s="13" t="s">
        <v>93</v>
      </c>
      <c r="E820" s="29" t="s">
        <v>1394</v>
      </c>
      <c r="F820" s="13" t="s">
        <v>484</v>
      </c>
      <c r="G820" s="13" t="s">
        <v>485</v>
      </c>
      <c r="H820" s="13" t="str">
        <f>IF(R820="A","Yes","No")</f>
        <v>No</v>
      </c>
      <c r="I820" s="13" t="s">
        <v>28</v>
      </c>
      <c r="J820" s="13" t="s">
        <v>30</v>
      </c>
      <c r="K820" s="13" t="s">
        <v>29</v>
      </c>
      <c r="L820" s="13" t="s">
        <v>30</v>
      </c>
      <c r="M820" s="13">
        <v>2012</v>
      </c>
      <c r="N820" s="13"/>
      <c r="O820" s="13"/>
      <c r="P820" s="13"/>
      <c r="Q820" s="14" t="str">
        <f>HYPERLINK("http://www.researchictafrica.net/ict_surveys.php?h=3","http://www.researchictafrica.net/ict_surveys.php?h=3")</f>
        <v>http://www.researchictafrica.net/ict_surveys.php?h=3</v>
      </c>
      <c r="R820" s="15" t="s">
        <v>199</v>
      </c>
      <c r="S820" s="15" t="s">
        <v>200</v>
      </c>
      <c r="T820" s="15" t="s">
        <v>200</v>
      </c>
      <c r="U820" s="13"/>
      <c r="V820" s="13" t="s">
        <v>123</v>
      </c>
      <c r="W820" s="13" t="s">
        <v>124</v>
      </c>
      <c r="X820" s="13" t="s">
        <v>486</v>
      </c>
      <c r="Y820" s="13" t="s">
        <v>100</v>
      </c>
      <c r="Z820" s="13" t="s">
        <v>487</v>
      </c>
      <c r="AA820" s="3"/>
    </row>
    <row r="821" spans="1:27" x14ac:dyDescent="0.3">
      <c r="A821" s="13" t="s">
        <v>479</v>
      </c>
      <c r="B821" s="13" t="s">
        <v>23</v>
      </c>
      <c r="C821" s="13" t="s">
        <v>93</v>
      </c>
      <c r="D821" s="13" t="s">
        <v>93</v>
      </c>
      <c r="E821" s="29" t="s">
        <v>1395</v>
      </c>
      <c r="F821" s="13" t="s">
        <v>484</v>
      </c>
      <c r="G821" s="13" t="s">
        <v>485</v>
      </c>
      <c r="H821" s="13" t="str">
        <f>IF(R821="A","Yes","No")</f>
        <v>No</v>
      </c>
      <c r="I821" s="13" t="s">
        <v>28</v>
      </c>
      <c r="J821" s="13" t="s">
        <v>30</v>
      </c>
      <c r="K821" s="13" t="s">
        <v>29</v>
      </c>
      <c r="L821" s="13" t="s">
        <v>30</v>
      </c>
      <c r="M821" s="13">
        <v>2012</v>
      </c>
      <c r="N821" s="13"/>
      <c r="O821" s="13"/>
      <c r="P821" s="13"/>
      <c r="Q821" s="14" t="str">
        <f>HYPERLINK("http://www.researchictafrica.net/ict_surveys.php?h=3","http://www.researchictafrica.net/ict_surveys.php?h=3")</f>
        <v>http://www.researchictafrica.net/ict_surveys.php?h=3</v>
      </c>
      <c r="R821" s="15" t="s">
        <v>199</v>
      </c>
      <c r="S821" s="15" t="s">
        <v>200</v>
      </c>
      <c r="T821" s="15" t="s">
        <v>200</v>
      </c>
      <c r="U821" s="13"/>
      <c r="V821" s="13" t="s">
        <v>123</v>
      </c>
      <c r="W821" s="13" t="s">
        <v>124</v>
      </c>
      <c r="X821" s="13" t="s">
        <v>486</v>
      </c>
      <c r="Y821" s="13" t="s">
        <v>100</v>
      </c>
      <c r="Z821" s="13" t="s">
        <v>487</v>
      </c>
      <c r="AA821" s="3"/>
    </row>
    <row r="822" spans="1:27" x14ac:dyDescent="0.3">
      <c r="A822" s="13" t="s">
        <v>479</v>
      </c>
      <c r="B822" s="13" t="s">
        <v>23</v>
      </c>
      <c r="C822" s="13" t="s">
        <v>93</v>
      </c>
      <c r="D822" s="13" t="s">
        <v>93</v>
      </c>
      <c r="E822" s="29" t="s">
        <v>1396</v>
      </c>
      <c r="F822" s="25" t="s">
        <v>488</v>
      </c>
      <c r="G822" s="13" t="s">
        <v>485</v>
      </c>
      <c r="H822" s="13" t="str">
        <f>IF(R822="A","Yes","No")</f>
        <v>No</v>
      </c>
      <c r="I822" s="13" t="s">
        <v>489</v>
      </c>
      <c r="J822" s="13" t="s">
        <v>29</v>
      </c>
      <c r="K822" s="13" t="s">
        <v>29</v>
      </c>
      <c r="L822" s="13" t="s">
        <v>30</v>
      </c>
      <c r="M822" s="13">
        <v>2015</v>
      </c>
      <c r="N822" s="13"/>
      <c r="O822" s="13"/>
      <c r="P822" s="13"/>
      <c r="Q822" s="14" t="str">
        <f>HYPERLINK("https://www.datafirst.uct.ac.za/dataportal/index.php/catalog/535","https://www.datafirst.uct.ac.za/dataportal/index.php/catalog/535")</f>
        <v>https://www.datafirst.uct.ac.za/dataportal/index.php/catalog/535</v>
      </c>
      <c r="R822" s="15" t="s">
        <v>199</v>
      </c>
      <c r="S822" s="15" t="s">
        <v>200</v>
      </c>
      <c r="T822" s="15" t="s">
        <v>200</v>
      </c>
      <c r="U822" s="13"/>
      <c r="V822" s="13" t="s">
        <v>123</v>
      </c>
      <c r="W822" s="13" t="s">
        <v>124</v>
      </c>
      <c r="X822" s="13" t="s">
        <v>490</v>
      </c>
      <c r="Y822" s="13" t="s">
        <v>491</v>
      </c>
      <c r="Z822" s="13" t="s">
        <v>492</v>
      </c>
      <c r="AA822" s="3"/>
    </row>
    <row r="823" spans="1:27" x14ac:dyDescent="0.3">
      <c r="A823" s="13" t="s">
        <v>479</v>
      </c>
      <c r="B823" s="13" t="s">
        <v>23</v>
      </c>
      <c r="C823" s="13" t="s">
        <v>93</v>
      </c>
      <c r="D823" s="13" t="s">
        <v>93</v>
      </c>
      <c r="E823" s="29" t="s">
        <v>1397</v>
      </c>
      <c r="F823" s="25" t="s">
        <v>488</v>
      </c>
      <c r="G823" s="13" t="s">
        <v>485</v>
      </c>
      <c r="H823" s="13" t="str">
        <f>IF(R823="A","Yes","No")</f>
        <v>No</v>
      </c>
      <c r="I823" s="13" t="s">
        <v>489</v>
      </c>
      <c r="J823" s="13" t="s">
        <v>29</v>
      </c>
      <c r="K823" s="13" t="s">
        <v>29</v>
      </c>
      <c r="L823" s="13" t="s">
        <v>30</v>
      </c>
      <c r="M823" s="13">
        <v>2015</v>
      </c>
      <c r="N823" s="13"/>
      <c r="O823" s="13"/>
      <c r="P823" s="13"/>
      <c r="Q823" s="14" t="str">
        <f>HYPERLINK("https://www.datafirst.uct.ac.za/dataportal/index.php/catalog/535","https://www.datafirst.uct.ac.za/dataportal/index.php/catalog/535")</f>
        <v>https://www.datafirst.uct.ac.za/dataportal/index.php/catalog/535</v>
      </c>
      <c r="R823" s="15" t="s">
        <v>199</v>
      </c>
      <c r="S823" s="15" t="s">
        <v>200</v>
      </c>
      <c r="T823" s="15" t="s">
        <v>200</v>
      </c>
      <c r="U823" s="13"/>
      <c r="V823" s="13" t="s">
        <v>123</v>
      </c>
      <c r="W823" s="13" t="s">
        <v>124</v>
      </c>
      <c r="X823" s="13" t="s">
        <v>490</v>
      </c>
      <c r="Y823" s="13" t="s">
        <v>491</v>
      </c>
      <c r="Z823" s="13" t="s">
        <v>492</v>
      </c>
      <c r="AA823" s="3"/>
    </row>
    <row r="824" spans="1:27" x14ac:dyDescent="0.3">
      <c r="A824" s="13" t="s">
        <v>479</v>
      </c>
      <c r="B824" s="13" t="s">
        <v>23</v>
      </c>
      <c r="C824" s="13" t="s">
        <v>93</v>
      </c>
      <c r="D824" s="13" t="s">
        <v>93</v>
      </c>
      <c r="E824" s="29" t="s">
        <v>1398</v>
      </c>
      <c r="F824" s="25" t="s">
        <v>488</v>
      </c>
      <c r="G824" s="13" t="s">
        <v>485</v>
      </c>
      <c r="H824" s="13" t="str">
        <f>IF(R824="A","Yes","No")</f>
        <v>No</v>
      </c>
      <c r="I824" s="13" t="s">
        <v>489</v>
      </c>
      <c r="J824" s="13" t="s">
        <v>29</v>
      </c>
      <c r="K824" s="13" t="s">
        <v>29</v>
      </c>
      <c r="L824" s="13" t="s">
        <v>30</v>
      </c>
      <c r="M824" s="13">
        <v>2015</v>
      </c>
      <c r="N824" s="13"/>
      <c r="O824" s="13"/>
      <c r="P824" s="13"/>
      <c r="Q824" s="14" t="str">
        <f>HYPERLINK("https://www.datafirst.uct.ac.za/dataportal/index.php/catalog/535","https://www.datafirst.uct.ac.za/dataportal/index.php/catalog/535")</f>
        <v>https://www.datafirst.uct.ac.za/dataportal/index.php/catalog/535</v>
      </c>
      <c r="R824" s="15" t="s">
        <v>199</v>
      </c>
      <c r="S824" s="15" t="s">
        <v>200</v>
      </c>
      <c r="T824" s="15" t="s">
        <v>200</v>
      </c>
      <c r="U824" s="13"/>
      <c r="V824" s="13" t="s">
        <v>123</v>
      </c>
      <c r="W824" s="13" t="s">
        <v>124</v>
      </c>
      <c r="X824" s="13" t="s">
        <v>490</v>
      </c>
      <c r="Y824" s="13" t="s">
        <v>491</v>
      </c>
      <c r="Z824" s="13" t="s">
        <v>492</v>
      </c>
      <c r="AA824" s="3"/>
    </row>
    <row r="825" spans="1:27" x14ac:dyDescent="0.3">
      <c r="A825" s="13" t="s">
        <v>479</v>
      </c>
      <c r="B825" s="13" t="s">
        <v>23</v>
      </c>
      <c r="C825" s="13" t="s">
        <v>93</v>
      </c>
      <c r="D825" s="13" t="s">
        <v>93</v>
      </c>
      <c r="E825" s="29" t="s">
        <v>1399</v>
      </c>
      <c r="F825" s="25" t="s">
        <v>488</v>
      </c>
      <c r="G825" s="13" t="s">
        <v>485</v>
      </c>
      <c r="H825" s="13" t="str">
        <f>IF(R825="A","Yes","No")</f>
        <v>No</v>
      </c>
      <c r="I825" s="13" t="s">
        <v>489</v>
      </c>
      <c r="J825" s="13" t="s">
        <v>29</v>
      </c>
      <c r="K825" s="13" t="s">
        <v>29</v>
      </c>
      <c r="L825" s="13" t="s">
        <v>30</v>
      </c>
      <c r="M825" s="13">
        <v>2015</v>
      </c>
      <c r="N825" s="13"/>
      <c r="O825" s="13"/>
      <c r="P825" s="13"/>
      <c r="Q825" s="14" t="str">
        <f>HYPERLINK("https://www.datafirst.uct.ac.za/dataportal/index.php/catalog/535","https://www.datafirst.uct.ac.za/dataportal/index.php/catalog/535")</f>
        <v>https://www.datafirst.uct.ac.za/dataportal/index.php/catalog/535</v>
      </c>
      <c r="R825" s="15" t="s">
        <v>199</v>
      </c>
      <c r="S825" s="15" t="s">
        <v>200</v>
      </c>
      <c r="T825" s="15" t="s">
        <v>200</v>
      </c>
      <c r="U825" s="13"/>
      <c r="V825" s="13" t="s">
        <v>123</v>
      </c>
      <c r="W825" s="13" t="s">
        <v>124</v>
      </c>
      <c r="X825" s="13" t="s">
        <v>490</v>
      </c>
      <c r="Y825" s="13" t="s">
        <v>491</v>
      </c>
      <c r="Z825" s="13" t="s">
        <v>492</v>
      </c>
      <c r="AA825" s="3"/>
    </row>
    <row r="826" spans="1:27" x14ac:dyDescent="0.3">
      <c r="A826" s="13" t="s">
        <v>479</v>
      </c>
      <c r="B826" s="13" t="s">
        <v>23</v>
      </c>
      <c r="C826" s="13" t="s">
        <v>93</v>
      </c>
      <c r="D826" s="13" t="s">
        <v>93</v>
      </c>
      <c r="E826" s="29" t="s">
        <v>1400</v>
      </c>
      <c r="F826" s="13" t="s">
        <v>493</v>
      </c>
      <c r="G826" s="13" t="s">
        <v>485</v>
      </c>
      <c r="H826" s="13" t="str">
        <f>IF(R826="A","Yes","No")</f>
        <v>No</v>
      </c>
      <c r="I826" s="13" t="s">
        <v>28</v>
      </c>
      <c r="J826" s="13" t="s">
        <v>29</v>
      </c>
      <c r="K826" s="13" t="s">
        <v>29</v>
      </c>
      <c r="L826" s="13" t="s">
        <v>30</v>
      </c>
      <c r="M826" s="13">
        <v>2012</v>
      </c>
      <c r="N826" s="13"/>
      <c r="O826" s="13"/>
      <c r="P826" s="13"/>
      <c r="Q826" s="23" t="str">
        <f>HYPERLINK("https://www.datafirst.uct.ac.za/dataportal/index.php/catalog/533","https://www.datafirst.uct.ac.za/dataportal/index.php/catalog/533")</f>
        <v>https://www.datafirst.uct.ac.za/dataportal/index.php/catalog/533</v>
      </c>
      <c r="R826" s="15" t="s">
        <v>199</v>
      </c>
      <c r="S826" s="15" t="s">
        <v>200</v>
      </c>
      <c r="T826" s="15" t="s">
        <v>200</v>
      </c>
      <c r="U826" s="13"/>
      <c r="V826" s="13" t="s">
        <v>123</v>
      </c>
      <c r="W826" s="13" t="s">
        <v>124</v>
      </c>
      <c r="X826" s="13" t="s">
        <v>494</v>
      </c>
      <c r="Y826" s="13" t="s">
        <v>495</v>
      </c>
      <c r="Z826" s="13" t="s">
        <v>496</v>
      </c>
      <c r="AA826" s="3"/>
    </row>
    <row r="827" spans="1:27" x14ac:dyDescent="0.3">
      <c r="A827" s="13" t="s">
        <v>479</v>
      </c>
      <c r="B827" s="13" t="s">
        <v>23</v>
      </c>
      <c r="C827" s="13" t="s">
        <v>93</v>
      </c>
      <c r="D827" s="13" t="s">
        <v>93</v>
      </c>
      <c r="E827" s="29" t="s">
        <v>1401</v>
      </c>
      <c r="F827" s="13" t="s">
        <v>493</v>
      </c>
      <c r="G827" s="13" t="s">
        <v>485</v>
      </c>
      <c r="H827" s="13" t="str">
        <f>IF(R827="A","Yes","No")</f>
        <v>No</v>
      </c>
      <c r="I827" s="13" t="s">
        <v>28</v>
      </c>
      <c r="J827" s="13" t="s">
        <v>29</v>
      </c>
      <c r="K827" s="13" t="s">
        <v>29</v>
      </c>
      <c r="L827" s="13" t="s">
        <v>30</v>
      </c>
      <c r="M827" s="13">
        <v>2012</v>
      </c>
      <c r="N827" s="13"/>
      <c r="O827" s="13"/>
      <c r="P827" s="13"/>
      <c r="Q827" s="23" t="str">
        <f>HYPERLINK("https://www.datafirst.uct.ac.za/dataportal/index.php/catalog/533","https://www.datafirst.uct.ac.za/dataportal/index.php/catalog/533")</f>
        <v>https://www.datafirst.uct.ac.za/dataportal/index.php/catalog/533</v>
      </c>
      <c r="R827" s="15" t="s">
        <v>199</v>
      </c>
      <c r="S827" s="15" t="s">
        <v>200</v>
      </c>
      <c r="T827" s="15" t="s">
        <v>200</v>
      </c>
      <c r="U827" s="13"/>
      <c r="V827" s="13" t="s">
        <v>123</v>
      </c>
      <c r="W827" s="13" t="s">
        <v>124</v>
      </c>
      <c r="X827" s="13" t="s">
        <v>494</v>
      </c>
      <c r="Y827" s="13" t="s">
        <v>495</v>
      </c>
      <c r="Z827" s="13" t="s">
        <v>496</v>
      </c>
      <c r="AA827" s="3"/>
    </row>
    <row r="828" spans="1:27" x14ac:dyDescent="0.3">
      <c r="A828" s="13" t="s">
        <v>479</v>
      </c>
      <c r="B828" s="13" t="s">
        <v>23</v>
      </c>
      <c r="C828" s="13" t="s">
        <v>93</v>
      </c>
      <c r="D828" s="13" t="s">
        <v>93</v>
      </c>
      <c r="E828" s="29" t="s">
        <v>1402</v>
      </c>
      <c r="F828" s="13" t="s">
        <v>497</v>
      </c>
      <c r="G828" s="13" t="s">
        <v>485</v>
      </c>
      <c r="H828" s="13" t="str">
        <f>IF(R828="A","Yes","No")</f>
        <v>No</v>
      </c>
      <c r="I828" s="13" t="s">
        <v>28</v>
      </c>
      <c r="J828" s="13" t="s">
        <v>29</v>
      </c>
      <c r="K828" s="13" t="s">
        <v>29</v>
      </c>
      <c r="L828" s="13" t="s">
        <v>30</v>
      </c>
      <c r="M828" s="13">
        <v>2008</v>
      </c>
      <c r="N828" s="13"/>
      <c r="O828" s="13"/>
      <c r="P828" s="13"/>
      <c r="Q828" s="14" t="str">
        <f>HYPERLINK("https://www.datafirst.uct.ac.za/dataportal/index.php/catalog/532","https://www.datafirst.uct.ac.za/dataportal/index.php/catalog/532")</f>
        <v>https://www.datafirst.uct.ac.za/dataportal/index.php/catalog/532</v>
      </c>
      <c r="R828" s="15" t="s">
        <v>199</v>
      </c>
      <c r="S828" s="15" t="s">
        <v>200</v>
      </c>
      <c r="T828" s="15" t="s">
        <v>200</v>
      </c>
      <c r="U828" s="13"/>
      <c r="V828" s="13" t="s">
        <v>123</v>
      </c>
      <c r="W828" s="13" t="s">
        <v>124</v>
      </c>
      <c r="X828" s="13" t="s">
        <v>498</v>
      </c>
      <c r="Y828" s="13" t="s">
        <v>495</v>
      </c>
      <c r="Z828" s="13" t="s">
        <v>487</v>
      </c>
      <c r="AA828" s="3"/>
    </row>
    <row r="829" spans="1:27" x14ac:dyDescent="0.3">
      <c r="A829" s="13" t="s">
        <v>479</v>
      </c>
      <c r="B829" s="13" t="s">
        <v>23</v>
      </c>
      <c r="C829" s="13" t="s">
        <v>93</v>
      </c>
      <c r="D829" s="13" t="s">
        <v>93</v>
      </c>
      <c r="E829" s="29" t="s">
        <v>1403</v>
      </c>
      <c r="F829" s="13" t="s">
        <v>497</v>
      </c>
      <c r="G829" s="13" t="s">
        <v>485</v>
      </c>
      <c r="H829" s="13" t="str">
        <f>IF(R829="A","Yes","No")</f>
        <v>No</v>
      </c>
      <c r="I829" s="13" t="s">
        <v>28</v>
      </c>
      <c r="J829" s="13" t="s">
        <v>29</v>
      </c>
      <c r="K829" s="13" t="s">
        <v>29</v>
      </c>
      <c r="L829" s="13" t="s">
        <v>30</v>
      </c>
      <c r="M829" s="13">
        <v>2008</v>
      </c>
      <c r="N829" s="13"/>
      <c r="O829" s="13"/>
      <c r="P829" s="13"/>
      <c r="Q829" s="14" t="str">
        <f>HYPERLINK("https://www.datafirst.uct.ac.za/dataportal/index.php/catalog/532","https://www.datafirst.uct.ac.za/dataportal/index.php/catalog/532")</f>
        <v>https://www.datafirst.uct.ac.za/dataportal/index.php/catalog/532</v>
      </c>
      <c r="R829" s="15" t="s">
        <v>199</v>
      </c>
      <c r="S829" s="15" t="s">
        <v>200</v>
      </c>
      <c r="T829" s="15" t="s">
        <v>200</v>
      </c>
      <c r="U829" s="13"/>
      <c r="V829" s="13" t="s">
        <v>123</v>
      </c>
      <c r="W829" s="13" t="s">
        <v>124</v>
      </c>
      <c r="X829" s="13" t="s">
        <v>498</v>
      </c>
      <c r="Y829" s="13" t="s">
        <v>495</v>
      </c>
      <c r="Z829" s="13" t="s">
        <v>487</v>
      </c>
      <c r="AA829" s="3"/>
    </row>
    <row r="830" spans="1:27" x14ac:dyDescent="0.3">
      <c r="A830" s="13" t="s">
        <v>479</v>
      </c>
      <c r="B830" s="13" t="s">
        <v>23</v>
      </c>
      <c r="C830" s="13" t="s">
        <v>93</v>
      </c>
      <c r="D830" s="13" t="s">
        <v>93</v>
      </c>
      <c r="E830" s="29" t="s">
        <v>1405</v>
      </c>
      <c r="F830" s="13" t="s">
        <v>500</v>
      </c>
      <c r="G830" s="13" t="s">
        <v>377</v>
      </c>
      <c r="H830" s="13" t="str">
        <f>IF(R830="A","Yes","No")</f>
        <v>No</v>
      </c>
      <c r="I830" s="13" t="s">
        <v>28</v>
      </c>
      <c r="J830" s="13" t="s">
        <v>29</v>
      </c>
      <c r="K830" s="13" t="s">
        <v>29</v>
      </c>
      <c r="L830" s="13" t="s">
        <v>30</v>
      </c>
      <c r="M830" s="13">
        <v>2007</v>
      </c>
      <c r="N830" s="13"/>
      <c r="O830" s="13"/>
      <c r="P830" s="13"/>
      <c r="Q830" s="16" t="str">
        <f>HYPERLINK("http://catalog.ihsn.org/index.php/catalog/2353","http://catalog.ihsn.org/index.php/catalog/2353")</f>
        <v>http://catalog.ihsn.org/index.php/catalog/2353</v>
      </c>
      <c r="R830" s="15" t="s">
        <v>95</v>
      </c>
      <c r="S830" s="15" t="s">
        <v>96</v>
      </c>
      <c r="T830" s="15" t="s">
        <v>351</v>
      </c>
      <c r="U830" s="13" t="s">
        <v>201</v>
      </c>
      <c r="V830" s="13" t="s">
        <v>501</v>
      </c>
      <c r="W830" s="13" t="s">
        <v>502</v>
      </c>
      <c r="X830" s="13" t="s">
        <v>503</v>
      </c>
      <c r="Y830" s="13" t="s">
        <v>504</v>
      </c>
      <c r="Z830" s="25"/>
      <c r="AA830" s="3"/>
    </row>
    <row r="831" spans="1:27" x14ac:dyDescent="0.3">
      <c r="A831" s="13" t="s">
        <v>479</v>
      </c>
      <c r="B831" s="13" t="s">
        <v>107</v>
      </c>
      <c r="C831" s="13" t="s">
        <v>93</v>
      </c>
      <c r="D831" s="13" t="s">
        <v>93</v>
      </c>
      <c r="E831" s="29" t="s">
        <v>1404</v>
      </c>
      <c r="F831" s="25" t="s">
        <v>507</v>
      </c>
      <c r="G831" s="13" t="s">
        <v>485</v>
      </c>
      <c r="H831" s="13" t="str">
        <f>IF(R831="A","Yes","No")</f>
        <v>No</v>
      </c>
      <c r="I831" s="13" t="s">
        <v>489</v>
      </c>
      <c r="J831" s="13" t="s">
        <v>29</v>
      </c>
      <c r="K831" s="13" t="s">
        <v>29</v>
      </c>
      <c r="L831" s="13" t="s">
        <v>30</v>
      </c>
      <c r="M831" s="13">
        <v>2015</v>
      </c>
      <c r="N831" s="13"/>
      <c r="O831" s="13"/>
      <c r="P831" s="13"/>
      <c r="Q831" s="23" t="str">
        <f>HYPERLINK("http://www.researchictafrica.net/prices/Fair_Mobile_PrePaid.php","http://www.researchictafrica.net/prices/Fair_Mobile_PrePaid.php")</f>
        <v>http://www.researchictafrica.net/prices/Fair_Mobile_PrePaid.php</v>
      </c>
      <c r="R831" s="15" t="s">
        <v>199</v>
      </c>
      <c r="S831" s="15" t="s">
        <v>200</v>
      </c>
      <c r="T831" s="15" t="s">
        <v>200</v>
      </c>
      <c r="U831" s="13"/>
      <c r="V831" s="13" t="s">
        <v>123</v>
      </c>
      <c r="W831" s="13" t="s">
        <v>124</v>
      </c>
      <c r="X831" s="13" t="s">
        <v>490</v>
      </c>
      <c r="Y831" s="13" t="s">
        <v>508</v>
      </c>
      <c r="Z831" s="13"/>
      <c r="AA831" s="3"/>
    </row>
    <row r="832" spans="1:27" x14ac:dyDescent="0.3">
      <c r="A832" s="13" t="s">
        <v>479</v>
      </c>
      <c r="B832" s="13" t="s">
        <v>107</v>
      </c>
      <c r="C832" s="13" t="s">
        <v>93</v>
      </c>
      <c r="D832" s="13" t="s">
        <v>93</v>
      </c>
      <c r="E832" s="29" t="s">
        <v>1408</v>
      </c>
      <c r="F832" s="13" t="s">
        <v>509</v>
      </c>
      <c r="G832" s="13" t="s">
        <v>510</v>
      </c>
      <c r="H832" s="13" t="str">
        <f>IF(R832="A","Yes","No")</f>
        <v>No</v>
      </c>
      <c r="I832" s="13" t="s">
        <v>71</v>
      </c>
      <c r="J832" s="13" t="s">
        <v>29</v>
      </c>
      <c r="K832" s="13" t="s">
        <v>29</v>
      </c>
      <c r="L832" s="13" t="s">
        <v>30</v>
      </c>
      <c r="M832" s="13">
        <v>2014</v>
      </c>
      <c r="N832" s="13"/>
      <c r="O832" s="13"/>
      <c r="P832" s="13"/>
      <c r="Q832" s="14" t="s">
        <v>1407</v>
      </c>
      <c r="R832" s="15" t="s">
        <v>95</v>
      </c>
      <c r="S832" s="15" t="s">
        <v>96</v>
      </c>
      <c r="T832" s="15" t="s">
        <v>97</v>
      </c>
      <c r="U832" s="13" t="s">
        <v>511</v>
      </c>
      <c r="V832" s="13" t="s">
        <v>481</v>
      </c>
      <c r="W832" s="13" t="s">
        <v>482</v>
      </c>
      <c r="X832" s="13" t="s">
        <v>509</v>
      </c>
      <c r="Y832" s="13" t="s">
        <v>161</v>
      </c>
      <c r="Z832" s="13"/>
      <c r="AA832" s="3"/>
    </row>
    <row r="833" spans="1:27" x14ac:dyDescent="0.3">
      <c r="A833" s="13" t="s">
        <v>479</v>
      </c>
      <c r="B833" s="13" t="s">
        <v>107</v>
      </c>
      <c r="C833" s="13" t="s">
        <v>93</v>
      </c>
      <c r="D833" s="13" t="s">
        <v>93</v>
      </c>
      <c r="E833" s="29" t="s">
        <v>1409</v>
      </c>
      <c r="F833" s="13" t="s">
        <v>509</v>
      </c>
      <c r="G833" s="13" t="s">
        <v>510</v>
      </c>
      <c r="H833" s="13" t="str">
        <f>IF(R833="A","Yes","No")</f>
        <v>No</v>
      </c>
      <c r="I833" s="13" t="s">
        <v>71</v>
      </c>
      <c r="J833" s="13" t="s">
        <v>29</v>
      </c>
      <c r="K833" s="13" t="s">
        <v>29</v>
      </c>
      <c r="L833" s="13" t="s">
        <v>30</v>
      </c>
      <c r="M833" s="13">
        <v>2014</v>
      </c>
      <c r="N833" s="13"/>
      <c r="O833" s="13"/>
      <c r="P833" s="13"/>
      <c r="Q833" s="14" t="s">
        <v>1407</v>
      </c>
      <c r="R833" s="15" t="s">
        <v>95</v>
      </c>
      <c r="S833" s="15" t="s">
        <v>96</v>
      </c>
      <c r="T833" s="15" t="s">
        <v>97</v>
      </c>
      <c r="U833" s="13" t="s">
        <v>511</v>
      </c>
      <c r="V833" s="13" t="s">
        <v>481</v>
      </c>
      <c r="W833" s="13" t="s">
        <v>482</v>
      </c>
      <c r="X833" s="13" t="s">
        <v>509</v>
      </c>
      <c r="Y833" s="13" t="s">
        <v>161</v>
      </c>
      <c r="Z833" s="13"/>
      <c r="AA833" s="3"/>
    </row>
    <row r="834" spans="1:27" x14ac:dyDescent="0.3">
      <c r="A834" s="13" t="s">
        <v>479</v>
      </c>
      <c r="B834" s="13" t="s">
        <v>107</v>
      </c>
      <c r="C834" s="13" t="s">
        <v>93</v>
      </c>
      <c r="D834" s="13" t="s">
        <v>93</v>
      </c>
      <c r="E834" s="29" t="s">
        <v>1410</v>
      </c>
      <c r="F834" s="13" t="s">
        <v>509</v>
      </c>
      <c r="G834" s="13" t="s">
        <v>510</v>
      </c>
      <c r="H834" s="13" t="str">
        <f>IF(R834="A","Yes","No")</f>
        <v>No</v>
      </c>
      <c r="I834" s="13" t="s">
        <v>71</v>
      </c>
      <c r="J834" s="13" t="s">
        <v>29</v>
      </c>
      <c r="K834" s="13" t="s">
        <v>29</v>
      </c>
      <c r="L834" s="13" t="s">
        <v>30</v>
      </c>
      <c r="M834" s="13">
        <v>2014</v>
      </c>
      <c r="N834" s="13"/>
      <c r="O834" s="13"/>
      <c r="P834" s="13"/>
      <c r="Q834" s="14" t="s">
        <v>1407</v>
      </c>
      <c r="R834" s="15" t="s">
        <v>95</v>
      </c>
      <c r="S834" s="15" t="s">
        <v>96</v>
      </c>
      <c r="T834" s="15" t="s">
        <v>97</v>
      </c>
      <c r="U834" s="13" t="s">
        <v>511</v>
      </c>
      <c r="V834" s="13" t="s">
        <v>481</v>
      </c>
      <c r="W834" s="13" t="s">
        <v>482</v>
      </c>
      <c r="X834" s="13" t="s">
        <v>509</v>
      </c>
      <c r="Y834" s="13" t="s">
        <v>161</v>
      </c>
      <c r="Z834" s="13"/>
      <c r="AA834" s="3"/>
    </row>
    <row r="835" spans="1:27" x14ac:dyDescent="0.3">
      <c r="A835" s="13" t="s">
        <v>479</v>
      </c>
      <c r="B835" s="13" t="s">
        <v>107</v>
      </c>
      <c r="C835" s="13" t="s">
        <v>93</v>
      </c>
      <c r="D835" s="13" t="s">
        <v>93</v>
      </c>
      <c r="E835" s="29" t="s">
        <v>1411</v>
      </c>
      <c r="F835" s="13" t="s">
        <v>509</v>
      </c>
      <c r="G835" s="13" t="s">
        <v>510</v>
      </c>
      <c r="H835" s="13" t="str">
        <f>IF(R835="A","Yes","No")</f>
        <v>No</v>
      </c>
      <c r="I835" s="13" t="s">
        <v>71</v>
      </c>
      <c r="J835" s="13" t="s">
        <v>29</v>
      </c>
      <c r="K835" s="13" t="s">
        <v>29</v>
      </c>
      <c r="L835" s="13" t="s">
        <v>30</v>
      </c>
      <c r="M835" s="13">
        <v>2014</v>
      </c>
      <c r="N835" s="13"/>
      <c r="O835" s="13"/>
      <c r="P835" s="13"/>
      <c r="Q835" s="14" t="s">
        <v>1407</v>
      </c>
      <c r="R835" s="15" t="s">
        <v>95</v>
      </c>
      <c r="S835" s="15" t="s">
        <v>96</v>
      </c>
      <c r="T835" s="15" t="s">
        <v>97</v>
      </c>
      <c r="U835" s="13" t="s">
        <v>511</v>
      </c>
      <c r="V835" s="13" t="s">
        <v>481</v>
      </c>
      <c r="W835" s="13" t="s">
        <v>482</v>
      </c>
      <c r="X835" s="13" t="s">
        <v>509</v>
      </c>
      <c r="Y835" s="13" t="s">
        <v>161</v>
      </c>
      <c r="Z835" s="13"/>
      <c r="AA835" s="3"/>
    </row>
    <row r="836" spans="1:27" x14ac:dyDescent="0.3">
      <c r="A836" s="13" t="s">
        <v>479</v>
      </c>
      <c r="B836" s="13" t="s">
        <v>107</v>
      </c>
      <c r="C836" s="13" t="s">
        <v>93</v>
      </c>
      <c r="D836" s="13" t="s">
        <v>93</v>
      </c>
      <c r="E836" s="29" t="s">
        <v>1412</v>
      </c>
      <c r="F836" s="13" t="s">
        <v>509</v>
      </c>
      <c r="G836" s="13" t="s">
        <v>510</v>
      </c>
      <c r="H836" s="13" t="str">
        <f>IF(R836="A","Yes","No")</f>
        <v>No</v>
      </c>
      <c r="I836" s="13" t="s">
        <v>71</v>
      </c>
      <c r="J836" s="13" t="s">
        <v>29</v>
      </c>
      <c r="K836" s="13" t="s">
        <v>29</v>
      </c>
      <c r="L836" s="13" t="s">
        <v>30</v>
      </c>
      <c r="M836" s="13">
        <v>2014</v>
      </c>
      <c r="N836" s="13"/>
      <c r="O836" s="13"/>
      <c r="P836" s="13"/>
      <c r="Q836" s="14" t="s">
        <v>1407</v>
      </c>
      <c r="R836" s="15" t="s">
        <v>95</v>
      </c>
      <c r="S836" s="15" t="s">
        <v>96</v>
      </c>
      <c r="T836" s="15" t="s">
        <v>97</v>
      </c>
      <c r="U836" s="13" t="s">
        <v>511</v>
      </c>
      <c r="V836" s="13" t="s">
        <v>481</v>
      </c>
      <c r="W836" s="13" t="s">
        <v>482</v>
      </c>
      <c r="X836" s="13" t="s">
        <v>509</v>
      </c>
      <c r="Y836" s="13" t="s">
        <v>161</v>
      </c>
      <c r="Z836" s="13"/>
      <c r="AA836" s="3"/>
    </row>
    <row r="837" spans="1:27" x14ac:dyDescent="0.3">
      <c r="A837" s="13" t="s">
        <v>479</v>
      </c>
      <c r="B837" s="13" t="s">
        <v>107</v>
      </c>
      <c r="C837" s="13" t="s">
        <v>93</v>
      </c>
      <c r="D837" s="13" t="s">
        <v>93</v>
      </c>
      <c r="E837" s="29" t="s">
        <v>1413</v>
      </c>
      <c r="F837" s="13" t="s">
        <v>509</v>
      </c>
      <c r="G837" s="13" t="s">
        <v>510</v>
      </c>
      <c r="H837" s="13" t="str">
        <f>IF(R837="A","Yes","No")</f>
        <v>No</v>
      </c>
      <c r="I837" s="13" t="s">
        <v>71</v>
      </c>
      <c r="J837" s="13" t="s">
        <v>29</v>
      </c>
      <c r="K837" s="13" t="s">
        <v>29</v>
      </c>
      <c r="L837" s="13" t="s">
        <v>30</v>
      </c>
      <c r="M837" s="13">
        <v>2014</v>
      </c>
      <c r="N837" s="13"/>
      <c r="O837" s="13"/>
      <c r="P837" s="13"/>
      <c r="Q837" s="14" t="s">
        <v>1407</v>
      </c>
      <c r="R837" s="15" t="s">
        <v>95</v>
      </c>
      <c r="S837" s="15" t="s">
        <v>96</v>
      </c>
      <c r="T837" s="15" t="s">
        <v>97</v>
      </c>
      <c r="U837" s="13" t="s">
        <v>511</v>
      </c>
      <c r="V837" s="13" t="s">
        <v>481</v>
      </c>
      <c r="W837" s="13" t="s">
        <v>482</v>
      </c>
      <c r="X837" s="13" t="s">
        <v>509</v>
      </c>
      <c r="Y837" s="13" t="s">
        <v>161</v>
      </c>
      <c r="Z837" s="13"/>
      <c r="AA837" s="3"/>
    </row>
    <row r="838" spans="1:27" x14ac:dyDescent="0.3">
      <c r="A838" s="13" t="s">
        <v>479</v>
      </c>
      <c r="B838" s="13" t="s">
        <v>107</v>
      </c>
      <c r="C838" s="13" t="s">
        <v>93</v>
      </c>
      <c r="D838" s="13" t="s">
        <v>93</v>
      </c>
      <c r="E838" s="29" t="s">
        <v>1406</v>
      </c>
      <c r="F838" s="13" t="s">
        <v>512</v>
      </c>
      <c r="G838" s="13" t="s">
        <v>510</v>
      </c>
      <c r="H838" s="13" t="str">
        <f>IF(R838="A","Yes","No")</f>
        <v>No</v>
      </c>
      <c r="I838" s="13" t="s">
        <v>71</v>
      </c>
      <c r="J838" s="13" t="s">
        <v>29</v>
      </c>
      <c r="K838" s="13" t="s">
        <v>29</v>
      </c>
      <c r="L838" s="13" t="s">
        <v>30</v>
      </c>
      <c r="M838" s="13">
        <v>2016</v>
      </c>
      <c r="N838" s="13"/>
      <c r="O838" s="13"/>
      <c r="P838" s="13"/>
      <c r="Q838" s="14" t="str">
        <f>HYPERLINK("http://www.itu.int/net4/wsis/stocktakingp/en/Database/Search","http://www.itu.int/net4/wsis/stocktakingp/en/Database/Search")</f>
        <v>http://www.itu.int/net4/wsis/stocktakingp/en/Database/Search</v>
      </c>
      <c r="R838" s="15" t="s">
        <v>95</v>
      </c>
      <c r="S838" s="15" t="s">
        <v>96</v>
      </c>
      <c r="T838" s="15" t="s">
        <v>97</v>
      </c>
      <c r="U838" s="13" t="s">
        <v>512</v>
      </c>
      <c r="V838" s="13" t="s">
        <v>481</v>
      </c>
      <c r="W838" s="13" t="s">
        <v>482</v>
      </c>
      <c r="X838" s="13" t="s">
        <v>513</v>
      </c>
      <c r="Y838" s="13" t="s">
        <v>161</v>
      </c>
      <c r="Z838" s="13"/>
      <c r="AA838" s="3"/>
    </row>
    <row r="839" spans="1:27" x14ac:dyDescent="0.3">
      <c r="A839" s="13" t="s">
        <v>479</v>
      </c>
      <c r="B839" s="13" t="s">
        <v>107</v>
      </c>
      <c r="C839" s="13" t="s">
        <v>93</v>
      </c>
      <c r="D839" s="13" t="s">
        <v>93</v>
      </c>
      <c r="E839" s="29" t="s">
        <v>1711</v>
      </c>
      <c r="F839" s="13" t="s">
        <v>1757</v>
      </c>
      <c r="G839" s="13" t="s">
        <v>377</v>
      </c>
      <c r="H839" s="13" t="str">
        <f>IF(R839="A","Yes","No")</f>
        <v>No</v>
      </c>
      <c r="I839" s="13" t="s">
        <v>28</v>
      </c>
      <c r="J839" s="13" t="s">
        <v>29</v>
      </c>
      <c r="K839" s="13" t="s">
        <v>29</v>
      </c>
      <c r="L839" s="13" t="s">
        <v>29</v>
      </c>
      <c r="M839" s="13">
        <v>2015</v>
      </c>
      <c r="N839" s="13" t="s">
        <v>723</v>
      </c>
      <c r="O839" s="13"/>
      <c r="P839" s="13"/>
      <c r="Q839" s="27" t="s">
        <v>1719</v>
      </c>
      <c r="R839" s="15" t="s">
        <v>95</v>
      </c>
      <c r="S839" s="15" t="s">
        <v>96</v>
      </c>
      <c r="T839" s="15" t="s">
        <v>351</v>
      </c>
      <c r="U839" s="13" t="s">
        <v>567</v>
      </c>
      <c r="V839" s="13" t="s">
        <v>202</v>
      </c>
      <c r="W839" s="13" t="s">
        <v>207</v>
      </c>
      <c r="X839" s="13" t="s">
        <v>568</v>
      </c>
      <c r="Y839" s="13" t="s">
        <v>306</v>
      </c>
      <c r="Z839" s="13" t="s">
        <v>569</v>
      </c>
      <c r="AA839" s="3"/>
    </row>
    <row r="840" spans="1:27" x14ac:dyDescent="0.3">
      <c r="A840" s="13" t="s">
        <v>479</v>
      </c>
      <c r="B840" s="13" t="s">
        <v>107</v>
      </c>
      <c r="C840" s="13" t="s">
        <v>93</v>
      </c>
      <c r="D840" s="13" t="s">
        <v>93</v>
      </c>
      <c r="E840" s="29" t="s">
        <v>1716</v>
      </c>
      <c r="F840" s="13" t="s">
        <v>1757</v>
      </c>
      <c r="G840" s="13" t="s">
        <v>377</v>
      </c>
      <c r="H840" s="13" t="str">
        <f>IF(R840="A","Yes","No")</f>
        <v>No</v>
      </c>
      <c r="I840" s="13" t="s">
        <v>28</v>
      </c>
      <c r="J840" s="13" t="s">
        <v>29</v>
      </c>
      <c r="K840" s="13" t="s">
        <v>29</v>
      </c>
      <c r="L840" s="13" t="s">
        <v>29</v>
      </c>
      <c r="M840" s="13">
        <v>2015</v>
      </c>
      <c r="N840" s="13" t="s">
        <v>723</v>
      </c>
      <c r="O840" s="13"/>
      <c r="P840" s="13"/>
      <c r="Q840" s="27" t="s">
        <v>1719</v>
      </c>
      <c r="R840" s="15" t="s">
        <v>95</v>
      </c>
      <c r="S840" s="15" t="s">
        <v>96</v>
      </c>
      <c r="T840" s="15" t="s">
        <v>351</v>
      </c>
      <c r="U840" s="13" t="s">
        <v>567</v>
      </c>
      <c r="V840" s="13" t="s">
        <v>202</v>
      </c>
      <c r="W840" s="13" t="s">
        <v>207</v>
      </c>
      <c r="X840" s="13" t="s">
        <v>568</v>
      </c>
      <c r="Y840" s="13" t="s">
        <v>306</v>
      </c>
      <c r="Z840" s="13" t="s">
        <v>569</v>
      </c>
      <c r="AA840" s="3"/>
    </row>
    <row r="841" spans="1:27" x14ac:dyDescent="0.3">
      <c r="A841" s="13" t="s">
        <v>479</v>
      </c>
      <c r="B841" s="13" t="s">
        <v>107</v>
      </c>
      <c r="C841" s="13" t="s">
        <v>93</v>
      </c>
      <c r="D841" s="13" t="s">
        <v>93</v>
      </c>
      <c r="E841" s="29" t="s">
        <v>1693</v>
      </c>
      <c r="F841" s="13" t="s">
        <v>1757</v>
      </c>
      <c r="G841" s="13" t="s">
        <v>377</v>
      </c>
      <c r="H841" s="13" t="str">
        <f>IF(R841="A","Yes","No")</f>
        <v>No</v>
      </c>
      <c r="I841" s="13" t="s">
        <v>28</v>
      </c>
      <c r="J841" s="13" t="s">
        <v>29</v>
      </c>
      <c r="K841" s="13" t="s">
        <v>29</v>
      </c>
      <c r="L841" s="13" t="s">
        <v>29</v>
      </c>
      <c r="M841" s="13">
        <v>2008</v>
      </c>
      <c r="N841" s="13" t="s">
        <v>723</v>
      </c>
      <c r="O841" s="13"/>
      <c r="P841" s="13"/>
      <c r="Q841" s="27" t="s">
        <v>1749</v>
      </c>
      <c r="R841" s="15" t="s">
        <v>95</v>
      </c>
      <c r="S841" s="15" t="s">
        <v>96</v>
      </c>
      <c r="T841" s="15" t="s">
        <v>351</v>
      </c>
      <c r="U841" s="13" t="s">
        <v>567</v>
      </c>
      <c r="V841" s="13" t="s">
        <v>202</v>
      </c>
      <c r="W841" s="13" t="s">
        <v>207</v>
      </c>
      <c r="X841" s="13" t="s">
        <v>568</v>
      </c>
      <c r="Y841" s="13" t="s">
        <v>306</v>
      </c>
      <c r="Z841" s="13" t="s">
        <v>569</v>
      </c>
      <c r="AA841" s="3"/>
    </row>
    <row r="842" spans="1:27" x14ac:dyDescent="0.3">
      <c r="A842" s="13" t="s">
        <v>479</v>
      </c>
      <c r="B842" s="13" t="s">
        <v>107</v>
      </c>
      <c r="C842" s="13" t="s">
        <v>93</v>
      </c>
      <c r="D842" s="13" t="s">
        <v>93</v>
      </c>
      <c r="E842" s="29" t="s">
        <v>1694</v>
      </c>
      <c r="F842" s="13" t="s">
        <v>1757</v>
      </c>
      <c r="G842" s="13" t="s">
        <v>377</v>
      </c>
      <c r="H842" s="13" t="str">
        <f>IF(R842="A","Yes","No")</f>
        <v>No</v>
      </c>
      <c r="I842" s="13" t="s">
        <v>28</v>
      </c>
      <c r="J842" s="13" t="s">
        <v>29</v>
      </c>
      <c r="K842" s="13" t="s">
        <v>29</v>
      </c>
      <c r="L842" s="13" t="s">
        <v>29</v>
      </c>
      <c r="M842" s="13">
        <v>2008</v>
      </c>
      <c r="N842" s="13" t="s">
        <v>723</v>
      </c>
      <c r="O842" s="13"/>
      <c r="P842" s="13"/>
      <c r="Q842" s="27" t="s">
        <v>1750</v>
      </c>
      <c r="R842" s="15" t="s">
        <v>95</v>
      </c>
      <c r="S842" s="15" t="s">
        <v>96</v>
      </c>
      <c r="T842" s="15" t="s">
        <v>351</v>
      </c>
      <c r="U842" s="13" t="s">
        <v>567</v>
      </c>
      <c r="V842" s="13" t="s">
        <v>202</v>
      </c>
      <c r="W842" s="13" t="s">
        <v>207</v>
      </c>
      <c r="X842" s="13" t="s">
        <v>568</v>
      </c>
      <c r="Y842" s="13" t="s">
        <v>306</v>
      </c>
      <c r="Z842" s="13" t="s">
        <v>569</v>
      </c>
      <c r="AA842" s="3"/>
    </row>
    <row r="843" spans="1:27" x14ac:dyDescent="0.3">
      <c r="A843" s="13" t="s">
        <v>479</v>
      </c>
      <c r="B843" s="13" t="s">
        <v>107</v>
      </c>
      <c r="C843" s="13" t="s">
        <v>93</v>
      </c>
      <c r="D843" s="13" t="s">
        <v>93</v>
      </c>
      <c r="E843" s="29" t="s">
        <v>1695</v>
      </c>
      <c r="F843" s="13" t="s">
        <v>1757</v>
      </c>
      <c r="G843" s="13" t="s">
        <v>377</v>
      </c>
      <c r="H843" s="13" t="str">
        <f>IF(R843="A","Yes","No")</f>
        <v>No</v>
      </c>
      <c r="I843" s="13" t="s">
        <v>28</v>
      </c>
      <c r="J843" s="13" t="s">
        <v>29</v>
      </c>
      <c r="K843" s="13" t="s">
        <v>29</v>
      </c>
      <c r="L843" s="13" t="s">
        <v>29</v>
      </c>
      <c r="M843" s="13">
        <v>2008</v>
      </c>
      <c r="N843" s="13" t="s">
        <v>723</v>
      </c>
      <c r="O843" s="13"/>
      <c r="P843" s="13"/>
      <c r="Q843" s="27" t="s">
        <v>1751</v>
      </c>
      <c r="R843" s="15" t="s">
        <v>95</v>
      </c>
      <c r="S843" s="15" t="s">
        <v>96</v>
      </c>
      <c r="T843" s="15" t="s">
        <v>351</v>
      </c>
      <c r="U843" s="13" t="s">
        <v>567</v>
      </c>
      <c r="V843" s="13" t="s">
        <v>202</v>
      </c>
      <c r="W843" s="13" t="s">
        <v>207</v>
      </c>
      <c r="X843" s="13" t="s">
        <v>568</v>
      </c>
      <c r="Y843" s="13" t="s">
        <v>306</v>
      </c>
      <c r="Z843" s="13" t="s">
        <v>569</v>
      </c>
      <c r="AA843" s="3"/>
    </row>
    <row r="844" spans="1:27" x14ac:dyDescent="0.3">
      <c r="A844" s="13" t="s">
        <v>479</v>
      </c>
      <c r="B844" s="13" t="s">
        <v>107</v>
      </c>
      <c r="C844" s="13" t="s">
        <v>93</v>
      </c>
      <c r="D844" s="13" t="s">
        <v>93</v>
      </c>
      <c r="E844" s="29" t="s">
        <v>1696</v>
      </c>
      <c r="F844" s="13" t="s">
        <v>1757</v>
      </c>
      <c r="G844" s="13" t="s">
        <v>377</v>
      </c>
      <c r="H844" s="13" t="str">
        <f>IF(R844="A","Yes","No")</f>
        <v>No</v>
      </c>
      <c r="I844" s="13" t="s">
        <v>28</v>
      </c>
      <c r="J844" s="13" t="s">
        <v>29</v>
      </c>
      <c r="K844" s="13" t="s">
        <v>29</v>
      </c>
      <c r="L844" s="13" t="s">
        <v>29</v>
      </c>
      <c r="M844" s="13">
        <v>2008</v>
      </c>
      <c r="N844" s="13" t="s">
        <v>723</v>
      </c>
      <c r="O844" s="13"/>
      <c r="P844" s="13"/>
      <c r="Q844" s="27" t="s">
        <v>1752</v>
      </c>
      <c r="R844" s="15" t="s">
        <v>95</v>
      </c>
      <c r="S844" s="15" t="s">
        <v>96</v>
      </c>
      <c r="T844" s="15" t="s">
        <v>351</v>
      </c>
      <c r="U844" s="13" t="s">
        <v>567</v>
      </c>
      <c r="V844" s="13" t="s">
        <v>202</v>
      </c>
      <c r="W844" s="13" t="s">
        <v>207</v>
      </c>
      <c r="X844" s="13" t="s">
        <v>568</v>
      </c>
      <c r="Y844" s="13" t="s">
        <v>306</v>
      </c>
      <c r="Z844" s="13" t="s">
        <v>569</v>
      </c>
      <c r="AA844" s="3"/>
    </row>
    <row r="845" spans="1:27" x14ac:dyDescent="0.3">
      <c r="A845" s="13" t="s">
        <v>479</v>
      </c>
      <c r="B845" s="13" t="s">
        <v>107</v>
      </c>
      <c r="C845" s="13" t="s">
        <v>93</v>
      </c>
      <c r="D845" s="13" t="s">
        <v>93</v>
      </c>
      <c r="E845" s="29" t="s">
        <v>1697</v>
      </c>
      <c r="F845" s="13" t="s">
        <v>1757</v>
      </c>
      <c r="G845" s="13" t="s">
        <v>377</v>
      </c>
      <c r="H845" s="13" t="str">
        <f>IF(R845="A","Yes","No")</f>
        <v>No</v>
      </c>
      <c r="I845" s="13" t="s">
        <v>28</v>
      </c>
      <c r="J845" s="13" t="s">
        <v>29</v>
      </c>
      <c r="K845" s="13" t="s">
        <v>29</v>
      </c>
      <c r="L845" s="13" t="s">
        <v>29</v>
      </c>
      <c r="M845" s="13">
        <v>2008</v>
      </c>
      <c r="N845" s="13" t="s">
        <v>723</v>
      </c>
      <c r="O845" s="13"/>
      <c r="P845" s="13"/>
      <c r="Q845" s="27" t="s">
        <v>1753</v>
      </c>
      <c r="R845" s="15" t="s">
        <v>95</v>
      </c>
      <c r="S845" s="15" t="s">
        <v>96</v>
      </c>
      <c r="T845" s="15" t="s">
        <v>351</v>
      </c>
      <c r="U845" s="13" t="s">
        <v>567</v>
      </c>
      <c r="V845" s="13" t="s">
        <v>202</v>
      </c>
      <c r="W845" s="13" t="s">
        <v>207</v>
      </c>
      <c r="X845" s="13" t="s">
        <v>568</v>
      </c>
      <c r="Y845" s="13" t="s">
        <v>306</v>
      </c>
      <c r="Z845" s="13" t="s">
        <v>569</v>
      </c>
      <c r="AA845" s="3"/>
    </row>
    <row r="846" spans="1:27" x14ac:dyDescent="0.3">
      <c r="A846" s="13" t="s">
        <v>479</v>
      </c>
      <c r="B846" s="13" t="s">
        <v>23</v>
      </c>
      <c r="C846" s="13" t="s">
        <v>93</v>
      </c>
      <c r="D846" s="13" t="s">
        <v>93</v>
      </c>
      <c r="E846" s="29" t="s">
        <v>502</v>
      </c>
      <c r="F846" s="13" t="s">
        <v>1771</v>
      </c>
      <c r="G846" s="13" t="s">
        <v>573</v>
      </c>
      <c r="H846" s="13" t="str">
        <f>IF(R846="A","Yes","No")</f>
        <v>No</v>
      </c>
      <c r="I846" s="13" t="s">
        <v>28</v>
      </c>
      <c r="J846" s="13" t="s">
        <v>29</v>
      </c>
      <c r="K846" s="13" t="s">
        <v>29</v>
      </c>
      <c r="L846" s="13" t="s">
        <v>29</v>
      </c>
      <c r="M846" s="13">
        <v>2009</v>
      </c>
      <c r="N846" s="13"/>
      <c r="O846" s="13"/>
      <c r="P846" s="13"/>
      <c r="Q846" s="30" t="str">
        <f>HYPERLINK("http://uganda.opendataforafrica.org/","http://uganda.opendataforafrica.org/")</f>
        <v>http://uganda.opendataforafrica.org/</v>
      </c>
      <c r="R846" s="15" t="s">
        <v>95</v>
      </c>
      <c r="S846" s="15" t="s">
        <v>96</v>
      </c>
      <c r="T846" s="15" t="s">
        <v>351</v>
      </c>
      <c r="U846" s="13" t="s">
        <v>546</v>
      </c>
      <c r="V846" s="13" t="s">
        <v>202</v>
      </c>
      <c r="W846" s="13" t="s">
        <v>207</v>
      </c>
      <c r="X846" s="13" t="s">
        <v>306</v>
      </c>
      <c r="Y846" s="13" t="s">
        <v>91</v>
      </c>
      <c r="Z846" s="16" t="str">
        <f>HYPERLINK("http://www.afdb.org/en/countries/east-africa/uganda/","http://www.afdb.org/en/countries/east-africa/uganda/")</f>
        <v>http://www.afdb.org/en/countries/east-africa/uganda/</v>
      </c>
      <c r="AA846" s="3"/>
    </row>
    <row r="847" spans="1:27" x14ac:dyDescent="0.3">
      <c r="A847" s="13" t="s">
        <v>479</v>
      </c>
      <c r="B847" s="13" t="s">
        <v>107</v>
      </c>
      <c r="C847" s="13" t="s">
        <v>93</v>
      </c>
      <c r="D847" s="13" t="s">
        <v>93</v>
      </c>
      <c r="E847" s="29" t="s">
        <v>479</v>
      </c>
      <c r="F847" s="13" t="s">
        <v>575</v>
      </c>
      <c r="G847" s="13" t="s">
        <v>576</v>
      </c>
      <c r="H847" s="13" t="str">
        <f>IF(R847="A","Yes","No")</f>
        <v>No</v>
      </c>
      <c r="I847" s="13" t="s">
        <v>71</v>
      </c>
      <c r="J847" s="13" t="s">
        <v>30</v>
      </c>
      <c r="K847" s="13" t="s">
        <v>29</v>
      </c>
      <c r="L847" s="13" t="s">
        <v>30</v>
      </c>
      <c r="M847" s="13" t="s">
        <v>801</v>
      </c>
      <c r="N847" s="13"/>
      <c r="O847" s="13"/>
      <c r="P847" s="13"/>
      <c r="Q847" s="14" t="s">
        <v>577</v>
      </c>
      <c r="R847" s="15" t="s">
        <v>199</v>
      </c>
      <c r="S847" s="15" t="s">
        <v>200</v>
      </c>
      <c r="T847" s="15" t="s">
        <v>200</v>
      </c>
      <c r="U847" s="13" t="s">
        <v>578</v>
      </c>
      <c r="V847" s="13" t="s">
        <v>127</v>
      </c>
      <c r="W847" s="13" t="s">
        <v>128</v>
      </c>
      <c r="X847" s="13" t="s">
        <v>306</v>
      </c>
      <c r="Y847" s="13" t="s">
        <v>306</v>
      </c>
      <c r="Z847" s="13" t="s">
        <v>579</v>
      </c>
      <c r="AA847" s="3"/>
    </row>
    <row r="848" spans="1:27" x14ac:dyDescent="0.3">
      <c r="A848" s="13" t="s">
        <v>479</v>
      </c>
      <c r="B848" s="13" t="s">
        <v>107</v>
      </c>
      <c r="C848" s="13" t="s">
        <v>93</v>
      </c>
      <c r="D848" s="13" t="s">
        <v>93</v>
      </c>
      <c r="E848" s="29" t="s">
        <v>1832</v>
      </c>
      <c r="F848" s="13" t="s">
        <v>585</v>
      </c>
      <c r="G848" s="13" t="s">
        <v>586</v>
      </c>
      <c r="H848" s="13" t="str">
        <f>IF(R848="A","Yes","No")</f>
        <v>No</v>
      </c>
      <c r="I848" s="13" t="s">
        <v>28</v>
      </c>
      <c r="J848" s="13" t="s">
        <v>29</v>
      </c>
      <c r="K848" s="13" t="s">
        <v>29</v>
      </c>
      <c r="L848" s="13" t="s">
        <v>29</v>
      </c>
      <c r="M848" s="13">
        <v>2014</v>
      </c>
      <c r="N848" s="13" t="s">
        <v>723</v>
      </c>
      <c r="O848" s="13"/>
      <c r="P848" s="13"/>
      <c r="Q848" s="14" t="s">
        <v>587</v>
      </c>
      <c r="R848" s="15" t="s">
        <v>95</v>
      </c>
      <c r="S848" s="15" t="s">
        <v>96</v>
      </c>
      <c r="T848" s="15" t="s">
        <v>351</v>
      </c>
      <c r="U848" s="13" t="s">
        <v>585</v>
      </c>
      <c r="V848" s="13" t="s">
        <v>202</v>
      </c>
      <c r="W848" s="13" t="s">
        <v>207</v>
      </c>
      <c r="X848" s="13" t="s">
        <v>568</v>
      </c>
      <c r="Y848" s="13" t="s">
        <v>306</v>
      </c>
      <c r="Z848" s="16" t="str">
        <f>HYPERLINK("https://data.oecd.org/searchresults/?hf=20&amp;b=0&amp;r=%2Bf%2Ftype%2Findicators&amp;l=en&amp;s=score","https://data.oecd.org/searchresults/?hf=20&amp;b=0&amp;r=%2Bf%2Ftype%2Findicators&amp;l=en&amp;s=score")</f>
        <v>https://data.oecd.org/searchresults/?hf=20&amp;b=0&amp;r=%2Bf%2Ftype%2Findicators&amp;l=en&amp;s=score</v>
      </c>
      <c r="AA848" s="3"/>
    </row>
    <row r="849" spans="1:27" x14ac:dyDescent="0.3">
      <c r="A849" s="13" t="s">
        <v>479</v>
      </c>
      <c r="B849" s="13" t="s">
        <v>107</v>
      </c>
      <c r="C849" s="13" t="s">
        <v>93</v>
      </c>
      <c r="D849" s="13" t="s">
        <v>93</v>
      </c>
      <c r="E849" s="29" t="s">
        <v>502</v>
      </c>
      <c r="F849" s="13" t="s">
        <v>585</v>
      </c>
      <c r="G849" s="13" t="s">
        <v>586</v>
      </c>
      <c r="H849" s="13" t="str">
        <f>IF(R849="A","Yes","No")</f>
        <v>No</v>
      </c>
      <c r="I849" s="13" t="s">
        <v>28</v>
      </c>
      <c r="J849" s="13" t="s">
        <v>29</v>
      </c>
      <c r="K849" s="13" t="s">
        <v>29</v>
      </c>
      <c r="L849" s="13" t="s">
        <v>29</v>
      </c>
      <c r="M849" s="13">
        <v>2014</v>
      </c>
      <c r="N849" s="13" t="s">
        <v>723</v>
      </c>
      <c r="O849" s="13"/>
      <c r="P849" s="13"/>
      <c r="Q849" s="14" t="s">
        <v>587</v>
      </c>
      <c r="R849" s="15" t="s">
        <v>95</v>
      </c>
      <c r="S849" s="15" t="s">
        <v>96</v>
      </c>
      <c r="T849" s="15" t="s">
        <v>351</v>
      </c>
      <c r="U849" s="13" t="s">
        <v>585</v>
      </c>
      <c r="V849" s="13" t="s">
        <v>202</v>
      </c>
      <c r="W849" s="13" t="s">
        <v>207</v>
      </c>
      <c r="X849" s="13" t="s">
        <v>568</v>
      </c>
      <c r="Y849" s="13" t="s">
        <v>306</v>
      </c>
      <c r="Z849" s="16" t="str">
        <f>HYPERLINK("https://data.oecd.org/searchresults/?hf=20&amp;b=0&amp;r=%2Bf%2Ftype%2Findicators&amp;l=en&amp;s=score","https://data.oecd.org/searchresults/?hf=20&amp;b=0&amp;r=%2Bf%2Ftype%2Findicators&amp;l=en&amp;s=score")</f>
        <v>https://data.oecd.org/searchresults/?hf=20&amp;b=0&amp;r=%2Bf%2Ftype%2Findicators&amp;l=en&amp;s=score</v>
      </c>
      <c r="AA849" s="3"/>
    </row>
    <row r="850" spans="1:27" x14ac:dyDescent="0.3">
      <c r="A850" s="13" t="s">
        <v>479</v>
      </c>
      <c r="B850" s="13" t="s">
        <v>107</v>
      </c>
      <c r="C850" s="13" t="s">
        <v>93</v>
      </c>
      <c r="D850" s="13" t="s">
        <v>93</v>
      </c>
      <c r="E850" s="29" t="s">
        <v>316</v>
      </c>
      <c r="F850" s="13" t="s">
        <v>589</v>
      </c>
      <c r="G850" s="13" t="s">
        <v>589</v>
      </c>
      <c r="H850" s="13" t="str">
        <f>IF(R850="A","Yes","No")</f>
        <v>No</v>
      </c>
      <c r="I850" s="13" t="s">
        <v>71</v>
      </c>
      <c r="J850" s="13" t="s">
        <v>29</v>
      </c>
      <c r="K850" s="13" t="s">
        <v>29</v>
      </c>
      <c r="L850" s="13" t="s">
        <v>29</v>
      </c>
      <c r="M850" s="13">
        <v>2014</v>
      </c>
      <c r="N850" s="13" t="s">
        <v>723</v>
      </c>
      <c r="O850" s="13"/>
      <c r="P850" s="13"/>
      <c r="Q850" s="16" t="str">
        <f>HYPERLINK("http://knoema.com/","http://knoema.com/")</f>
        <v>http://knoema.com/</v>
      </c>
      <c r="R850" s="15" t="s">
        <v>155</v>
      </c>
      <c r="S850" s="15" t="s">
        <v>156</v>
      </c>
      <c r="T850" s="15" t="s">
        <v>588</v>
      </c>
      <c r="U850" s="13" t="s">
        <v>589</v>
      </c>
      <c r="V850" s="13" t="s">
        <v>202</v>
      </c>
      <c r="W850" s="13" t="s">
        <v>207</v>
      </c>
      <c r="X850" s="13" t="s">
        <v>306</v>
      </c>
      <c r="Y850" s="13" t="s">
        <v>306</v>
      </c>
      <c r="Z850" s="13"/>
      <c r="AA850" s="3"/>
    </row>
    <row r="851" spans="1:27" x14ac:dyDescent="0.3">
      <c r="A851" s="13" t="s">
        <v>479</v>
      </c>
      <c r="B851" s="13" t="s">
        <v>107</v>
      </c>
      <c r="C851" s="13" t="s">
        <v>93</v>
      </c>
      <c r="D851" s="13" t="s">
        <v>93</v>
      </c>
      <c r="E851" s="29" t="s">
        <v>1835</v>
      </c>
      <c r="F851" s="13" t="s">
        <v>589</v>
      </c>
      <c r="G851" s="13" t="s">
        <v>589</v>
      </c>
      <c r="H851" s="13" t="str">
        <f>IF(R851="A","Yes","No")</f>
        <v>No</v>
      </c>
      <c r="I851" s="13" t="s">
        <v>71</v>
      </c>
      <c r="J851" s="13" t="s">
        <v>29</v>
      </c>
      <c r="K851" s="13" t="s">
        <v>29</v>
      </c>
      <c r="L851" s="13" t="s">
        <v>29</v>
      </c>
      <c r="M851" s="13">
        <v>2014</v>
      </c>
      <c r="N851" s="13" t="s">
        <v>723</v>
      </c>
      <c r="O851" s="13"/>
      <c r="P851" s="13"/>
      <c r="Q851" s="16" t="str">
        <f>HYPERLINK("http://knoema.com/","http://knoema.com/")</f>
        <v>http://knoema.com/</v>
      </c>
      <c r="R851" s="15" t="s">
        <v>155</v>
      </c>
      <c r="S851" s="15" t="s">
        <v>156</v>
      </c>
      <c r="T851" s="15" t="s">
        <v>588</v>
      </c>
      <c r="U851" s="13" t="s">
        <v>589</v>
      </c>
      <c r="V851" s="13" t="s">
        <v>202</v>
      </c>
      <c r="W851" s="13" t="s">
        <v>207</v>
      </c>
      <c r="X851" s="13" t="s">
        <v>306</v>
      </c>
      <c r="Y851" s="13" t="s">
        <v>306</v>
      </c>
      <c r="Z851" s="13"/>
      <c r="AA851" s="3"/>
    </row>
    <row r="852" spans="1:27" x14ac:dyDescent="0.3">
      <c r="A852" s="13" t="s">
        <v>479</v>
      </c>
      <c r="B852" s="13" t="s">
        <v>107</v>
      </c>
      <c r="C852" s="13" t="s">
        <v>93</v>
      </c>
      <c r="D852" s="13" t="s">
        <v>93</v>
      </c>
      <c r="E852" s="29" t="s">
        <v>1836</v>
      </c>
      <c r="F852" s="13" t="s">
        <v>589</v>
      </c>
      <c r="G852" s="13" t="s">
        <v>589</v>
      </c>
      <c r="H852" s="13" t="str">
        <f>IF(R852="A","Yes","No")</f>
        <v>No</v>
      </c>
      <c r="I852" s="13" t="s">
        <v>71</v>
      </c>
      <c r="J852" s="13" t="s">
        <v>29</v>
      </c>
      <c r="K852" s="13" t="s">
        <v>29</v>
      </c>
      <c r="L852" s="13" t="s">
        <v>29</v>
      </c>
      <c r="M852" s="13">
        <v>2014</v>
      </c>
      <c r="N852" s="13" t="s">
        <v>723</v>
      </c>
      <c r="O852" s="13"/>
      <c r="P852" s="13"/>
      <c r="Q852" s="16" t="str">
        <f>HYPERLINK("http://knoema.com/","http://knoema.com/")</f>
        <v>http://knoema.com/</v>
      </c>
      <c r="R852" s="15" t="s">
        <v>155</v>
      </c>
      <c r="S852" s="15" t="s">
        <v>156</v>
      </c>
      <c r="T852" s="15" t="s">
        <v>588</v>
      </c>
      <c r="U852" s="13" t="s">
        <v>589</v>
      </c>
      <c r="V852" s="13" t="s">
        <v>202</v>
      </c>
      <c r="W852" s="13" t="s">
        <v>207</v>
      </c>
      <c r="X852" s="13" t="s">
        <v>306</v>
      </c>
      <c r="Y852" s="13" t="s">
        <v>306</v>
      </c>
      <c r="Z852" s="13"/>
      <c r="AA852" s="3"/>
    </row>
    <row r="853" spans="1:27" x14ac:dyDescent="0.3">
      <c r="A853" s="13" t="s">
        <v>479</v>
      </c>
      <c r="B853" s="13" t="s">
        <v>23</v>
      </c>
      <c r="C853" s="13" t="s">
        <v>93</v>
      </c>
      <c r="D853" s="13" t="s">
        <v>68</v>
      </c>
      <c r="E853" s="29" t="s">
        <v>1374</v>
      </c>
      <c r="F853" s="26" t="s">
        <v>1373</v>
      </c>
      <c r="G853" s="13" t="s">
        <v>480</v>
      </c>
      <c r="H853" s="13" t="str">
        <f>IF(R853="A","Yes","No")</f>
        <v>Yes</v>
      </c>
      <c r="I853" s="13" t="s">
        <v>489</v>
      </c>
      <c r="J853" s="13" t="s">
        <v>29</v>
      </c>
      <c r="K853" s="13" t="s">
        <v>29</v>
      </c>
      <c r="L853" s="13" t="s">
        <v>30</v>
      </c>
      <c r="M853" s="13">
        <v>2015</v>
      </c>
      <c r="N853" s="13"/>
      <c r="O853" s="13"/>
      <c r="P853" s="13"/>
      <c r="Q853" s="14" t="s">
        <v>1383</v>
      </c>
      <c r="R853" s="15" t="s">
        <v>44</v>
      </c>
      <c r="S853" s="15" t="s">
        <v>45</v>
      </c>
      <c r="T853" s="15" t="s">
        <v>72</v>
      </c>
      <c r="U853" s="13"/>
      <c r="V853" s="13" t="s">
        <v>481</v>
      </c>
      <c r="W853" s="13" t="s">
        <v>482</v>
      </c>
      <c r="X853" s="13" t="s">
        <v>483</v>
      </c>
      <c r="Y853" s="13" t="s">
        <v>76</v>
      </c>
      <c r="Z853" s="13"/>
      <c r="AA853" s="3"/>
    </row>
    <row r="854" spans="1:27" x14ac:dyDescent="0.3">
      <c r="A854" s="13" t="s">
        <v>479</v>
      </c>
      <c r="B854" s="13" t="s">
        <v>23</v>
      </c>
      <c r="C854" s="13" t="s">
        <v>93</v>
      </c>
      <c r="D854" s="13" t="s">
        <v>68</v>
      </c>
      <c r="E854" s="29" t="s">
        <v>1375</v>
      </c>
      <c r="F854" s="26" t="s">
        <v>1379</v>
      </c>
      <c r="G854" s="13" t="s">
        <v>480</v>
      </c>
      <c r="H854" s="13" t="str">
        <f>IF(R854="A","Yes","No")</f>
        <v>Yes</v>
      </c>
      <c r="I854" s="13" t="s">
        <v>489</v>
      </c>
      <c r="J854" s="13" t="s">
        <v>29</v>
      </c>
      <c r="K854" s="13" t="s">
        <v>29</v>
      </c>
      <c r="L854" s="13" t="s">
        <v>30</v>
      </c>
      <c r="M854" s="13">
        <v>2015</v>
      </c>
      <c r="N854" s="13"/>
      <c r="O854" s="13"/>
      <c r="P854" s="13"/>
      <c r="Q854" s="14" t="s">
        <v>1383</v>
      </c>
      <c r="R854" s="15" t="s">
        <v>44</v>
      </c>
      <c r="S854" s="15" t="s">
        <v>45</v>
      </c>
      <c r="T854" s="15" t="s">
        <v>72</v>
      </c>
      <c r="U854" s="13"/>
      <c r="V854" s="13" t="s">
        <v>481</v>
      </c>
      <c r="W854" s="13" t="s">
        <v>482</v>
      </c>
      <c r="X854" s="13" t="s">
        <v>483</v>
      </c>
      <c r="Y854" s="13" t="s">
        <v>76</v>
      </c>
      <c r="Z854" s="13"/>
      <c r="AA854" s="3"/>
    </row>
    <row r="855" spans="1:27" x14ac:dyDescent="0.3">
      <c r="A855" s="13" t="s">
        <v>479</v>
      </c>
      <c r="B855" s="13" t="s">
        <v>23</v>
      </c>
      <c r="C855" s="13" t="s">
        <v>93</v>
      </c>
      <c r="D855" s="13" t="s">
        <v>68</v>
      </c>
      <c r="E855" s="29" t="s">
        <v>1376</v>
      </c>
      <c r="F855" s="26" t="s">
        <v>1380</v>
      </c>
      <c r="G855" s="13" t="s">
        <v>480</v>
      </c>
      <c r="H855" s="13" t="str">
        <f>IF(R855="A","Yes","No")</f>
        <v>Yes</v>
      </c>
      <c r="I855" s="13" t="s">
        <v>489</v>
      </c>
      <c r="J855" s="13" t="s">
        <v>29</v>
      </c>
      <c r="K855" s="13" t="s">
        <v>29</v>
      </c>
      <c r="L855" s="13" t="s">
        <v>30</v>
      </c>
      <c r="M855" s="13">
        <v>2015</v>
      </c>
      <c r="N855" s="13"/>
      <c r="O855" s="13"/>
      <c r="P855" s="13"/>
      <c r="Q855" s="14" t="s">
        <v>1383</v>
      </c>
      <c r="R855" s="15" t="s">
        <v>44</v>
      </c>
      <c r="S855" s="15" t="s">
        <v>45</v>
      </c>
      <c r="T855" s="15" t="s">
        <v>72</v>
      </c>
      <c r="U855" s="13"/>
      <c r="V855" s="13" t="s">
        <v>481</v>
      </c>
      <c r="W855" s="13" t="s">
        <v>482</v>
      </c>
      <c r="X855" s="13" t="s">
        <v>483</v>
      </c>
      <c r="Y855" s="13" t="s">
        <v>76</v>
      </c>
      <c r="Z855" s="13"/>
      <c r="AA855" s="3"/>
    </row>
    <row r="856" spans="1:27" x14ac:dyDescent="0.3">
      <c r="A856" s="13" t="s">
        <v>479</v>
      </c>
      <c r="B856" s="13" t="s">
        <v>23</v>
      </c>
      <c r="C856" s="13" t="s">
        <v>93</v>
      </c>
      <c r="D856" s="13" t="s">
        <v>68</v>
      </c>
      <c r="E856" s="29" t="s">
        <v>1377</v>
      </c>
      <c r="F856" s="26" t="s">
        <v>1381</v>
      </c>
      <c r="G856" s="13" t="s">
        <v>480</v>
      </c>
      <c r="H856" s="13" t="str">
        <f>IF(R856="A","Yes","No")</f>
        <v>Yes</v>
      </c>
      <c r="I856" s="13" t="s">
        <v>71</v>
      </c>
      <c r="J856" s="13" t="s">
        <v>29</v>
      </c>
      <c r="K856" s="13" t="s">
        <v>29</v>
      </c>
      <c r="L856" s="13" t="s">
        <v>30</v>
      </c>
      <c r="M856" s="13">
        <v>2015</v>
      </c>
      <c r="N856" s="13"/>
      <c r="O856" s="13"/>
      <c r="P856" s="13"/>
      <c r="Q856" s="14" t="s">
        <v>1383</v>
      </c>
      <c r="R856" s="15" t="s">
        <v>44</v>
      </c>
      <c r="S856" s="15" t="s">
        <v>45</v>
      </c>
      <c r="T856" s="15" t="s">
        <v>72</v>
      </c>
      <c r="U856" s="13"/>
      <c r="V856" s="13" t="s">
        <v>481</v>
      </c>
      <c r="W856" s="13" t="s">
        <v>482</v>
      </c>
      <c r="X856" s="13" t="s">
        <v>483</v>
      </c>
      <c r="Y856" s="13" t="s">
        <v>76</v>
      </c>
      <c r="Z856" s="13"/>
      <c r="AA856" s="3"/>
    </row>
    <row r="857" spans="1:27" x14ac:dyDescent="0.3">
      <c r="A857" s="13" t="s">
        <v>479</v>
      </c>
      <c r="B857" s="13" t="s">
        <v>23</v>
      </c>
      <c r="C857" s="13" t="s">
        <v>93</v>
      </c>
      <c r="D857" s="13" t="s">
        <v>68</v>
      </c>
      <c r="E857" s="29" t="s">
        <v>1378</v>
      </c>
      <c r="F857" s="26" t="s">
        <v>1382</v>
      </c>
      <c r="G857" s="13" t="s">
        <v>480</v>
      </c>
      <c r="H857" s="13" t="str">
        <f>IF(R857="A","Yes","No")</f>
        <v>Yes</v>
      </c>
      <c r="I857" s="13" t="s">
        <v>71</v>
      </c>
      <c r="J857" s="13" t="s">
        <v>29</v>
      </c>
      <c r="K857" s="13" t="s">
        <v>29</v>
      </c>
      <c r="L857" s="13" t="s">
        <v>30</v>
      </c>
      <c r="M857" s="13">
        <v>2015</v>
      </c>
      <c r="N857" s="13"/>
      <c r="O857" s="13"/>
      <c r="P857" s="13"/>
      <c r="Q857" s="14" t="s">
        <v>1383</v>
      </c>
      <c r="R857" s="15" t="s">
        <v>44</v>
      </c>
      <c r="S857" s="15" t="s">
        <v>45</v>
      </c>
      <c r="T857" s="15" t="s">
        <v>72</v>
      </c>
      <c r="U857" s="13"/>
      <c r="V857" s="13" t="s">
        <v>481</v>
      </c>
      <c r="W857" s="13" t="s">
        <v>482</v>
      </c>
      <c r="X857" s="13" t="s">
        <v>483</v>
      </c>
      <c r="Y857" s="13" t="s">
        <v>76</v>
      </c>
      <c r="Z857" s="13"/>
      <c r="AA857" s="3"/>
    </row>
    <row r="858" spans="1:27" x14ac:dyDescent="0.3">
      <c r="A858" s="13" t="s">
        <v>479</v>
      </c>
      <c r="B858" s="13" t="s">
        <v>23</v>
      </c>
      <c r="C858" s="13" t="s">
        <v>93</v>
      </c>
      <c r="D858" s="13" t="s">
        <v>24</v>
      </c>
      <c r="E858" s="29" t="s">
        <v>505</v>
      </c>
      <c r="F858" s="13" t="s">
        <v>505</v>
      </c>
      <c r="G858" s="13" t="s">
        <v>2024</v>
      </c>
      <c r="H858" s="13" t="str">
        <f>IF(R858="A","Yes","No")</f>
        <v>Yes</v>
      </c>
      <c r="I858" s="13" t="s">
        <v>71</v>
      </c>
      <c r="J858" s="13" t="s">
        <v>29</v>
      </c>
      <c r="K858" s="13" t="s">
        <v>29</v>
      </c>
      <c r="L858" s="13" t="s">
        <v>30</v>
      </c>
      <c r="M858" s="13" t="s">
        <v>801</v>
      </c>
      <c r="N858" s="13"/>
      <c r="O858" s="13"/>
      <c r="P858" s="13"/>
      <c r="Q858" s="16" t="str">
        <f>HYPERLINK("http://www.ict.go.ug/sites/default/files/Resource/Entebbe_Municipality_Postcodes.pdf","http://www.ict.go.ug/sites/default/files/Resource/Entebbe_Municipality_Postcodes.pdf ")</f>
        <v xml:space="preserve">http://www.ict.go.ug/sites/default/files/Resource/Entebbe_Municipality_Postcodes.pdf </v>
      </c>
      <c r="R858" s="15" t="s">
        <v>44</v>
      </c>
      <c r="S858" s="15" t="s">
        <v>45</v>
      </c>
      <c r="T858" s="15" t="s">
        <v>46</v>
      </c>
      <c r="U858" s="13"/>
      <c r="V858" s="13" t="s">
        <v>411</v>
      </c>
      <c r="W858" s="13" t="s">
        <v>412</v>
      </c>
      <c r="X858" s="13" t="s">
        <v>506</v>
      </c>
      <c r="Y858" s="13" t="s">
        <v>161</v>
      </c>
      <c r="Z858" s="13"/>
      <c r="AA858" s="3"/>
    </row>
    <row r="859" spans="1:27" x14ac:dyDescent="0.3">
      <c r="A859" s="26" t="s">
        <v>479</v>
      </c>
      <c r="B859" s="13" t="s">
        <v>23</v>
      </c>
      <c r="C859" s="13" t="s">
        <v>93</v>
      </c>
      <c r="D859" s="13" t="s">
        <v>24</v>
      </c>
      <c r="E859" s="29" t="s">
        <v>1572</v>
      </c>
      <c r="F859" s="13" t="s">
        <v>547</v>
      </c>
      <c r="G859" s="13" t="s">
        <v>304</v>
      </c>
      <c r="H859" s="13" t="str">
        <f>IF(R859="A","Yes","No")</f>
        <v>No</v>
      </c>
      <c r="I859" s="13" t="s">
        <v>489</v>
      </c>
      <c r="J859" s="13" t="s">
        <v>29</v>
      </c>
      <c r="K859" s="13" t="s">
        <v>29</v>
      </c>
      <c r="L859" s="13" t="s">
        <v>30</v>
      </c>
      <c r="M859" s="13">
        <v>2015</v>
      </c>
      <c r="N859" s="13"/>
      <c r="O859" s="13"/>
      <c r="P859" s="13"/>
      <c r="Q859" s="27" t="s">
        <v>1583</v>
      </c>
      <c r="R859" s="15" t="s">
        <v>95</v>
      </c>
      <c r="S859" s="15" t="s">
        <v>96</v>
      </c>
      <c r="T859" s="15" t="s">
        <v>97</v>
      </c>
      <c r="U859" s="13" t="s">
        <v>547</v>
      </c>
      <c r="V859" s="13" t="s">
        <v>411</v>
      </c>
      <c r="W859" s="13" t="s">
        <v>412</v>
      </c>
      <c r="X859" s="13" t="s">
        <v>306</v>
      </c>
      <c r="Y859" s="13" t="s">
        <v>378</v>
      </c>
      <c r="Z859" s="13"/>
      <c r="AA859" s="3"/>
    </row>
    <row r="860" spans="1:27" x14ac:dyDescent="0.3">
      <c r="A860" s="13" t="s">
        <v>514</v>
      </c>
      <c r="B860" s="13" t="s">
        <v>23</v>
      </c>
      <c r="C860" s="13" t="s">
        <v>93</v>
      </c>
      <c r="D860" s="13" t="s">
        <v>68</v>
      </c>
      <c r="E860" s="29" t="s">
        <v>1421</v>
      </c>
      <c r="F860" s="13" t="s">
        <v>517</v>
      </c>
      <c r="G860" s="13" t="s">
        <v>54</v>
      </c>
      <c r="H860" s="13" t="str">
        <f>IF(R860="A","Yes","No")</f>
        <v>Yes</v>
      </c>
      <c r="I860" s="13" t="s">
        <v>28</v>
      </c>
      <c r="J860" s="13" t="s">
        <v>29</v>
      </c>
      <c r="K860" s="13" t="s">
        <v>29</v>
      </c>
      <c r="L860" s="13" t="s">
        <v>30</v>
      </c>
      <c r="M860" s="13">
        <v>2008</v>
      </c>
      <c r="N860" s="13"/>
      <c r="O860" s="13"/>
      <c r="P860" s="13"/>
      <c r="Q860" s="14" t="str">
        <f>HYPERLINK("http://catalog.ihsn.org/index.php/catalog/3787","http://catalog.ihsn.org/index.php/catalog/3787")</f>
        <v>http://catalog.ihsn.org/index.php/catalog/3787</v>
      </c>
      <c r="R860" s="15" t="s">
        <v>44</v>
      </c>
      <c r="S860" s="15" t="s">
        <v>45</v>
      </c>
      <c r="T860" s="15" t="s">
        <v>56</v>
      </c>
      <c r="U860" s="13" t="s">
        <v>214</v>
      </c>
      <c r="V860" s="13" t="s">
        <v>515</v>
      </c>
      <c r="W860" s="13" t="s">
        <v>516</v>
      </c>
      <c r="X860" s="13" t="s">
        <v>518</v>
      </c>
      <c r="Y860" s="13" t="s">
        <v>519</v>
      </c>
      <c r="Z860" s="13"/>
      <c r="AA860" s="3"/>
    </row>
    <row r="861" spans="1:27" x14ac:dyDescent="0.3">
      <c r="A861" s="13" t="s">
        <v>514</v>
      </c>
      <c r="B861" s="13" t="s">
        <v>23</v>
      </c>
      <c r="C861" s="13" t="s">
        <v>93</v>
      </c>
      <c r="D861" s="13" t="s">
        <v>68</v>
      </c>
      <c r="E861" s="29" t="s">
        <v>1415</v>
      </c>
      <c r="F861" s="13" t="s">
        <v>517</v>
      </c>
      <c r="G861" s="13" t="s">
        <v>54</v>
      </c>
      <c r="H861" s="13" t="str">
        <f>IF(R861="A","Yes","No")</f>
        <v>Yes</v>
      </c>
      <c r="I861" s="13" t="s">
        <v>28</v>
      </c>
      <c r="J861" s="13" t="s">
        <v>29</v>
      </c>
      <c r="K861" s="13" t="s">
        <v>29</v>
      </c>
      <c r="L861" s="13" t="s">
        <v>30</v>
      </c>
      <c r="M861" s="13">
        <v>2008</v>
      </c>
      <c r="N861" s="13"/>
      <c r="O861" s="13"/>
      <c r="P861" s="13"/>
      <c r="Q861" s="14" t="str">
        <f>HYPERLINK("http://catalog.ihsn.org/index.php/catalog/3787","http://catalog.ihsn.org/index.php/catalog/3787")</f>
        <v>http://catalog.ihsn.org/index.php/catalog/3787</v>
      </c>
      <c r="R861" s="15" t="s">
        <v>44</v>
      </c>
      <c r="S861" s="15" t="s">
        <v>45</v>
      </c>
      <c r="T861" s="15" t="s">
        <v>56</v>
      </c>
      <c r="U861" s="13" t="s">
        <v>214</v>
      </c>
      <c r="V861" s="13" t="s">
        <v>515</v>
      </c>
      <c r="W861" s="13" t="s">
        <v>516</v>
      </c>
      <c r="X861" s="13" t="s">
        <v>518</v>
      </c>
      <c r="Y861" s="13" t="s">
        <v>519</v>
      </c>
      <c r="Z861" s="13"/>
      <c r="AA861" s="3"/>
    </row>
    <row r="862" spans="1:27" x14ac:dyDescent="0.3">
      <c r="A862" s="13" t="s">
        <v>514</v>
      </c>
      <c r="B862" s="13" t="s">
        <v>23</v>
      </c>
      <c r="C862" s="13" t="s">
        <v>93</v>
      </c>
      <c r="D862" s="13" t="s">
        <v>68</v>
      </c>
      <c r="E862" s="29" t="s">
        <v>1416</v>
      </c>
      <c r="F862" s="13" t="s">
        <v>517</v>
      </c>
      <c r="G862" s="13" t="s">
        <v>54</v>
      </c>
      <c r="H862" s="13" t="str">
        <f>IF(R862="A","Yes","No")</f>
        <v>Yes</v>
      </c>
      <c r="I862" s="13" t="s">
        <v>28</v>
      </c>
      <c r="J862" s="13" t="s">
        <v>29</v>
      </c>
      <c r="K862" s="13" t="s">
        <v>29</v>
      </c>
      <c r="L862" s="13" t="s">
        <v>30</v>
      </c>
      <c r="M862" s="13">
        <v>2008</v>
      </c>
      <c r="N862" s="13"/>
      <c r="O862" s="13"/>
      <c r="P862" s="13"/>
      <c r="Q862" s="14" t="str">
        <f>HYPERLINK("http://catalog.ihsn.org/index.php/catalog/3787","http://catalog.ihsn.org/index.php/catalog/3787")</f>
        <v>http://catalog.ihsn.org/index.php/catalog/3787</v>
      </c>
      <c r="R862" s="15" t="s">
        <v>44</v>
      </c>
      <c r="S862" s="15" t="s">
        <v>45</v>
      </c>
      <c r="T862" s="15" t="s">
        <v>56</v>
      </c>
      <c r="U862" s="13" t="s">
        <v>214</v>
      </c>
      <c r="V862" s="13" t="s">
        <v>515</v>
      </c>
      <c r="W862" s="13" t="s">
        <v>516</v>
      </c>
      <c r="X862" s="13" t="s">
        <v>518</v>
      </c>
      <c r="Y862" s="13" t="s">
        <v>519</v>
      </c>
      <c r="Z862" s="13"/>
      <c r="AA862" s="3"/>
    </row>
    <row r="863" spans="1:27" x14ac:dyDescent="0.3">
      <c r="A863" s="13" t="s">
        <v>514</v>
      </c>
      <c r="B863" s="13" t="s">
        <v>23</v>
      </c>
      <c r="C863" s="13" t="s">
        <v>93</v>
      </c>
      <c r="D863" s="13" t="s">
        <v>68</v>
      </c>
      <c r="E863" s="29" t="s">
        <v>1417</v>
      </c>
      <c r="F863" s="13" t="s">
        <v>517</v>
      </c>
      <c r="G863" s="13" t="s">
        <v>54</v>
      </c>
      <c r="H863" s="13" t="str">
        <f>IF(R863="A","Yes","No")</f>
        <v>Yes</v>
      </c>
      <c r="I863" s="13" t="s">
        <v>28</v>
      </c>
      <c r="J863" s="13" t="s">
        <v>29</v>
      </c>
      <c r="K863" s="13" t="s">
        <v>29</v>
      </c>
      <c r="L863" s="13" t="s">
        <v>30</v>
      </c>
      <c r="M863" s="13">
        <v>2008</v>
      </c>
      <c r="N863" s="13"/>
      <c r="O863" s="13"/>
      <c r="P863" s="13"/>
      <c r="Q863" s="14" t="str">
        <f>HYPERLINK("http://catalog.ihsn.org/index.php/catalog/3787","http://catalog.ihsn.org/index.php/catalog/3787")</f>
        <v>http://catalog.ihsn.org/index.php/catalog/3787</v>
      </c>
      <c r="R863" s="15" t="s">
        <v>44</v>
      </c>
      <c r="S863" s="15" t="s">
        <v>45</v>
      </c>
      <c r="T863" s="15" t="s">
        <v>56</v>
      </c>
      <c r="U863" s="13" t="s">
        <v>214</v>
      </c>
      <c r="V863" s="13" t="s">
        <v>515</v>
      </c>
      <c r="W863" s="13" t="s">
        <v>516</v>
      </c>
      <c r="X863" s="13" t="s">
        <v>518</v>
      </c>
      <c r="Y863" s="13" t="s">
        <v>519</v>
      </c>
      <c r="Z863" s="13"/>
      <c r="AA863" s="3"/>
    </row>
    <row r="864" spans="1:27" x14ac:dyDescent="0.3">
      <c r="A864" s="13" t="s">
        <v>514</v>
      </c>
      <c r="B864" s="13" t="s">
        <v>23</v>
      </c>
      <c r="C864" s="13" t="s">
        <v>93</v>
      </c>
      <c r="D864" s="13" t="s">
        <v>68</v>
      </c>
      <c r="E864" s="29" t="s">
        <v>1418</v>
      </c>
      <c r="F864" s="13" t="s">
        <v>517</v>
      </c>
      <c r="G864" s="13" t="s">
        <v>54</v>
      </c>
      <c r="H864" s="13" t="str">
        <f>IF(R864="A","Yes","No")</f>
        <v>Yes</v>
      </c>
      <c r="I864" s="13" t="s">
        <v>28</v>
      </c>
      <c r="J864" s="13" t="s">
        <v>29</v>
      </c>
      <c r="K864" s="13" t="s">
        <v>29</v>
      </c>
      <c r="L864" s="13" t="s">
        <v>30</v>
      </c>
      <c r="M864" s="13">
        <v>2008</v>
      </c>
      <c r="N864" s="13"/>
      <c r="O864" s="13"/>
      <c r="P864" s="13"/>
      <c r="Q864" s="14" t="str">
        <f>HYPERLINK("http://catalog.ihsn.org/index.php/catalog/3787","http://catalog.ihsn.org/index.php/catalog/3787")</f>
        <v>http://catalog.ihsn.org/index.php/catalog/3787</v>
      </c>
      <c r="R864" s="15" t="s">
        <v>44</v>
      </c>
      <c r="S864" s="15" t="s">
        <v>45</v>
      </c>
      <c r="T864" s="15" t="s">
        <v>56</v>
      </c>
      <c r="U864" s="13" t="s">
        <v>214</v>
      </c>
      <c r="V864" s="13" t="s">
        <v>515</v>
      </c>
      <c r="W864" s="13" t="s">
        <v>516</v>
      </c>
      <c r="X864" s="13" t="s">
        <v>518</v>
      </c>
      <c r="Y864" s="13" t="s">
        <v>519</v>
      </c>
      <c r="Z864" s="13"/>
      <c r="AA864" s="3"/>
    </row>
    <row r="865" spans="1:27" x14ac:dyDescent="0.3">
      <c r="A865" s="13" t="s">
        <v>514</v>
      </c>
      <c r="B865" s="13" t="s">
        <v>23</v>
      </c>
      <c r="C865" s="13" t="s">
        <v>93</v>
      </c>
      <c r="D865" s="13" t="s">
        <v>68</v>
      </c>
      <c r="E865" s="13" t="s">
        <v>1419</v>
      </c>
      <c r="F865" s="13" t="s">
        <v>517</v>
      </c>
      <c r="G865" s="13" t="s">
        <v>54</v>
      </c>
      <c r="H865" s="13" t="str">
        <f>IF(R865="A","Yes","No")</f>
        <v>Yes</v>
      </c>
      <c r="I865" s="13" t="s">
        <v>28</v>
      </c>
      <c r="J865" s="13" t="s">
        <v>29</v>
      </c>
      <c r="K865" s="13" t="s">
        <v>29</v>
      </c>
      <c r="L865" s="13" t="s">
        <v>30</v>
      </c>
      <c r="M865" s="13">
        <v>2008</v>
      </c>
      <c r="N865" s="13"/>
      <c r="O865" s="13"/>
      <c r="P865" s="13"/>
      <c r="Q865" s="14" t="str">
        <f>HYPERLINK("http://catalog.ihsn.org/index.php/catalog/3787","http://catalog.ihsn.org/index.php/catalog/3787")</f>
        <v>http://catalog.ihsn.org/index.php/catalog/3787</v>
      </c>
      <c r="R865" s="15" t="s">
        <v>44</v>
      </c>
      <c r="S865" s="15" t="s">
        <v>45</v>
      </c>
      <c r="T865" s="15" t="s">
        <v>56</v>
      </c>
      <c r="U865" s="13" t="s">
        <v>214</v>
      </c>
      <c r="V865" s="13" t="s">
        <v>515</v>
      </c>
      <c r="W865" s="13" t="s">
        <v>516</v>
      </c>
      <c r="X865" s="13" t="s">
        <v>518</v>
      </c>
      <c r="Y865" s="13" t="s">
        <v>519</v>
      </c>
      <c r="Z865" s="13"/>
      <c r="AA865" s="3"/>
    </row>
    <row r="866" spans="1:27" x14ac:dyDescent="0.3">
      <c r="A866" s="13" t="s">
        <v>514</v>
      </c>
      <c r="B866" s="13" t="s">
        <v>23</v>
      </c>
      <c r="C866" s="13" t="s">
        <v>93</v>
      </c>
      <c r="D866" s="13" t="s">
        <v>68</v>
      </c>
      <c r="E866" s="13" t="s">
        <v>1420</v>
      </c>
      <c r="F866" s="13" t="s">
        <v>517</v>
      </c>
      <c r="G866" s="13" t="s">
        <v>54</v>
      </c>
      <c r="H866" s="13" t="str">
        <f>IF(R866="A","Yes","No")</f>
        <v>Yes</v>
      </c>
      <c r="I866" s="13" t="s">
        <v>28</v>
      </c>
      <c r="J866" s="13" t="s">
        <v>29</v>
      </c>
      <c r="K866" s="13" t="s">
        <v>29</v>
      </c>
      <c r="L866" s="13" t="s">
        <v>30</v>
      </c>
      <c r="M866" s="13">
        <v>2008</v>
      </c>
      <c r="N866" s="13"/>
      <c r="O866" s="13"/>
      <c r="P866" s="13"/>
      <c r="Q866" s="14" t="str">
        <f>HYPERLINK("http://catalog.ihsn.org/index.php/catalog/3787","http://catalog.ihsn.org/index.php/catalog/3787")</f>
        <v>http://catalog.ihsn.org/index.php/catalog/3787</v>
      </c>
      <c r="R866" s="15" t="s">
        <v>44</v>
      </c>
      <c r="S866" s="15" t="s">
        <v>45</v>
      </c>
      <c r="T866" s="15" t="s">
        <v>56</v>
      </c>
      <c r="U866" s="13" t="s">
        <v>214</v>
      </c>
      <c r="V866" s="13" t="s">
        <v>515</v>
      </c>
      <c r="W866" s="13" t="s">
        <v>516</v>
      </c>
      <c r="X866" s="13" t="s">
        <v>518</v>
      </c>
      <c r="Y866" s="13" t="s">
        <v>519</v>
      </c>
      <c r="Z866" s="13"/>
      <c r="AA866" s="3"/>
    </row>
    <row r="867" spans="1:27" x14ac:dyDescent="0.3">
      <c r="A867" s="13" t="s">
        <v>514</v>
      </c>
      <c r="B867" s="13" t="s">
        <v>23</v>
      </c>
      <c r="C867" s="13" t="s">
        <v>93</v>
      </c>
      <c r="D867" s="13" t="s">
        <v>68</v>
      </c>
      <c r="E867" s="13" t="s">
        <v>1414</v>
      </c>
      <c r="F867" s="13" t="s">
        <v>517</v>
      </c>
      <c r="G867" s="13" t="s">
        <v>54</v>
      </c>
      <c r="H867" s="13" t="str">
        <f>IF(R867="A","Yes","No")</f>
        <v>Yes</v>
      </c>
      <c r="I867" s="13" t="s">
        <v>28</v>
      </c>
      <c r="J867" s="13" t="s">
        <v>29</v>
      </c>
      <c r="K867" s="13" t="s">
        <v>29</v>
      </c>
      <c r="L867" s="13" t="s">
        <v>30</v>
      </c>
      <c r="M867" s="13">
        <v>2008</v>
      </c>
      <c r="N867" s="13"/>
      <c r="O867" s="13"/>
      <c r="P867" s="13"/>
      <c r="Q867" s="14" t="str">
        <f>HYPERLINK("http://catalog.ihsn.org/index.php/catalog/3787","http://catalog.ihsn.org/index.php/catalog/3787")</f>
        <v>http://catalog.ihsn.org/index.php/catalog/3787</v>
      </c>
      <c r="R867" s="15" t="s">
        <v>44</v>
      </c>
      <c r="S867" s="15" t="s">
        <v>45</v>
      </c>
      <c r="T867" s="15" t="s">
        <v>56</v>
      </c>
      <c r="U867" s="13" t="s">
        <v>214</v>
      </c>
      <c r="V867" s="13" t="s">
        <v>515</v>
      </c>
      <c r="W867" s="13" t="s">
        <v>516</v>
      </c>
      <c r="X867" s="13" t="s">
        <v>518</v>
      </c>
      <c r="Y867" s="13" t="s">
        <v>519</v>
      </c>
      <c r="Z867" s="13"/>
      <c r="AA867" s="3"/>
    </row>
    <row r="868" spans="1:27" x14ac:dyDescent="0.3">
      <c r="A868" s="13" t="s">
        <v>514</v>
      </c>
      <c r="B868" s="13" t="s">
        <v>23</v>
      </c>
      <c r="C868" s="13" t="s">
        <v>93</v>
      </c>
      <c r="D868" s="13" t="s">
        <v>68</v>
      </c>
      <c r="E868" s="13" t="s">
        <v>1437</v>
      </c>
      <c r="F868" s="13" t="s">
        <v>520</v>
      </c>
      <c r="G868" s="13" t="s">
        <v>54</v>
      </c>
      <c r="H868" s="13" t="str">
        <f>IF(R868="A","Yes","No")</f>
        <v>Yes</v>
      </c>
      <c r="I868" s="13" t="s">
        <v>28</v>
      </c>
      <c r="J868" s="13" t="s">
        <v>29</v>
      </c>
      <c r="K868" s="13" t="s">
        <v>29</v>
      </c>
      <c r="L868" s="13" t="s">
        <v>30</v>
      </c>
      <c r="M868" s="13">
        <v>2012</v>
      </c>
      <c r="N868" s="26"/>
      <c r="O868" s="13">
        <v>2009</v>
      </c>
      <c r="P868" s="13"/>
      <c r="Q868" s="23" t="str">
        <f>HYPERLINK("http://www.ubos.org/publications/labour/","http://www.ubos.org/publications/labour/ ")</f>
        <v xml:space="preserve">http://www.ubos.org/publications/labour/ </v>
      </c>
      <c r="R868" s="15" t="s">
        <v>44</v>
      </c>
      <c r="S868" s="15" t="s">
        <v>45</v>
      </c>
      <c r="T868" s="15" t="s">
        <v>56</v>
      </c>
      <c r="U868" s="13" t="s">
        <v>214</v>
      </c>
      <c r="V868" s="13" t="s">
        <v>515</v>
      </c>
      <c r="W868" s="13" t="s">
        <v>516</v>
      </c>
      <c r="X868" s="13" t="s">
        <v>521</v>
      </c>
      <c r="Y868" s="13" t="s">
        <v>91</v>
      </c>
      <c r="Z868" s="13" t="s">
        <v>522</v>
      </c>
      <c r="AA868" s="3"/>
    </row>
    <row r="869" spans="1:27" x14ac:dyDescent="0.3">
      <c r="A869" s="13" t="s">
        <v>514</v>
      </c>
      <c r="B869" s="13" t="s">
        <v>23</v>
      </c>
      <c r="C869" s="13" t="s">
        <v>93</v>
      </c>
      <c r="D869" s="13" t="s">
        <v>68</v>
      </c>
      <c r="E869" s="13" t="s">
        <v>1438</v>
      </c>
      <c r="F869" s="13" t="s">
        <v>520</v>
      </c>
      <c r="G869" s="13" t="s">
        <v>54</v>
      </c>
      <c r="H869" s="13" t="str">
        <f>IF(R869="A","Yes","No")</f>
        <v>Yes</v>
      </c>
      <c r="I869" s="13" t="s">
        <v>28</v>
      </c>
      <c r="J869" s="13" t="s">
        <v>29</v>
      </c>
      <c r="K869" s="13" t="s">
        <v>29</v>
      </c>
      <c r="L869" s="13" t="s">
        <v>30</v>
      </c>
      <c r="M869" s="13">
        <v>2012</v>
      </c>
      <c r="N869" s="26"/>
      <c r="O869" s="13">
        <v>2009</v>
      </c>
      <c r="P869" s="13"/>
      <c r="Q869" s="23" t="str">
        <f>HYPERLINK("http://www.ubos.org/publications/labour/","http://www.ubos.org/publications/labour/ ")</f>
        <v xml:space="preserve">http://www.ubos.org/publications/labour/ </v>
      </c>
      <c r="R869" s="15" t="s">
        <v>44</v>
      </c>
      <c r="S869" s="15" t="s">
        <v>45</v>
      </c>
      <c r="T869" s="15" t="s">
        <v>56</v>
      </c>
      <c r="U869" s="13" t="s">
        <v>214</v>
      </c>
      <c r="V869" s="13" t="s">
        <v>515</v>
      </c>
      <c r="W869" s="13" t="s">
        <v>516</v>
      </c>
      <c r="X869" s="13" t="s">
        <v>521</v>
      </c>
      <c r="Y869" s="13" t="s">
        <v>91</v>
      </c>
      <c r="Z869" s="13" t="s">
        <v>522</v>
      </c>
      <c r="AA869" s="3"/>
    </row>
    <row r="870" spans="1:27" x14ac:dyDescent="0.3">
      <c r="A870" s="13" t="s">
        <v>514</v>
      </c>
      <c r="B870" s="13" t="s">
        <v>23</v>
      </c>
      <c r="C870" s="13" t="s">
        <v>93</v>
      </c>
      <c r="D870" s="13" t="s">
        <v>68</v>
      </c>
      <c r="E870" s="13" t="s">
        <v>1439</v>
      </c>
      <c r="F870" s="13" t="s">
        <v>520</v>
      </c>
      <c r="G870" s="13" t="s">
        <v>54</v>
      </c>
      <c r="H870" s="13" t="str">
        <f>IF(R870="A","Yes","No")</f>
        <v>Yes</v>
      </c>
      <c r="I870" s="13" t="s">
        <v>28</v>
      </c>
      <c r="J870" s="13" t="s">
        <v>29</v>
      </c>
      <c r="K870" s="13" t="s">
        <v>29</v>
      </c>
      <c r="L870" s="13" t="s">
        <v>30</v>
      </c>
      <c r="M870" s="13">
        <v>2012</v>
      </c>
      <c r="N870" s="26"/>
      <c r="O870" s="13">
        <v>2009</v>
      </c>
      <c r="P870" s="13"/>
      <c r="Q870" s="23" t="str">
        <f>HYPERLINK("http://www.ubos.org/publications/labour/","http://www.ubos.org/publications/labour/ ")</f>
        <v xml:space="preserve">http://www.ubos.org/publications/labour/ </v>
      </c>
      <c r="R870" s="15" t="s">
        <v>44</v>
      </c>
      <c r="S870" s="15" t="s">
        <v>45</v>
      </c>
      <c r="T870" s="15" t="s">
        <v>56</v>
      </c>
      <c r="U870" s="13" t="s">
        <v>214</v>
      </c>
      <c r="V870" s="13" t="s">
        <v>515</v>
      </c>
      <c r="W870" s="13" t="s">
        <v>516</v>
      </c>
      <c r="X870" s="13" t="s">
        <v>521</v>
      </c>
      <c r="Y870" s="13" t="s">
        <v>91</v>
      </c>
      <c r="Z870" s="13" t="s">
        <v>522</v>
      </c>
      <c r="AA870" s="3"/>
    </row>
    <row r="871" spans="1:27" x14ac:dyDescent="0.3">
      <c r="A871" s="13" t="s">
        <v>514</v>
      </c>
      <c r="B871" s="13" t="s">
        <v>23</v>
      </c>
      <c r="C871" s="13" t="s">
        <v>93</v>
      </c>
      <c r="D871" s="13" t="s">
        <v>68</v>
      </c>
      <c r="E871" s="13" t="s">
        <v>1440</v>
      </c>
      <c r="F871" s="13" t="s">
        <v>520</v>
      </c>
      <c r="G871" s="13" t="s">
        <v>54</v>
      </c>
      <c r="H871" s="13" t="str">
        <f>IF(R871="A","Yes","No")</f>
        <v>Yes</v>
      </c>
      <c r="I871" s="13" t="s">
        <v>28</v>
      </c>
      <c r="J871" s="13" t="s">
        <v>29</v>
      </c>
      <c r="K871" s="13" t="s">
        <v>29</v>
      </c>
      <c r="L871" s="13" t="s">
        <v>30</v>
      </c>
      <c r="M871" s="13">
        <v>2012</v>
      </c>
      <c r="N871" s="26"/>
      <c r="O871" s="13">
        <v>2009</v>
      </c>
      <c r="P871" s="13"/>
      <c r="Q871" s="23" t="str">
        <f>HYPERLINK("http://www.ubos.org/publications/labour/","http://www.ubos.org/publications/labour/ ")</f>
        <v xml:space="preserve">http://www.ubos.org/publications/labour/ </v>
      </c>
      <c r="R871" s="15" t="s">
        <v>44</v>
      </c>
      <c r="S871" s="15" t="s">
        <v>45</v>
      </c>
      <c r="T871" s="15" t="s">
        <v>56</v>
      </c>
      <c r="U871" s="13" t="s">
        <v>214</v>
      </c>
      <c r="V871" s="13" t="s">
        <v>515</v>
      </c>
      <c r="W871" s="13" t="s">
        <v>516</v>
      </c>
      <c r="X871" s="13" t="s">
        <v>521</v>
      </c>
      <c r="Y871" s="13" t="s">
        <v>91</v>
      </c>
      <c r="Z871" s="13" t="s">
        <v>522</v>
      </c>
      <c r="AA871" s="3"/>
    </row>
    <row r="872" spans="1:27" x14ac:dyDescent="0.3">
      <c r="A872" s="13" t="s">
        <v>514</v>
      </c>
      <c r="B872" s="13" t="s">
        <v>23</v>
      </c>
      <c r="C872" s="13" t="s">
        <v>93</v>
      </c>
      <c r="D872" s="13" t="s">
        <v>68</v>
      </c>
      <c r="E872" s="13" t="s">
        <v>1441</v>
      </c>
      <c r="F872" s="13" t="s">
        <v>520</v>
      </c>
      <c r="G872" s="13" t="s">
        <v>54</v>
      </c>
      <c r="H872" s="13" t="str">
        <f>IF(R872="A","Yes","No")</f>
        <v>Yes</v>
      </c>
      <c r="I872" s="13" t="s">
        <v>28</v>
      </c>
      <c r="J872" s="13" t="s">
        <v>29</v>
      </c>
      <c r="K872" s="13" t="s">
        <v>29</v>
      </c>
      <c r="L872" s="13" t="s">
        <v>30</v>
      </c>
      <c r="M872" s="13">
        <v>2012</v>
      </c>
      <c r="N872" s="26"/>
      <c r="O872" s="13">
        <v>2009</v>
      </c>
      <c r="P872" s="13"/>
      <c r="Q872" s="23" t="str">
        <f>HYPERLINK("http://www.ubos.org/publications/labour/","http://www.ubos.org/publications/labour/ ")</f>
        <v xml:space="preserve">http://www.ubos.org/publications/labour/ </v>
      </c>
      <c r="R872" s="15" t="s">
        <v>44</v>
      </c>
      <c r="S872" s="15" t="s">
        <v>45</v>
      </c>
      <c r="T872" s="15" t="s">
        <v>56</v>
      </c>
      <c r="U872" s="13" t="s">
        <v>214</v>
      </c>
      <c r="V872" s="13" t="s">
        <v>515</v>
      </c>
      <c r="W872" s="13" t="s">
        <v>516</v>
      </c>
      <c r="X872" s="13" t="s">
        <v>521</v>
      </c>
      <c r="Y872" s="13" t="s">
        <v>91</v>
      </c>
      <c r="Z872" s="13" t="s">
        <v>522</v>
      </c>
      <c r="AA872" s="3"/>
    </row>
    <row r="873" spans="1:27" x14ac:dyDescent="0.3">
      <c r="A873" s="13" t="s">
        <v>514</v>
      </c>
      <c r="B873" s="13" t="s">
        <v>23</v>
      </c>
      <c r="C873" s="13" t="s">
        <v>93</v>
      </c>
      <c r="D873" s="13" t="s">
        <v>68</v>
      </c>
      <c r="E873" s="13" t="s">
        <v>1442</v>
      </c>
      <c r="F873" s="13" t="s">
        <v>520</v>
      </c>
      <c r="G873" s="13" t="s">
        <v>54</v>
      </c>
      <c r="H873" s="13" t="str">
        <f>IF(R873="A","Yes","No")</f>
        <v>Yes</v>
      </c>
      <c r="I873" s="13" t="s">
        <v>28</v>
      </c>
      <c r="J873" s="13" t="s">
        <v>29</v>
      </c>
      <c r="K873" s="13" t="s">
        <v>29</v>
      </c>
      <c r="L873" s="13" t="s">
        <v>30</v>
      </c>
      <c r="M873" s="13">
        <v>2012</v>
      </c>
      <c r="N873" s="26"/>
      <c r="O873" s="13">
        <v>2009</v>
      </c>
      <c r="P873" s="13"/>
      <c r="Q873" s="23" t="str">
        <f>HYPERLINK("http://www.ubos.org/publications/labour/","http://www.ubos.org/publications/labour/ ")</f>
        <v xml:space="preserve">http://www.ubos.org/publications/labour/ </v>
      </c>
      <c r="R873" s="15" t="s">
        <v>44</v>
      </c>
      <c r="S873" s="15" t="s">
        <v>45</v>
      </c>
      <c r="T873" s="15" t="s">
        <v>56</v>
      </c>
      <c r="U873" s="13" t="s">
        <v>214</v>
      </c>
      <c r="V873" s="13" t="s">
        <v>515</v>
      </c>
      <c r="W873" s="13" t="s">
        <v>516</v>
      </c>
      <c r="X873" s="13" t="s">
        <v>521</v>
      </c>
      <c r="Y873" s="13" t="s">
        <v>91</v>
      </c>
      <c r="Z873" s="13" t="s">
        <v>522</v>
      </c>
      <c r="AA873" s="3"/>
    </row>
    <row r="874" spans="1:27" x14ac:dyDescent="0.3">
      <c r="A874" s="13" t="s">
        <v>514</v>
      </c>
      <c r="B874" s="13" t="s">
        <v>23</v>
      </c>
      <c r="C874" s="13" t="s">
        <v>93</v>
      </c>
      <c r="D874" s="13" t="s">
        <v>68</v>
      </c>
      <c r="E874" s="13" t="s">
        <v>1444</v>
      </c>
      <c r="F874" s="13" t="s">
        <v>520</v>
      </c>
      <c r="G874" s="13" t="s">
        <v>54</v>
      </c>
      <c r="H874" s="13" t="str">
        <f>IF(R874="A","Yes","No")</f>
        <v>Yes</v>
      </c>
      <c r="I874" s="13" t="s">
        <v>28</v>
      </c>
      <c r="J874" s="13" t="s">
        <v>29</v>
      </c>
      <c r="K874" s="13" t="s">
        <v>29</v>
      </c>
      <c r="L874" s="13" t="s">
        <v>30</v>
      </c>
      <c r="M874" s="13">
        <v>2012</v>
      </c>
      <c r="N874" s="26"/>
      <c r="O874" s="13">
        <v>2009</v>
      </c>
      <c r="P874" s="13"/>
      <c r="Q874" s="23" t="str">
        <f>HYPERLINK("http://www.ubos.org/publications/labour/","http://www.ubos.org/publications/labour/ ")</f>
        <v xml:space="preserve">http://www.ubos.org/publications/labour/ </v>
      </c>
      <c r="R874" s="15" t="s">
        <v>44</v>
      </c>
      <c r="S874" s="15" t="s">
        <v>45</v>
      </c>
      <c r="T874" s="15" t="s">
        <v>56</v>
      </c>
      <c r="U874" s="13" t="s">
        <v>214</v>
      </c>
      <c r="V874" s="13" t="s">
        <v>515</v>
      </c>
      <c r="W874" s="13" t="s">
        <v>516</v>
      </c>
      <c r="X874" s="13" t="s">
        <v>521</v>
      </c>
      <c r="Y874" s="13" t="s">
        <v>91</v>
      </c>
      <c r="Z874" s="13" t="s">
        <v>522</v>
      </c>
      <c r="AA874" s="3"/>
    </row>
    <row r="875" spans="1:27" x14ac:dyDescent="0.3">
      <c r="A875" s="13" t="s">
        <v>514</v>
      </c>
      <c r="B875" s="13" t="s">
        <v>23</v>
      </c>
      <c r="C875" s="13" t="s">
        <v>93</v>
      </c>
      <c r="D875" s="13" t="s">
        <v>68</v>
      </c>
      <c r="E875" s="13" t="s">
        <v>1443</v>
      </c>
      <c r="F875" s="13" t="s">
        <v>520</v>
      </c>
      <c r="G875" s="13" t="s">
        <v>54</v>
      </c>
      <c r="H875" s="13" t="str">
        <f>IF(R875="A","Yes","No")</f>
        <v>Yes</v>
      </c>
      <c r="I875" s="13" t="s">
        <v>28</v>
      </c>
      <c r="J875" s="13" t="s">
        <v>29</v>
      </c>
      <c r="K875" s="13" t="s">
        <v>29</v>
      </c>
      <c r="L875" s="13" t="s">
        <v>30</v>
      </c>
      <c r="M875" s="13">
        <v>2012</v>
      </c>
      <c r="N875" s="26"/>
      <c r="O875" s="13">
        <v>2009</v>
      </c>
      <c r="P875" s="13"/>
      <c r="Q875" s="23" t="str">
        <f>HYPERLINK("http://www.ubos.org/publications/labour/","http://www.ubos.org/publications/labour/ ")</f>
        <v xml:space="preserve">http://www.ubos.org/publications/labour/ </v>
      </c>
      <c r="R875" s="15" t="s">
        <v>44</v>
      </c>
      <c r="S875" s="15" t="s">
        <v>45</v>
      </c>
      <c r="T875" s="15" t="s">
        <v>56</v>
      </c>
      <c r="U875" s="13" t="s">
        <v>214</v>
      </c>
      <c r="V875" s="13" t="s">
        <v>515</v>
      </c>
      <c r="W875" s="13" t="s">
        <v>516</v>
      </c>
      <c r="X875" s="13" t="s">
        <v>521</v>
      </c>
      <c r="Y875" s="13" t="s">
        <v>91</v>
      </c>
      <c r="Z875" s="13" t="s">
        <v>522</v>
      </c>
      <c r="AA875" s="3"/>
    </row>
    <row r="876" spans="1:27" x14ac:dyDescent="0.3">
      <c r="A876" s="13" t="s">
        <v>204</v>
      </c>
      <c r="B876" s="13" t="s">
        <v>107</v>
      </c>
      <c r="C876" s="13" t="s">
        <v>93</v>
      </c>
      <c r="D876" s="13" t="s">
        <v>24</v>
      </c>
      <c r="E876" s="31" t="s">
        <v>1431</v>
      </c>
      <c r="F876" s="13" t="s">
        <v>526</v>
      </c>
      <c r="G876" s="13" t="s">
        <v>54</v>
      </c>
      <c r="H876" s="13" t="str">
        <f>IF(R876="A","Yes","No")</f>
        <v>Yes</v>
      </c>
      <c r="I876" s="13" t="s">
        <v>55</v>
      </c>
      <c r="J876" s="13" t="s">
        <v>29</v>
      </c>
      <c r="K876" s="13" t="s">
        <v>29</v>
      </c>
      <c r="L876" s="13" t="s">
        <v>30</v>
      </c>
      <c r="M876" s="13">
        <v>2009</v>
      </c>
      <c r="N876" s="13"/>
      <c r="O876" s="13">
        <v>2006</v>
      </c>
      <c r="P876" s="13"/>
      <c r="Q876" s="23" t="str">
        <f>HYPERLINK("http://www.ubos.org/onlinefiles/uploads/ubos/pdf%20documents/migration2005_09.pdf","http://www.ubos.org/onlinefiles/uploads/ubos/pdf%20documents/migration2005_09.pdf")</f>
        <v>http://www.ubos.org/onlinefiles/uploads/ubos/pdf%20documents/migration2005_09.pdf</v>
      </c>
      <c r="R876" s="15" t="s">
        <v>44</v>
      </c>
      <c r="S876" s="15" t="s">
        <v>45</v>
      </c>
      <c r="T876" s="15" t="s">
        <v>56</v>
      </c>
      <c r="U876" s="13" t="s">
        <v>57</v>
      </c>
      <c r="V876" s="13" t="s">
        <v>398</v>
      </c>
      <c r="W876" s="13" t="s">
        <v>399</v>
      </c>
      <c r="X876" s="13" t="s">
        <v>524</v>
      </c>
      <c r="Y876" s="13" t="s">
        <v>525</v>
      </c>
      <c r="Z876" s="13"/>
      <c r="AA876" s="3"/>
    </row>
    <row r="877" spans="1:27" x14ac:dyDescent="0.3">
      <c r="A877" s="13" t="s">
        <v>204</v>
      </c>
      <c r="B877" s="13" t="s">
        <v>107</v>
      </c>
      <c r="C877" s="13" t="s">
        <v>93</v>
      </c>
      <c r="D877" s="13" t="s">
        <v>24</v>
      </c>
      <c r="E877" s="31" t="s">
        <v>2015</v>
      </c>
      <c r="F877" s="13" t="s">
        <v>526</v>
      </c>
      <c r="G877" s="13" t="s">
        <v>54</v>
      </c>
      <c r="H877" s="13" t="str">
        <f>IF(R877="A","Yes","No")</f>
        <v>Yes</v>
      </c>
      <c r="I877" s="13" t="s">
        <v>55</v>
      </c>
      <c r="J877" s="13" t="s">
        <v>29</v>
      </c>
      <c r="K877" s="13" t="s">
        <v>29</v>
      </c>
      <c r="L877" s="13" t="s">
        <v>30</v>
      </c>
      <c r="M877" s="13">
        <v>2009</v>
      </c>
      <c r="N877" s="13"/>
      <c r="O877" s="13">
        <v>2006</v>
      </c>
      <c r="P877" s="13"/>
      <c r="Q877" s="23" t="str">
        <f>HYPERLINK("http://www.ubos.org/onlinefiles/uploads/ubos/pdf%20documents/migration2005_09.pdf","http://www.ubos.org/onlinefiles/uploads/ubos/pdf%20documents/migration2005_09.pdf")</f>
        <v>http://www.ubos.org/onlinefiles/uploads/ubos/pdf%20documents/migration2005_09.pdf</v>
      </c>
      <c r="R877" s="15" t="s">
        <v>44</v>
      </c>
      <c r="S877" s="15" t="s">
        <v>45</v>
      </c>
      <c r="T877" s="15" t="s">
        <v>56</v>
      </c>
      <c r="U877" s="13" t="s">
        <v>57</v>
      </c>
      <c r="V877" s="13" t="s">
        <v>398</v>
      </c>
      <c r="W877" s="13" t="s">
        <v>399</v>
      </c>
      <c r="X877" s="13" t="s">
        <v>524</v>
      </c>
      <c r="Y877" s="13" t="s">
        <v>525</v>
      </c>
      <c r="Z877" s="13"/>
      <c r="AA877" s="3"/>
    </row>
    <row r="878" spans="1:27" x14ac:dyDescent="0.3">
      <c r="A878" s="13" t="s">
        <v>204</v>
      </c>
      <c r="B878" s="13" t="s">
        <v>107</v>
      </c>
      <c r="C878" s="13" t="s">
        <v>93</v>
      </c>
      <c r="D878" s="13" t="s">
        <v>24</v>
      </c>
      <c r="E878" s="31" t="s">
        <v>2014</v>
      </c>
      <c r="F878" s="13" t="s">
        <v>526</v>
      </c>
      <c r="G878" s="13" t="s">
        <v>54</v>
      </c>
      <c r="H878" s="13" t="str">
        <f>IF(R878="A","Yes","No")</f>
        <v>Yes</v>
      </c>
      <c r="I878" s="13" t="s">
        <v>55</v>
      </c>
      <c r="J878" s="13" t="s">
        <v>29</v>
      </c>
      <c r="K878" s="13" t="s">
        <v>29</v>
      </c>
      <c r="L878" s="13" t="s">
        <v>30</v>
      </c>
      <c r="M878" s="13">
        <v>2009</v>
      </c>
      <c r="N878" s="13"/>
      <c r="O878" s="13">
        <v>2006</v>
      </c>
      <c r="P878" s="13"/>
      <c r="Q878" s="23" t="str">
        <f>HYPERLINK("http://www.ubos.org/onlinefiles/uploads/ubos/pdf%20documents/migration2005_09.pdf","http://www.ubos.org/onlinefiles/uploads/ubos/pdf%20documents/migration2005_09.pdf")</f>
        <v>http://www.ubos.org/onlinefiles/uploads/ubos/pdf%20documents/migration2005_09.pdf</v>
      </c>
      <c r="R878" s="15" t="s">
        <v>44</v>
      </c>
      <c r="S878" s="15" t="s">
        <v>45</v>
      </c>
      <c r="T878" s="15" t="s">
        <v>56</v>
      </c>
      <c r="U878" s="13" t="s">
        <v>57</v>
      </c>
      <c r="V878" s="13" t="s">
        <v>398</v>
      </c>
      <c r="W878" s="13" t="s">
        <v>399</v>
      </c>
      <c r="X878" s="13" t="s">
        <v>524</v>
      </c>
      <c r="Y878" s="13" t="s">
        <v>525</v>
      </c>
      <c r="Z878" s="13"/>
      <c r="AA878" s="3"/>
    </row>
    <row r="879" spans="1:27" x14ac:dyDescent="0.3">
      <c r="A879" s="13" t="s">
        <v>204</v>
      </c>
      <c r="B879" s="13" t="s">
        <v>107</v>
      </c>
      <c r="C879" s="13" t="s">
        <v>93</v>
      </c>
      <c r="D879" s="13" t="s">
        <v>24</v>
      </c>
      <c r="E879" s="31" t="s">
        <v>1432</v>
      </c>
      <c r="F879" s="13" t="s">
        <v>526</v>
      </c>
      <c r="G879" s="13" t="s">
        <v>54</v>
      </c>
      <c r="H879" s="13" t="str">
        <f>IF(R879="A","Yes","No")</f>
        <v>Yes</v>
      </c>
      <c r="I879" s="13" t="s">
        <v>55</v>
      </c>
      <c r="J879" s="13" t="s">
        <v>29</v>
      </c>
      <c r="K879" s="13" t="s">
        <v>29</v>
      </c>
      <c r="L879" s="13" t="s">
        <v>30</v>
      </c>
      <c r="M879" s="13">
        <v>2009</v>
      </c>
      <c r="N879" s="13"/>
      <c r="O879" s="13">
        <v>2006</v>
      </c>
      <c r="P879" s="13"/>
      <c r="Q879" s="23" t="str">
        <f>HYPERLINK("http://www.ubos.org/onlinefiles/uploads/ubos/pdf%20documents/migration2005_09.pdf","http://www.ubos.org/onlinefiles/uploads/ubos/pdf%20documents/migration2005_09.pdf")</f>
        <v>http://www.ubos.org/onlinefiles/uploads/ubos/pdf%20documents/migration2005_09.pdf</v>
      </c>
      <c r="R879" s="15" t="s">
        <v>44</v>
      </c>
      <c r="S879" s="15" t="s">
        <v>45</v>
      </c>
      <c r="T879" s="15" t="s">
        <v>56</v>
      </c>
      <c r="U879" s="13" t="s">
        <v>57</v>
      </c>
      <c r="V879" s="13" t="s">
        <v>398</v>
      </c>
      <c r="W879" s="13" t="s">
        <v>399</v>
      </c>
      <c r="X879" s="13" t="s">
        <v>524</v>
      </c>
      <c r="Y879" s="13" t="s">
        <v>525</v>
      </c>
      <c r="Z879" s="13"/>
      <c r="AA879" s="3"/>
    </row>
    <row r="880" spans="1:27" x14ac:dyDescent="0.3">
      <c r="A880" s="13" t="s">
        <v>204</v>
      </c>
      <c r="B880" s="13" t="s">
        <v>107</v>
      </c>
      <c r="C880" s="13" t="s">
        <v>93</v>
      </c>
      <c r="D880" s="13" t="s">
        <v>24</v>
      </c>
      <c r="E880" s="31" t="s">
        <v>1433</v>
      </c>
      <c r="F880" s="13" t="s">
        <v>526</v>
      </c>
      <c r="G880" s="13" t="s">
        <v>54</v>
      </c>
      <c r="H880" s="13" t="str">
        <f>IF(R880="A","Yes","No")</f>
        <v>Yes</v>
      </c>
      <c r="I880" s="13" t="s">
        <v>55</v>
      </c>
      <c r="J880" s="13" t="s">
        <v>29</v>
      </c>
      <c r="K880" s="13" t="s">
        <v>29</v>
      </c>
      <c r="L880" s="13" t="s">
        <v>30</v>
      </c>
      <c r="M880" s="13">
        <v>2009</v>
      </c>
      <c r="N880" s="13"/>
      <c r="O880" s="13">
        <v>2006</v>
      </c>
      <c r="P880" s="13"/>
      <c r="Q880" s="23" t="str">
        <f>HYPERLINK("http://www.ubos.org/onlinefiles/uploads/ubos/pdf%20documents/migration2005_09.pdf","http://www.ubos.org/onlinefiles/uploads/ubos/pdf%20documents/migration2005_09.pdf")</f>
        <v>http://www.ubos.org/onlinefiles/uploads/ubos/pdf%20documents/migration2005_09.pdf</v>
      </c>
      <c r="R880" s="15" t="s">
        <v>44</v>
      </c>
      <c r="S880" s="15" t="s">
        <v>45</v>
      </c>
      <c r="T880" s="15" t="s">
        <v>56</v>
      </c>
      <c r="U880" s="13" t="s">
        <v>57</v>
      </c>
      <c r="V880" s="13" t="s">
        <v>398</v>
      </c>
      <c r="W880" s="13" t="s">
        <v>399</v>
      </c>
      <c r="X880" s="13" t="s">
        <v>524</v>
      </c>
      <c r="Y880" s="13" t="s">
        <v>525</v>
      </c>
      <c r="Z880" s="13"/>
      <c r="AA880" s="3"/>
    </row>
    <row r="881" spans="1:27" x14ac:dyDescent="0.3">
      <c r="A881" s="13" t="s">
        <v>204</v>
      </c>
      <c r="B881" s="13" t="s">
        <v>107</v>
      </c>
      <c r="C881" s="13" t="s">
        <v>93</v>
      </c>
      <c r="D881" s="13" t="s">
        <v>24</v>
      </c>
      <c r="E881" s="31" t="s">
        <v>1434</v>
      </c>
      <c r="F881" s="13" t="s">
        <v>526</v>
      </c>
      <c r="G881" s="13" t="s">
        <v>54</v>
      </c>
      <c r="H881" s="13" t="str">
        <f>IF(R881="A","Yes","No")</f>
        <v>Yes</v>
      </c>
      <c r="I881" s="13" t="s">
        <v>55</v>
      </c>
      <c r="J881" s="13" t="s">
        <v>29</v>
      </c>
      <c r="K881" s="13" t="s">
        <v>29</v>
      </c>
      <c r="L881" s="13" t="s">
        <v>30</v>
      </c>
      <c r="M881" s="13">
        <v>2009</v>
      </c>
      <c r="N881" s="13"/>
      <c r="O881" s="13">
        <v>2006</v>
      </c>
      <c r="P881" s="13"/>
      <c r="Q881" s="23" t="str">
        <f>HYPERLINK("http://www.ubos.org/onlinefiles/uploads/ubos/pdf%20documents/migration2005_09.pdf","http://www.ubos.org/onlinefiles/uploads/ubos/pdf%20documents/migration2005_09.pdf")</f>
        <v>http://www.ubos.org/onlinefiles/uploads/ubos/pdf%20documents/migration2005_09.pdf</v>
      </c>
      <c r="R881" s="15" t="s">
        <v>44</v>
      </c>
      <c r="S881" s="15" t="s">
        <v>45</v>
      </c>
      <c r="T881" s="15" t="s">
        <v>56</v>
      </c>
      <c r="U881" s="13" t="s">
        <v>57</v>
      </c>
      <c r="V881" s="13" t="s">
        <v>398</v>
      </c>
      <c r="W881" s="13" t="s">
        <v>399</v>
      </c>
      <c r="X881" s="13" t="s">
        <v>524</v>
      </c>
      <c r="Y881" s="13" t="s">
        <v>525</v>
      </c>
      <c r="Z881" s="13"/>
      <c r="AA881" s="3"/>
    </row>
    <row r="882" spans="1:27" x14ac:dyDescent="0.3">
      <c r="A882" s="13" t="s">
        <v>204</v>
      </c>
      <c r="B882" s="13" t="s">
        <v>107</v>
      </c>
      <c r="C882" s="13" t="s">
        <v>93</v>
      </c>
      <c r="D882" s="13" t="s">
        <v>24</v>
      </c>
      <c r="E882" s="31" t="s">
        <v>1435</v>
      </c>
      <c r="F882" s="13" t="s">
        <v>526</v>
      </c>
      <c r="G882" s="13" t="s">
        <v>54</v>
      </c>
      <c r="H882" s="13" t="str">
        <f>IF(R882="A","Yes","No")</f>
        <v>Yes</v>
      </c>
      <c r="I882" s="13" t="s">
        <v>55</v>
      </c>
      <c r="J882" s="13" t="s">
        <v>29</v>
      </c>
      <c r="K882" s="13" t="s">
        <v>29</v>
      </c>
      <c r="L882" s="13" t="s">
        <v>30</v>
      </c>
      <c r="M882" s="13">
        <v>2009</v>
      </c>
      <c r="N882" s="13"/>
      <c r="O882" s="13">
        <v>2006</v>
      </c>
      <c r="P882" s="13"/>
      <c r="Q882" s="23" t="str">
        <f>HYPERLINK("http://www.ubos.org/onlinefiles/uploads/ubos/pdf%20documents/migration2005_09.pdf","http://www.ubos.org/onlinefiles/uploads/ubos/pdf%20documents/migration2005_09.pdf")</f>
        <v>http://www.ubos.org/onlinefiles/uploads/ubos/pdf%20documents/migration2005_09.pdf</v>
      </c>
      <c r="R882" s="15" t="s">
        <v>44</v>
      </c>
      <c r="S882" s="15" t="s">
        <v>45</v>
      </c>
      <c r="T882" s="15" t="s">
        <v>56</v>
      </c>
      <c r="U882" s="13" t="s">
        <v>57</v>
      </c>
      <c r="V882" s="13" t="s">
        <v>398</v>
      </c>
      <c r="W882" s="13" t="s">
        <v>399</v>
      </c>
      <c r="X882" s="13" t="s">
        <v>524</v>
      </c>
      <c r="Y882" s="13" t="s">
        <v>525</v>
      </c>
      <c r="Z882" s="13"/>
      <c r="AA882" s="3"/>
    </row>
    <row r="883" spans="1:27" x14ac:dyDescent="0.3">
      <c r="A883" s="13" t="s">
        <v>204</v>
      </c>
      <c r="B883" s="13" t="s">
        <v>107</v>
      </c>
      <c r="C883" s="13" t="s">
        <v>93</v>
      </c>
      <c r="D883" s="13" t="s">
        <v>24</v>
      </c>
      <c r="E883" s="31" t="s">
        <v>1436</v>
      </c>
      <c r="F883" s="13" t="s">
        <v>526</v>
      </c>
      <c r="G883" s="13" t="s">
        <v>54</v>
      </c>
      <c r="H883" s="13" t="str">
        <f>IF(R883="A","Yes","No")</f>
        <v>Yes</v>
      </c>
      <c r="I883" s="13" t="s">
        <v>55</v>
      </c>
      <c r="J883" s="13" t="s">
        <v>29</v>
      </c>
      <c r="K883" s="13" t="s">
        <v>29</v>
      </c>
      <c r="L883" s="13" t="s">
        <v>30</v>
      </c>
      <c r="M883" s="13">
        <v>2009</v>
      </c>
      <c r="N883" s="13"/>
      <c r="O883" s="13">
        <v>2006</v>
      </c>
      <c r="P883" s="13"/>
      <c r="Q883" s="23" t="str">
        <f>HYPERLINK("http://www.ubos.org/onlinefiles/uploads/ubos/pdf%20documents/migration2005_09.pdf","http://www.ubos.org/onlinefiles/uploads/ubos/pdf%20documents/migration2005_09.pdf")</f>
        <v>http://www.ubos.org/onlinefiles/uploads/ubos/pdf%20documents/migration2005_09.pdf</v>
      </c>
      <c r="R883" s="15" t="s">
        <v>44</v>
      </c>
      <c r="S883" s="15" t="s">
        <v>45</v>
      </c>
      <c r="T883" s="15" t="s">
        <v>56</v>
      </c>
      <c r="U883" s="13" t="s">
        <v>57</v>
      </c>
      <c r="V883" s="13" t="s">
        <v>398</v>
      </c>
      <c r="W883" s="13" t="s">
        <v>399</v>
      </c>
      <c r="X883" s="13" t="s">
        <v>524</v>
      </c>
      <c r="Y883" s="13" t="s">
        <v>525</v>
      </c>
      <c r="Z883" s="13"/>
      <c r="AA883" s="3"/>
    </row>
    <row r="884" spans="1:27" x14ac:dyDescent="0.3">
      <c r="A884" s="13" t="s">
        <v>204</v>
      </c>
      <c r="B884" s="13" t="s">
        <v>107</v>
      </c>
      <c r="C884" s="13" t="s">
        <v>93</v>
      </c>
      <c r="D884" s="13" t="s">
        <v>24</v>
      </c>
      <c r="E884" s="31" t="s">
        <v>1445</v>
      </c>
      <c r="F884" s="13" t="s">
        <v>526</v>
      </c>
      <c r="G884" s="13" t="s">
        <v>54</v>
      </c>
      <c r="H884" s="13" t="str">
        <f>IF(R884="A","Yes","No")</f>
        <v>Yes</v>
      </c>
      <c r="I884" s="13" t="s">
        <v>55</v>
      </c>
      <c r="J884" s="13" t="s">
        <v>29</v>
      </c>
      <c r="K884" s="13" t="s">
        <v>29</v>
      </c>
      <c r="L884" s="13" t="s">
        <v>30</v>
      </c>
      <c r="M884" s="13">
        <v>2009</v>
      </c>
      <c r="N884" s="13"/>
      <c r="O884" s="13">
        <v>2006</v>
      </c>
      <c r="P884" s="13"/>
      <c r="Q884" s="23" t="str">
        <f>HYPERLINK("http://www.ubos.org/onlinefiles/uploads/ubos/pdf%20documents/migration2005_09.pdf","http://www.ubos.org/onlinefiles/uploads/ubos/pdf%20documents/migration2005_09.pdf")</f>
        <v>http://www.ubos.org/onlinefiles/uploads/ubos/pdf%20documents/migration2005_09.pdf</v>
      </c>
      <c r="R884" s="15" t="s">
        <v>44</v>
      </c>
      <c r="S884" s="15" t="s">
        <v>45</v>
      </c>
      <c r="T884" s="15" t="s">
        <v>56</v>
      </c>
      <c r="U884" s="13" t="s">
        <v>57</v>
      </c>
      <c r="V884" s="13" t="s">
        <v>398</v>
      </c>
      <c r="W884" s="13" t="s">
        <v>399</v>
      </c>
      <c r="X884" s="13" t="s">
        <v>524</v>
      </c>
      <c r="Y884" s="13" t="s">
        <v>525</v>
      </c>
      <c r="Z884" s="13"/>
      <c r="AA884" s="3"/>
    </row>
    <row r="885" spans="1:27" x14ac:dyDescent="0.3">
      <c r="A885" s="13" t="s">
        <v>527</v>
      </c>
      <c r="B885" s="13" t="s">
        <v>23</v>
      </c>
      <c r="C885" s="13" t="s">
        <v>93</v>
      </c>
      <c r="D885" s="13" t="s">
        <v>93</v>
      </c>
      <c r="E885" s="31" t="s">
        <v>1446</v>
      </c>
      <c r="F885" s="13" t="s">
        <v>528</v>
      </c>
      <c r="G885" s="13" t="s">
        <v>2025</v>
      </c>
      <c r="H885" s="13" t="str">
        <f>IF(R885="A","Yes","No")</f>
        <v>Yes</v>
      </c>
      <c r="I885" s="13" t="s">
        <v>71</v>
      </c>
      <c r="J885" s="13" t="s">
        <v>29</v>
      </c>
      <c r="K885" s="13" t="s">
        <v>29</v>
      </c>
      <c r="L885" s="13" t="s">
        <v>30</v>
      </c>
      <c r="M885" s="13">
        <v>2015</v>
      </c>
      <c r="N885" s="13"/>
      <c r="O885" s="13"/>
      <c r="P885" s="13"/>
      <c r="Q885" s="16" t="str">
        <f>HYPERLINK("http://data.energy-gis.opendata.arcgis.com/","http://data.energy-gis.opendata.arcgis.com/")</f>
        <v>http://data.energy-gis.opendata.arcgis.com/</v>
      </c>
      <c r="R885" s="15" t="s">
        <v>44</v>
      </c>
      <c r="S885" s="15" t="s">
        <v>45</v>
      </c>
      <c r="T885" s="15" t="s">
        <v>46</v>
      </c>
      <c r="U885" s="13"/>
      <c r="V885" s="13" t="s">
        <v>139</v>
      </c>
      <c r="W885" s="13" t="s">
        <v>327</v>
      </c>
      <c r="X885" s="13" t="s">
        <v>530</v>
      </c>
      <c r="Y885" s="13" t="s">
        <v>470</v>
      </c>
      <c r="Z885" s="13"/>
      <c r="AA885" s="3"/>
    </row>
    <row r="886" spans="1:27" x14ac:dyDescent="0.3">
      <c r="A886" s="13" t="s">
        <v>527</v>
      </c>
      <c r="B886" s="13" t="s">
        <v>23</v>
      </c>
      <c r="C886" s="13" t="s">
        <v>93</v>
      </c>
      <c r="D886" s="13" t="s">
        <v>93</v>
      </c>
      <c r="E886" s="31" t="s">
        <v>1447</v>
      </c>
      <c r="F886" s="13" t="s">
        <v>528</v>
      </c>
      <c r="G886" s="13" t="s">
        <v>2025</v>
      </c>
      <c r="H886" s="13" t="str">
        <f>IF(R886="A","Yes","No")</f>
        <v>Yes</v>
      </c>
      <c r="I886" s="13" t="s">
        <v>71</v>
      </c>
      <c r="J886" s="13" t="s">
        <v>29</v>
      </c>
      <c r="K886" s="13" t="s">
        <v>29</v>
      </c>
      <c r="L886" s="13" t="s">
        <v>30</v>
      </c>
      <c r="M886" s="13">
        <v>2015</v>
      </c>
      <c r="N886" s="13"/>
      <c r="O886" s="13"/>
      <c r="P886" s="13"/>
      <c r="Q886" s="16" t="str">
        <f>HYPERLINK("http://data.energy-gis.opendata.arcgis.com/","http://data.energy-gis.opendata.arcgis.com/")</f>
        <v>http://data.energy-gis.opendata.arcgis.com/</v>
      </c>
      <c r="R886" s="15" t="s">
        <v>44</v>
      </c>
      <c r="S886" s="15" t="s">
        <v>45</v>
      </c>
      <c r="T886" s="15" t="s">
        <v>46</v>
      </c>
      <c r="U886" s="13"/>
      <c r="V886" s="13" t="s">
        <v>139</v>
      </c>
      <c r="W886" s="13" t="s">
        <v>327</v>
      </c>
      <c r="X886" s="13" t="s">
        <v>530</v>
      </c>
      <c r="Y886" s="13" t="s">
        <v>470</v>
      </c>
      <c r="Z886" s="13"/>
      <c r="AA886" s="3"/>
    </row>
    <row r="887" spans="1:27" x14ac:dyDescent="0.3">
      <c r="A887" s="13" t="s">
        <v>527</v>
      </c>
      <c r="B887" s="13" t="s">
        <v>23</v>
      </c>
      <c r="C887" s="13" t="s">
        <v>93</v>
      </c>
      <c r="D887" s="13" t="s">
        <v>93</v>
      </c>
      <c r="E887" s="31" t="s">
        <v>1448</v>
      </c>
      <c r="F887" s="13" t="s">
        <v>528</v>
      </c>
      <c r="G887" s="13" t="s">
        <v>2025</v>
      </c>
      <c r="H887" s="13" t="str">
        <f>IF(R887="A","Yes","No")</f>
        <v>Yes</v>
      </c>
      <c r="I887" s="13" t="s">
        <v>71</v>
      </c>
      <c r="J887" s="13" t="s">
        <v>29</v>
      </c>
      <c r="K887" s="13" t="s">
        <v>29</v>
      </c>
      <c r="L887" s="13" t="s">
        <v>30</v>
      </c>
      <c r="M887" s="13">
        <v>2015</v>
      </c>
      <c r="N887" s="13"/>
      <c r="O887" s="13"/>
      <c r="P887" s="13"/>
      <c r="Q887" s="16" t="str">
        <f>HYPERLINK("http://data.energy-gis.opendata.arcgis.com/","http://data.energy-gis.opendata.arcgis.com/")</f>
        <v>http://data.energy-gis.opendata.arcgis.com/</v>
      </c>
      <c r="R887" s="15" t="s">
        <v>44</v>
      </c>
      <c r="S887" s="15" t="s">
        <v>45</v>
      </c>
      <c r="T887" s="15" t="s">
        <v>46</v>
      </c>
      <c r="U887" s="13"/>
      <c r="V887" s="13" t="s">
        <v>139</v>
      </c>
      <c r="W887" s="13" t="s">
        <v>327</v>
      </c>
      <c r="X887" s="13" t="s">
        <v>530</v>
      </c>
      <c r="Y887" s="13" t="s">
        <v>470</v>
      </c>
      <c r="Z887" s="13"/>
      <c r="AA887" s="3"/>
    </row>
    <row r="888" spans="1:27" x14ac:dyDescent="0.3">
      <c r="A888" s="13" t="s">
        <v>527</v>
      </c>
      <c r="B888" s="13" t="s">
        <v>23</v>
      </c>
      <c r="C888" s="13" t="s">
        <v>93</v>
      </c>
      <c r="D888" s="13" t="s">
        <v>93</v>
      </c>
      <c r="E888" s="31" t="s">
        <v>1449</v>
      </c>
      <c r="F888" s="13" t="s">
        <v>528</v>
      </c>
      <c r="G888" s="13" t="s">
        <v>2025</v>
      </c>
      <c r="H888" s="13" t="str">
        <f>IF(R888="A","Yes","No")</f>
        <v>Yes</v>
      </c>
      <c r="I888" s="13" t="s">
        <v>71</v>
      </c>
      <c r="J888" s="13" t="s">
        <v>29</v>
      </c>
      <c r="K888" s="13" t="s">
        <v>29</v>
      </c>
      <c r="L888" s="13" t="s">
        <v>30</v>
      </c>
      <c r="M888" s="13">
        <v>2015</v>
      </c>
      <c r="N888" s="13"/>
      <c r="O888" s="13"/>
      <c r="P888" s="13"/>
      <c r="Q888" s="16" t="str">
        <f>HYPERLINK("http://data.energy-gis.opendata.arcgis.com/","http://data.energy-gis.opendata.arcgis.com/")</f>
        <v>http://data.energy-gis.opendata.arcgis.com/</v>
      </c>
      <c r="R888" s="15" t="s">
        <v>44</v>
      </c>
      <c r="S888" s="15" t="s">
        <v>45</v>
      </c>
      <c r="T888" s="15" t="s">
        <v>46</v>
      </c>
      <c r="U888" s="13"/>
      <c r="V888" s="13" t="s">
        <v>139</v>
      </c>
      <c r="W888" s="13" t="s">
        <v>327</v>
      </c>
      <c r="X888" s="13" t="s">
        <v>530</v>
      </c>
      <c r="Y888" s="13" t="s">
        <v>470</v>
      </c>
      <c r="Z888" s="13"/>
      <c r="AA888" s="3"/>
    </row>
    <row r="889" spans="1:27" x14ac:dyDescent="0.3">
      <c r="A889" s="13" t="s">
        <v>527</v>
      </c>
      <c r="B889" s="13" t="s">
        <v>23</v>
      </c>
      <c r="C889" s="13" t="s">
        <v>93</v>
      </c>
      <c r="D889" s="13" t="s">
        <v>93</v>
      </c>
      <c r="E889" s="31" t="s">
        <v>1450</v>
      </c>
      <c r="F889" s="13" t="s">
        <v>528</v>
      </c>
      <c r="G889" s="13" t="s">
        <v>2025</v>
      </c>
      <c r="H889" s="13" t="str">
        <f>IF(R889="A","Yes","No")</f>
        <v>Yes</v>
      </c>
      <c r="I889" s="13" t="s">
        <v>71</v>
      </c>
      <c r="J889" s="13" t="s">
        <v>29</v>
      </c>
      <c r="K889" s="13" t="s">
        <v>29</v>
      </c>
      <c r="L889" s="13" t="s">
        <v>30</v>
      </c>
      <c r="M889" s="13">
        <v>2015</v>
      </c>
      <c r="N889" s="13"/>
      <c r="O889" s="13"/>
      <c r="P889" s="13"/>
      <c r="Q889" s="16" t="str">
        <f>HYPERLINK("http://data.energy-gis.opendata.arcgis.com/","http://data.energy-gis.opendata.arcgis.com/")</f>
        <v>http://data.energy-gis.opendata.arcgis.com/</v>
      </c>
      <c r="R889" s="15" t="s">
        <v>44</v>
      </c>
      <c r="S889" s="15" t="s">
        <v>45</v>
      </c>
      <c r="T889" s="15" t="s">
        <v>46</v>
      </c>
      <c r="U889" s="13"/>
      <c r="V889" s="13" t="s">
        <v>139</v>
      </c>
      <c r="W889" s="13" t="s">
        <v>327</v>
      </c>
      <c r="X889" s="13" t="s">
        <v>530</v>
      </c>
      <c r="Y889" s="13" t="s">
        <v>470</v>
      </c>
      <c r="Z889" s="13"/>
      <c r="AA889" s="3"/>
    </row>
    <row r="890" spans="1:27" x14ac:dyDescent="0.3">
      <c r="A890" s="13" t="s">
        <v>527</v>
      </c>
      <c r="B890" s="13" t="s">
        <v>23</v>
      </c>
      <c r="C890" s="13" t="s">
        <v>93</v>
      </c>
      <c r="D890" s="13" t="s">
        <v>93</v>
      </c>
      <c r="E890" s="31" t="s">
        <v>1451</v>
      </c>
      <c r="F890" s="13" t="s">
        <v>528</v>
      </c>
      <c r="G890" s="13" t="s">
        <v>2025</v>
      </c>
      <c r="H890" s="13" t="str">
        <f>IF(R890="A","Yes","No")</f>
        <v>Yes</v>
      </c>
      <c r="I890" s="13" t="s">
        <v>71</v>
      </c>
      <c r="J890" s="13" t="s">
        <v>29</v>
      </c>
      <c r="K890" s="13" t="s">
        <v>29</v>
      </c>
      <c r="L890" s="13" t="s">
        <v>30</v>
      </c>
      <c r="M890" s="13">
        <v>2015</v>
      </c>
      <c r="N890" s="13"/>
      <c r="O890" s="13"/>
      <c r="P890" s="13"/>
      <c r="Q890" s="16" t="str">
        <f>HYPERLINK("http://data.energy-gis.opendata.arcgis.com/","http://data.energy-gis.opendata.arcgis.com/")</f>
        <v>http://data.energy-gis.opendata.arcgis.com/</v>
      </c>
      <c r="R890" s="15" t="s">
        <v>44</v>
      </c>
      <c r="S890" s="15" t="s">
        <v>45</v>
      </c>
      <c r="T890" s="15" t="s">
        <v>46</v>
      </c>
      <c r="U890" s="13"/>
      <c r="V890" s="13" t="s">
        <v>139</v>
      </c>
      <c r="W890" s="13" t="s">
        <v>327</v>
      </c>
      <c r="X890" s="13" t="s">
        <v>530</v>
      </c>
      <c r="Y890" s="13" t="s">
        <v>470</v>
      </c>
      <c r="Z890" s="13"/>
      <c r="AA890" s="3"/>
    </row>
    <row r="891" spans="1:27" x14ac:dyDescent="0.3">
      <c r="A891" s="13" t="s">
        <v>527</v>
      </c>
      <c r="B891" s="13" t="s">
        <v>23</v>
      </c>
      <c r="C891" s="13" t="s">
        <v>93</v>
      </c>
      <c r="D891" s="13" t="s">
        <v>93</v>
      </c>
      <c r="E891" s="31" t="s">
        <v>1452</v>
      </c>
      <c r="F891" s="13" t="s">
        <v>528</v>
      </c>
      <c r="G891" s="13" t="s">
        <v>2025</v>
      </c>
      <c r="H891" s="13" t="str">
        <f>IF(R891="A","Yes","No")</f>
        <v>Yes</v>
      </c>
      <c r="I891" s="13" t="s">
        <v>71</v>
      </c>
      <c r="J891" s="13" t="s">
        <v>29</v>
      </c>
      <c r="K891" s="13" t="s">
        <v>29</v>
      </c>
      <c r="L891" s="13" t="s">
        <v>30</v>
      </c>
      <c r="M891" s="13">
        <v>2015</v>
      </c>
      <c r="N891" s="13"/>
      <c r="O891" s="13"/>
      <c r="P891" s="13"/>
      <c r="Q891" s="16" t="str">
        <f>HYPERLINK("http://data.energy-gis.opendata.arcgis.com/","http://data.energy-gis.opendata.arcgis.com/")</f>
        <v>http://data.energy-gis.opendata.arcgis.com/</v>
      </c>
      <c r="R891" s="15" t="s">
        <v>44</v>
      </c>
      <c r="S891" s="15" t="s">
        <v>45</v>
      </c>
      <c r="T891" s="15" t="s">
        <v>46</v>
      </c>
      <c r="U891" s="13"/>
      <c r="V891" s="13" t="s">
        <v>139</v>
      </c>
      <c r="W891" s="13" t="s">
        <v>327</v>
      </c>
      <c r="X891" s="13" t="s">
        <v>530</v>
      </c>
      <c r="Y891" s="13" t="s">
        <v>470</v>
      </c>
      <c r="Z891" s="13"/>
      <c r="AA891" s="3"/>
    </row>
    <row r="892" spans="1:27" x14ac:dyDescent="0.3">
      <c r="A892" s="13" t="s">
        <v>527</v>
      </c>
      <c r="B892" s="13" t="s">
        <v>23</v>
      </c>
      <c r="C892" s="13" t="s">
        <v>93</v>
      </c>
      <c r="D892" s="13" t="s">
        <v>93</v>
      </c>
      <c r="E892" s="31" t="s">
        <v>1453</v>
      </c>
      <c r="F892" s="13" t="s">
        <v>528</v>
      </c>
      <c r="G892" s="13" t="s">
        <v>2025</v>
      </c>
      <c r="H892" s="13" t="str">
        <f>IF(R892="A","Yes","No")</f>
        <v>Yes</v>
      </c>
      <c r="I892" s="13" t="s">
        <v>71</v>
      </c>
      <c r="J892" s="13" t="s">
        <v>29</v>
      </c>
      <c r="K892" s="13" t="s">
        <v>29</v>
      </c>
      <c r="L892" s="13" t="s">
        <v>30</v>
      </c>
      <c r="M892" s="13">
        <v>2015</v>
      </c>
      <c r="N892" s="13"/>
      <c r="O892" s="13"/>
      <c r="P892" s="13"/>
      <c r="Q892" s="16" t="str">
        <f>HYPERLINK("http://data.energy-gis.opendata.arcgis.com/","http://data.energy-gis.opendata.arcgis.com/")</f>
        <v>http://data.energy-gis.opendata.arcgis.com/</v>
      </c>
      <c r="R892" s="15" t="s">
        <v>44</v>
      </c>
      <c r="S892" s="15" t="s">
        <v>45</v>
      </c>
      <c r="T892" s="15" t="s">
        <v>46</v>
      </c>
      <c r="U892" s="13"/>
      <c r="V892" s="13" t="s">
        <v>139</v>
      </c>
      <c r="W892" s="13" t="s">
        <v>327</v>
      </c>
      <c r="X892" s="13" t="s">
        <v>530</v>
      </c>
      <c r="Y892" s="13" t="s">
        <v>470</v>
      </c>
      <c r="Z892" s="13"/>
      <c r="AA892" s="3"/>
    </row>
    <row r="893" spans="1:27" x14ac:dyDescent="0.3">
      <c r="A893" s="13" t="s">
        <v>527</v>
      </c>
      <c r="B893" s="13" t="s">
        <v>23</v>
      </c>
      <c r="C893" s="13" t="s">
        <v>93</v>
      </c>
      <c r="D893" s="13" t="s">
        <v>93</v>
      </c>
      <c r="E893" s="31" t="s">
        <v>1454</v>
      </c>
      <c r="F893" s="13" t="s">
        <v>528</v>
      </c>
      <c r="G893" s="13" t="s">
        <v>2025</v>
      </c>
      <c r="H893" s="13" t="str">
        <f>IF(R893="A","Yes","No")</f>
        <v>Yes</v>
      </c>
      <c r="I893" s="13" t="s">
        <v>71</v>
      </c>
      <c r="J893" s="13" t="s">
        <v>29</v>
      </c>
      <c r="K893" s="13" t="s">
        <v>29</v>
      </c>
      <c r="L893" s="13" t="s">
        <v>30</v>
      </c>
      <c r="M893" s="13">
        <v>2015</v>
      </c>
      <c r="N893" s="13"/>
      <c r="O893" s="13"/>
      <c r="P893" s="13"/>
      <c r="Q893" s="16" t="str">
        <f>HYPERLINK("http://data.energy-gis.opendata.arcgis.com/","http://data.energy-gis.opendata.arcgis.com/")</f>
        <v>http://data.energy-gis.opendata.arcgis.com/</v>
      </c>
      <c r="R893" s="15" t="s">
        <v>44</v>
      </c>
      <c r="S893" s="15" t="s">
        <v>45</v>
      </c>
      <c r="T893" s="15" t="s">
        <v>46</v>
      </c>
      <c r="U893" s="13"/>
      <c r="V893" s="13" t="s">
        <v>139</v>
      </c>
      <c r="W893" s="13" t="s">
        <v>327</v>
      </c>
      <c r="X893" s="13" t="s">
        <v>530</v>
      </c>
      <c r="Y893" s="13" t="s">
        <v>470</v>
      </c>
      <c r="Z893" s="13"/>
      <c r="AA893" s="3"/>
    </row>
    <row r="894" spans="1:27" x14ac:dyDescent="0.3">
      <c r="A894" s="13" t="s">
        <v>527</v>
      </c>
      <c r="B894" s="13" t="s">
        <v>23</v>
      </c>
      <c r="C894" s="13" t="s">
        <v>93</v>
      </c>
      <c r="D894" s="13" t="s">
        <v>93</v>
      </c>
      <c r="E894" s="31" t="s">
        <v>1455</v>
      </c>
      <c r="F894" s="13" t="s">
        <v>528</v>
      </c>
      <c r="G894" s="13" t="s">
        <v>2025</v>
      </c>
      <c r="H894" s="13" t="str">
        <f>IF(R894="A","Yes","No")</f>
        <v>Yes</v>
      </c>
      <c r="I894" s="13" t="s">
        <v>71</v>
      </c>
      <c r="J894" s="13" t="s">
        <v>29</v>
      </c>
      <c r="K894" s="13" t="s">
        <v>29</v>
      </c>
      <c r="L894" s="13" t="s">
        <v>30</v>
      </c>
      <c r="M894" s="13">
        <v>2015</v>
      </c>
      <c r="N894" s="13"/>
      <c r="O894" s="13"/>
      <c r="P894" s="13"/>
      <c r="Q894" s="16" t="str">
        <f>HYPERLINK("http://data.energy-gis.opendata.arcgis.com/","http://data.energy-gis.opendata.arcgis.com/")</f>
        <v>http://data.energy-gis.opendata.arcgis.com/</v>
      </c>
      <c r="R894" s="15" t="s">
        <v>44</v>
      </c>
      <c r="S894" s="15" t="s">
        <v>45</v>
      </c>
      <c r="T894" s="15" t="s">
        <v>46</v>
      </c>
      <c r="U894" s="13"/>
      <c r="V894" s="13" t="s">
        <v>139</v>
      </c>
      <c r="W894" s="13" t="s">
        <v>327</v>
      </c>
      <c r="X894" s="13" t="s">
        <v>530</v>
      </c>
      <c r="Y894" s="13" t="s">
        <v>470</v>
      </c>
      <c r="Z894" s="13"/>
      <c r="AA894" s="3"/>
    </row>
    <row r="895" spans="1:27" x14ac:dyDescent="0.3">
      <c r="A895" s="13" t="s">
        <v>527</v>
      </c>
      <c r="B895" s="13" t="s">
        <v>23</v>
      </c>
      <c r="C895" s="13" t="s">
        <v>93</v>
      </c>
      <c r="D895" s="13" t="s">
        <v>93</v>
      </c>
      <c r="E895" s="31" t="s">
        <v>1456</v>
      </c>
      <c r="F895" s="13" t="s">
        <v>531</v>
      </c>
      <c r="G895" s="13" t="s">
        <v>2026</v>
      </c>
      <c r="H895" s="13" t="str">
        <f>IF(R895="A","Yes","No")</f>
        <v>Yes</v>
      </c>
      <c r="I895" s="13" t="s">
        <v>71</v>
      </c>
      <c r="J895" s="13" t="s">
        <v>30</v>
      </c>
      <c r="K895" s="13" t="s">
        <v>30</v>
      </c>
      <c r="L895" s="13" t="s">
        <v>30</v>
      </c>
      <c r="M895" s="13" t="s">
        <v>801</v>
      </c>
      <c r="N895" s="13"/>
      <c r="O895" s="13"/>
      <c r="P895" s="13"/>
      <c r="Q895" s="13" t="s">
        <v>92</v>
      </c>
      <c r="R895" s="15" t="s">
        <v>44</v>
      </c>
      <c r="S895" s="15" t="s">
        <v>45</v>
      </c>
      <c r="T895" s="15" t="s">
        <v>46</v>
      </c>
      <c r="U895" s="13"/>
      <c r="V895" s="13" t="s">
        <v>127</v>
      </c>
      <c r="W895" s="13" t="s">
        <v>128</v>
      </c>
      <c r="X895" s="13"/>
      <c r="Y895" s="13" t="s">
        <v>532</v>
      </c>
      <c r="Z895" s="13" t="s">
        <v>533</v>
      </c>
      <c r="AA895" s="3"/>
    </row>
    <row r="896" spans="1:27" x14ac:dyDescent="0.3">
      <c r="A896" s="13" t="s">
        <v>527</v>
      </c>
      <c r="B896" s="13" t="s">
        <v>23</v>
      </c>
      <c r="C896" s="13" t="s">
        <v>93</v>
      </c>
      <c r="D896" s="13" t="s">
        <v>93</v>
      </c>
      <c r="E896" s="31" t="s">
        <v>1457</v>
      </c>
      <c r="F896" s="13" t="s">
        <v>534</v>
      </c>
      <c r="G896" s="13" t="s">
        <v>534</v>
      </c>
      <c r="H896" s="13" t="str">
        <f>IF(R896="A","Yes","No")</f>
        <v>No</v>
      </c>
      <c r="I896" s="13" t="s">
        <v>71</v>
      </c>
      <c r="J896" s="13" t="s">
        <v>29</v>
      </c>
      <c r="K896" s="13" t="s">
        <v>29</v>
      </c>
      <c r="L896" s="13" t="s">
        <v>29</v>
      </c>
      <c r="M896" s="13">
        <v>2014</v>
      </c>
      <c r="N896" s="13"/>
      <c r="O896" s="13"/>
      <c r="P896" s="13"/>
      <c r="Q896" s="14" t="s">
        <v>535</v>
      </c>
      <c r="R896" s="15" t="s">
        <v>33</v>
      </c>
      <c r="S896" s="15" t="s">
        <v>34</v>
      </c>
      <c r="T896" s="15" t="s">
        <v>82</v>
      </c>
      <c r="U896" s="13"/>
      <c r="V896" s="13" t="s">
        <v>127</v>
      </c>
      <c r="W896" s="13" t="s">
        <v>128</v>
      </c>
      <c r="X896" s="13" t="s">
        <v>536</v>
      </c>
      <c r="Y896" s="13" t="s">
        <v>161</v>
      </c>
      <c r="Z896" s="13"/>
      <c r="AA896" s="3"/>
    </row>
    <row r="897" spans="1:27" x14ac:dyDescent="0.3">
      <c r="A897" s="13" t="s">
        <v>527</v>
      </c>
      <c r="B897" s="13" t="s">
        <v>107</v>
      </c>
      <c r="C897" s="13" t="s">
        <v>93</v>
      </c>
      <c r="D897" s="13" t="s">
        <v>93</v>
      </c>
      <c r="E897" s="31" t="s">
        <v>1703</v>
      </c>
      <c r="F897" s="13" t="s">
        <v>1757</v>
      </c>
      <c r="G897" s="13" t="s">
        <v>377</v>
      </c>
      <c r="H897" s="13" t="str">
        <f>IF(R897="A","Yes","No")</f>
        <v>No</v>
      </c>
      <c r="I897" s="13" t="s">
        <v>28</v>
      </c>
      <c r="J897" s="13" t="s">
        <v>29</v>
      </c>
      <c r="K897" s="13" t="s">
        <v>29</v>
      </c>
      <c r="L897" s="13" t="s">
        <v>29</v>
      </c>
      <c r="M897" s="13">
        <v>2015</v>
      </c>
      <c r="N897" s="13" t="s">
        <v>723</v>
      </c>
      <c r="O897" s="13"/>
      <c r="P897" s="13"/>
      <c r="Q897" s="27" t="s">
        <v>1719</v>
      </c>
      <c r="R897" s="15" t="s">
        <v>95</v>
      </c>
      <c r="S897" s="15" t="s">
        <v>96</v>
      </c>
      <c r="T897" s="15" t="s">
        <v>351</v>
      </c>
      <c r="U897" s="13" t="s">
        <v>567</v>
      </c>
      <c r="V897" s="13" t="s">
        <v>202</v>
      </c>
      <c r="W897" s="13" t="s">
        <v>207</v>
      </c>
      <c r="X897" s="13" t="s">
        <v>568</v>
      </c>
      <c r="Y897" s="13" t="s">
        <v>306</v>
      </c>
      <c r="Z897" s="13" t="s">
        <v>569</v>
      </c>
      <c r="AA897" s="3"/>
    </row>
    <row r="898" spans="1:27" x14ac:dyDescent="0.3">
      <c r="A898" s="13" t="s">
        <v>527</v>
      </c>
      <c r="B898" s="13" t="s">
        <v>107</v>
      </c>
      <c r="C898" s="13" t="s">
        <v>93</v>
      </c>
      <c r="D898" s="13" t="s">
        <v>93</v>
      </c>
      <c r="E898" s="31" t="s">
        <v>1706</v>
      </c>
      <c r="F898" s="13" t="s">
        <v>1757</v>
      </c>
      <c r="G898" s="13" t="s">
        <v>377</v>
      </c>
      <c r="H898" s="13" t="str">
        <f>IF(R898="A","Yes","No")</f>
        <v>No</v>
      </c>
      <c r="I898" s="13" t="s">
        <v>28</v>
      </c>
      <c r="J898" s="13" t="s">
        <v>29</v>
      </c>
      <c r="K898" s="13" t="s">
        <v>29</v>
      </c>
      <c r="L898" s="13" t="s">
        <v>29</v>
      </c>
      <c r="M898" s="13">
        <v>2015</v>
      </c>
      <c r="N898" s="13" t="s">
        <v>723</v>
      </c>
      <c r="O898" s="13"/>
      <c r="P898" s="13"/>
      <c r="Q898" s="27" t="s">
        <v>1719</v>
      </c>
      <c r="R898" s="15" t="s">
        <v>95</v>
      </c>
      <c r="S898" s="15" t="s">
        <v>96</v>
      </c>
      <c r="T898" s="15" t="s">
        <v>351</v>
      </c>
      <c r="U898" s="13" t="s">
        <v>567</v>
      </c>
      <c r="V898" s="13" t="s">
        <v>202</v>
      </c>
      <c r="W898" s="13" t="s">
        <v>207</v>
      </c>
      <c r="X898" s="13" t="s">
        <v>568</v>
      </c>
      <c r="Y898" s="13" t="s">
        <v>306</v>
      </c>
      <c r="Z898" s="13" t="s">
        <v>569</v>
      </c>
      <c r="AA898" s="3"/>
    </row>
    <row r="899" spans="1:27" x14ac:dyDescent="0.3">
      <c r="A899" s="13" t="s">
        <v>527</v>
      </c>
      <c r="B899" s="13" t="s">
        <v>107</v>
      </c>
      <c r="C899" s="13" t="s">
        <v>93</v>
      </c>
      <c r="D899" s="13" t="s">
        <v>93</v>
      </c>
      <c r="E899" s="31" t="s">
        <v>1707</v>
      </c>
      <c r="F899" s="13" t="s">
        <v>1757</v>
      </c>
      <c r="G899" s="13" t="s">
        <v>377</v>
      </c>
      <c r="H899" s="13" t="str">
        <f>IF(R899="A","Yes","No")</f>
        <v>No</v>
      </c>
      <c r="I899" s="13" t="s">
        <v>28</v>
      </c>
      <c r="J899" s="13" t="s">
        <v>29</v>
      </c>
      <c r="K899" s="13" t="s">
        <v>29</v>
      </c>
      <c r="L899" s="13" t="s">
        <v>29</v>
      </c>
      <c r="M899" s="13">
        <v>2015</v>
      </c>
      <c r="N899" s="13" t="s">
        <v>723</v>
      </c>
      <c r="O899" s="13"/>
      <c r="P899" s="13"/>
      <c r="Q899" s="27" t="s">
        <v>1719</v>
      </c>
      <c r="R899" s="15" t="s">
        <v>95</v>
      </c>
      <c r="S899" s="15" t="s">
        <v>96</v>
      </c>
      <c r="T899" s="15" t="s">
        <v>351</v>
      </c>
      <c r="U899" s="13" t="s">
        <v>567</v>
      </c>
      <c r="V899" s="13" t="s">
        <v>202</v>
      </c>
      <c r="W899" s="13" t="s">
        <v>207</v>
      </c>
      <c r="X899" s="13" t="s">
        <v>568</v>
      </c>
      <c r="Y899" s="13" t="s">
        <v>306</v>
      </c>
      <c r="Z899" s="13" t="s">
        <v>569</v>
      </c>
      <c r="AA899" s="3"/>
    </row>
    <row r="900" spans="1:27" x14ac:dyDescent="0.3">
      <c r="A900" s="13" t="s">
        <v>527</v>
      </c>
      <c r="B900" s="13" t="s">
        <v>107</v>
      </c>
      <c r="C900" s="13" t="s">
        <v>93</v>
      </c>
      <c r="D900" s="13" t="s">
        <v>93</v>
      </c>
      <c r="E900" s="31" t="s">
        <v>1687</v>
      </c>
      <c r="F900" s="13" t="s">
        <v>1757</v>
      </c>
      <c r="G900" s="13" t="s">
        <v>377</v>
      </c>
      <c r="H900" s="13" t="str">
        <f>IF(R900="A","Yes","No")</f>
        <v>No</v>
      </c>
      <c r="I900" s="13" t="s">
        <v>28</v>
      </c>
      <c r="J900" s="13" t="s">
        <v>29</v>
      </c>
      <c r="K900" s="13" t="s">
        <v>29</v>
      </c>
      <c r="L900" s="13" t="s">
        <v>29</v>
      </c>
      <c r="M900" s="13">
        <v>2012</v>
      </c>
      <c r="N900" s="13" t="s">
        <v>723</v>
      </c>
      <c r="O900" s="13"/>
      <c r="P900" s="13"/>
      <c r="Q900" s="27" t="s">
        <v>1742</v>
      </c>
      <c r="R900" s="15" t="s">
        <v>95</v>
      </c>
      <c r="S900" s="15" t="s">
        <v>96</v>
      </c>
      <c r="T900" s="15" t="s">
        <v>351</v>
      </c>
      <c r="U900" s="13" t="s">
        <v>567</v>
      </c>
      <c r="V900" s="13" t="s">
        <v>202</v>
      </c>
      <c r="W900" s="13" t="s">
        <v>207</v>
      </c>
      <c r="X900" s="13" t="s">
        <v>568</v>
      </c>
      <c r="Y900" s="13" t="s">
        <v>306</v>
      </c>
      <c r="Z900" s="13" t="s">
        <v>569</v>
      </c>
      <c r="AA900" s="3"/>
    </row>
    <row r="901" spans="1:27" x14ac:dyDescent="0.3">
      <c r="A901" s="13" t="s">
        <v>527</v>
      </c>
      <c r="B901" s="13" t="s">
        <v>107</v>
      </c>
      <c r="C901" s="13" t="s">
        <v>93</v>
      </c>
      <c r="D901" s="13" t="s">
        <v>93</v>
      </c>
      <c r="E901" s="31" t="s">
        <v>330</v>
      </c>
      <c r="F901" s="13" t="s">
        <v>575</v>
      </c>
      <c r="G901" s="13" t="s">
        <v>576</v>
      </c>
      <c r="H901" s="13" t="str">
        <f>IF(R901="A","Yes","No")</f>
        <v>No</v>
      </c>
      <c r="I901" s="13" t="s">
        <v>71</v>
      </c>
      <c r="J901" s="13" t="s">
        <v>30</v>
      </c>
      <c r="K901" s="13" t="s">
        <v>29</v>
      </c>
      <c r="L901" s="13" t="s">
        <v>30</v>
      </c>
      <c r="M901" s="13" t="s">
        <v>801</v>
      </c>
      <c r="N901" s="13"/>
      <c r="O901" s="13"/>
      <c r="P901" s="13"/>
      <c r="Q901" s="14" t="s">
        <v>577</v>
      </c>
      <c r="R901" s="15" t="s">
        <v>199</v>
      </c>
      <c r="S901" s="15" t="s">
        <v>200</v>
      </c>
      <c r="T901" s="15" t="s">
        <v>200</v>
      </c>
      <c r="U901" s="13" t="s">
        <v>578</v>
      </c>
      <c r="V901" s="13" t="s">
        <v>127</v>
      </c>
      <c r="W901" s="13" t="s">
        <v>128</v>
      </c>
      <c r="X901" s="13" t="s">
        <v>306</v>
      </c>
      <c r="Y901" s="13" t="s">
        <v>306</v>
      </c>
      <c r="Z901" s="13" t="s">
        <v>579</v>
      </c>
      <c r="AA901" s="3"/>
    </row>
    <row r="902" spans="1:27" x14ac:dyDescent="0.3">
      <c r="A902" s="13" t="s">
        <v>527</v>
      </c>
      <c r="B902" s="13" t="s">
        <v>107</v>
      </c>
      <c r="C902" s="13" t="s">
        <v>93</v>
      </c>
      <c r="D902" s="13" t="s">
        <v>93</v>
      </c>
      <c r="E902" s="31" t="s">
        <v>330</v>
      </c>
      <c r="F902" s="13" t="s">
        <v>585</v>
      </c>
      <c r="G902" s="13" t="s">
        <v>586</v>
      </c>
      <c r="H902" s="13" t="str">
        <f>IF(R902="A","Yes","No")</f>
        <v>No</v>
      </c>
      <c r="I902" s="13" t="s">
        <v>28</v>
      </c>
      <c r="J902" s="13" t="s">
        <v>29</v>
      </c>
      <c r="K902" s="13" t="s">
        <v>29</v>
      </c>
      <c r="L902" s="13" t="s">
        <v>29</v>
      </c>
      <c r="M902" s="13">
        <v>2014</v>
      </c>
      <c r="N902" s="13" t="s">
        <v>723</v>
      </c>
      <c r="O902" s="13"/>
      <c r="P902" s="13"/>
      <c r="Q902" s="14" t="s">
        <v>587</v>
      </c>
      <c r="R902" s="15" t="s">
        <v>95</v>
      </c>
      <c r="S902" s="15" t="s">
        <v>96</v>
      </c>
      <c r="T902" s="15" t="s">
        <v>351</v>
      </c>
      <c r="U902" s="13" t="s">
        <v>585</v>
      </c>
      <c r="V902" s="13" t="s">
        <v>202</v>
      </c>
      <c r="W902" s="13" t="s">
        <v>207</v>
      </c>
      <c r="X902" s="13" t="s">
        <v>568</v>
      </c>
      <c r="Y902" s="13" t="s">
        <v>306</v>
      </c>
      <c r="Z902" s="16" t="str">
        <f>HYPERLINK("https://data.oecd.org/searchresults/?hf=20&amp;b=0&amp;r=%2Bf%2Ftype%2Findicators&amp;l=en&amp;s=score","https://data.oecd.org/searchresults/?hf=20&amp;b=0&amp;r=%2Bf%2Ftype%2Findicators&amp;l=en&amp;s=score")</f>
        <v>https://data.oecd.org/searchresults/?hf=20&amp;b=0&amp;r=%2Bf%2Ftype%2Findicators&amp;l=en&amp;s=score</v>
      </c>
      <c r="AA902" s="3"/>
    </row>
    <row r="903" spans="1:27" x14ac:dyDescent="0.3">
      <c r="A903" s="13" t="s">
        <v>527</v>
      </c>
      <c r="B903" s="13" t="s">
        <v>107</v>
      </c>
      <c r="C903" s="13" t="s">
        <v>93</v>
      </c>
      <c r="D903" s="13" t="s">
        <v>93</v>
      </c>
      <c r="E903" s="31" t="s">
        <v>330</v>
      </c>
      <c r="F903" s="13" t="s">
        <v>589</v>
      </c>
      <c r="G903" s="13" t="s">
        <v>589</v>
      </c>
      <c r="H903" s="13" t="str">
        <f>IF(R903="A","Yes","No")</f>
        <v>No</v>
      </c>
      <c r="I903" s="13" t="s">
        <v>71</v>
      </c>
      <c r="J903" s="13" t="s">
        <v>29</v>
      </c>
      <c r="K903" s="13" t="s">
        <v>29</v>
      </c>
      <c r="L903" s="13" t="s">
        <v>29</v>
      </c>
      <c r="M903" s="13">
        <v>2014</v>
      </c>
      <c r="N903" s="13" t="s">
        <v>723</v>
      </c>
      <c r="O903" s="13"/>
      <c r="P903" s="13"/>
      <c r="Q903" s="16" t="str">
        <f>HYPERLINK("http://knoema.com/","http://knoema.com/")</f>
        <v>http://knoema.com/</v>
      </c>
      <c r="R903" s="15" t="s">
        <v>155</v>
      </c>
      <c r="S903" s="15" t="s">
        <v>156</v>
      </c>
      <c r="T903" s="15" t="s">
        <v>588</v>
      </c>
      <c r="U903" s="13" t="s">
        <v>589</v>
      </c>
      <c r="V903" s="13" t="s">
        <v>202</v>
      </c>
      <c r="W903" s="13" t="s">
        <v>207</v>
      </c>
      <c r="X903" s="13" t="s">
        <v>306</v>
      </c>
      <c r="Y903" s="13" t="s">
        <v>306</v>
      </c>
      <c r="Z903" s="13"/>
      <c r="AA903" s="3"/>
    </row>
    <row r="904" spans="1:27" x14ac:dyDescent="0.3">
      <c r="A904" s="13" t="s">
        <v>527</v>
      </c>
      <c r="B904" s="13" t="s">
        <v>107</v>
      </c>
      <c r="C904" s="13" t="s">
        <v>93</v>
      </c>
      <c r="D904" s="13" t="s">
        <v>93</v>
      </c>
      <c r="E904" s="31" t="s">
        <v>803</v>
      </c>
      <c r="F904" s="13" t="s">
        <v>589</v>
      </c>
      <c r="G904" s="13" t="s">
        <v>589</v>
      </c>
      <c r="H904" s="13" t="str">
        <f>IF(R904="A","Yes","No")</f>
        <v>No</v>
      </c>
      <c r="I904" s="13" t="s">
        <v>71</v>
      </c>
      <c r="J904" s="13" t="s">
        <v>29</v>
      </c>
      <c r="K904" s="13" t="s">
        <v>29</v>
      </c>
      <c r="L904" s="13" t="s">
        <v>29</v>
      </c>
      <c r="M904" s="13">
        <v>2014</v>
      </c>
      <c r="N904" s="13" t="s">
        <v>723</v>
      </c>
      <c r="O904" s="13"/>
      <c r="P904" s="13"/>
      <c r="Q904" s="16" t="str">
        <f>HYPERLINK("http://knoema.com/","http://knoema.com/")</f>
        <v>http://knoema.com/</v>
      </c>
      <c r="R904" s="15" t="s">
        <v>155</v>
      </c>
      <c r="S904" s="15" t="s">
        <v>156</v>
      </c>
      <c r="T904" s="15" t="s">
        <v>588</v>
      </c>
      <c r="U904" s="13" t="s">
        <v>589</v>
      </c>
      <c r="V904" s="13" t="s">
        <v>202</v>
      </c>
      <c r="W904" s="13" t="s">
        <v>207</v>
      </c>
      <c r="X904" s="13" t="s">
        <v>306</v>
      </c>
      <c r="Y904" s="13" t="s">
        <v>306</v>
      </c>
      <c r="Z904" s="13"/>
      <c r="AA904" s="3"/>
    </row>
    <row r="905" spans="1:27" x14ac:dyDescent="0.3">
      <c r="A905" s="13" t="s">
        <v>527</v>
      </c>
      <c r="B905" s="13" t="s">
        <v>107</v>
      </c>
      <c r="C905" s="13" t="s">
        <v>93</v>
      </c>
      <c r="D905" s="13" t="s">
        <v>93</v>
      </c>
      <c r="E905" s="31" t="s">
        <v>1848</v>
      </c>
      <c r="F905" s="13" t="s">
        <v>590</v>
      </c>
      <c r="G905" s="13" t="s">
        <v>590</v>
      </c>
      <c r="H905" s="13" t="str">
        <f>IF(R905="A","Yes","No")</f>
        <v>No</v>
      </c>
      <c r="I905" s="13" t="s">
        <v>71</v>
      </c>
      <c r="J905" s="13" t="s">
        <v>29</v>
      </c>
      <c r="K905" s="13" t="s">
        <v>29</v>
      </c>
      <c r="L905" s="13" t="s">
        <v>29</v>
      </c>
      <c r="M905" s="13">
        <v>2012</v>
      </c>
      <c r="N905" s="13" t="s">
        <v>723</v>
      </c>
      <c r="O905" s="13"/>
      <c r="P905" s="13"/>
      <c r="Q905" s="14" t="s">
        <v>1847</v>
      </c>
      <c r="R905" s="15" t="s">
        <v>95</v>
      </c>
      <c r="S905" s="15" t="s">
        <v>96</v>
      </c>
      <c r="T905" s="15" t="s">
        <v>97</v>
      </c>
      <c r="U905" s="13" t="s">
        <v>590</v>
      </c>
      <c r="V905" s="13" t="s">
        <v>202</v>
      </c>
      <c r="W905" s="13" t="s">
        <v>207</v>
      </c>
      <c r="X905" s="13" t="s">
        <v>306</v>
      </c>
      <c r="Y905" s="13" t="s">
        <v>100</v>
      </c>
      <c r="Z905" s="13" t="s">
        <v>591</v>
      </c>
      <c r="AA905" s="3"/>
    </row>
    <row r="906" spans="1:27" x14ac:dyDescent="0.3">
      <c r="A906" s="13" t="s">
        <v>527</v>
      </c>
      <c r="B906" s="13" t="s">
        <v>107</v>
      </c>
      <c r="C906" s="13" t="s">
        <v>93</v>
      </c>
      <c r="D906" s="13" t="s">
        <v>93</v>
      </c>
      <c r="E906" s="31" t="s">
        <v>1851</v>
      </c>
      <c r="F906" s="13" t="s">
        <v>590</v>
      </c>
      <c r="G906" s="13" t="s">
        <v>590</v>
      </c>
      <c r="H906" s="13" t="str">
        <f>IF(R906="A","Yes","No")</f>
        <v>No</v>
      </c>
      <c r="I906" s="13" t="s">
        <v>71</v>
      </c>
      <c r="J906" s="13" t="s">
        <v>29</v>
      </c>
      <c r="K906" s="13" t="s">
        <v>29</v>
      </c>
      <c r="L906" s="13" t="s">
        <v>29</v>
      </c>
      <c r="M906" s="13">
        <v>2012</v>
      </c>
      <c r="N906" s="13" t="s">
        <v>723</v>
      </c>
      <c r="O906" s="13"/>
      <c r="P906" s="13"/>
      <c r="Q906" s="14" t="s">
        <v>1847</v>
      </c>
      <c r="R906" s="15" t="s">
        <v>95</v>
      </c>
      <c r="S906" s="15" t="s">
        <v>96</v>
      </c>
      <c r="T906" s="15" t="s">
        <v>97</v>
      </c>
      <c r="U906" s="13" t="s">
        <v>590</v>
      </c>
      <c r="V906" s="13" t="s">
        <v>202</v>
      </c>
      <c r="W906" s="13" t="s">
        <v>207</v>
      </c>
      <c r="X906" s="13" t="s">
        <v>306</v>
      </c>
      <c r="Y906" s="13" t="s">
        <v>100</v>
      </c>
      <c r="Z906" s="13" t="s">
        <v>591</v>
      </c>
      <c r="AA906" s="3"/>
    </row>
    <row r="907" spans="1:27" x14ac:dyDescent="0.3">
      <c r="A907" s="13" t="s">
        <v>527</v>
      </c>
      <c r="B907" s="13" t="s">
        <v>107</v>
      </c>
      <c r="C907" s="13" t="s">
        <v>93</v>
      </c>
      <c r="D907" s="13" t="s">
        <v>24</v>
      </c>
      <c r="E907" s="31" t="s">
        <v>1462</v>
      </c>
      <c r="F907" s="13" t="s">
        <v>537</v>
      </c>
      <c r="G907" s="13" t="s">
        <v>2025</v>
      </c>
      <c r="H907" s="13" t="str">
        <f>IF(R907="A","Yes","No")</f>
        <v>Yes</v>
      </c>
      <c r="I907" s="13" t="s">
        <v>71</v>
      </c>
      <c r="J907" s="13" t="s">
        <v>29</v>
      </c>
      <c r="K907" s="13" t="s">
        <v>29</v>
      </c>
      <c r="L907" s="13" t="s">
        <v>30</v>
      </c>
      <c r="M907" s="13">
        <v>2014</v>
      </c>
      <c r="N907" s="13" t="s">
        <v>723</v>
      </c>
      <c r="O907" s="13"/>
      <c r="P907" s="13"/>
      <c r="Q907" s="14" t="s">
        <v>538</v>
      </c>
      <c r="R907" s="15" t="s">
        <v>44</v>
      </c>
      <c r="S907" s="15" t="s">
        <v>45</v>
      </c>
      <c r="T907" s="15" t="s">
        <v>46</v>
      </c>
      <c r="U907" s="13"/>
      <c r="V907" s="13" t="s">
        <v>158</v>
      </c>
      <c r="W907" s="13" t="s">
        <v>159</v>
      </c>
      <c r="X907" s="13" t="s">
        <v>539</v>
      </c>
      <c r="Y907" s="13" t="s">
        <v>48</v>
      </c>
      <c r="Z907" s="13"/>
      <c r="AA907" s="3"/>
    </row>
    <row r="908" spans="1:27" x14ac:dyDescent="0.3">
      <c r="A908" s="13" t="s">
        <v>527</v>
      </c>
      <c r="B908" s="13" t="s">
        <v>107</v>
      </c>
      <c r="C908" s="13" t="s">
        <v>93</v>
      </c>
      <c r="D908" s="13" t="s">
        <v>24</v>
      </c>
      <c r="E908" s="31" t="s">
        <v>1463</v>
      </c>
      <c r="F908" s="13" t="s">
        <v>537</v>
      </c>
      <c r="G908" s="13" t="s">
        <v>2025</v>
      </c>
      <c r="H908" s="13" t="str">
        <f>IF(R908="A","Yes","No")</f>
        <v>Yes</v>
      </c>
      <c r="I908" s="13" t="s">
        <v>71</v>
      </c>
      <c r="J908" s="13" t="s">
        <v>29</v>
      </c>
      <c r="K908" s="13" t="s">
        <v>29</v>
      </c>
      <c r="L908" s="13" t="s">
        <v>30</v>
      </c>
      <c r="M908" s="13">
        <v>2014</v>
      </c>
      <c r="N908" s="13" t="s">
        <v>723</v>
      </c>
      <c r="O908" s="13"/>
      <c r="P908" s="13"/>
      <c r="Q908" s="14" t="s">
        <v>538</v>
      </c>
      <c r="R908" s="15" t="s">
        <v>44</v>
      </c>
      <c r="S908" s="15" t="s">
        <v>45</v>
      </c>
      <c r="T908" s="15" t="s">
        <v>46</v>
      </c>
      <c r="U908" s="13"/>
      <c r="V908" s="13" t="s">
        <v>158</v>
      </c>
      <c r="W908" s="13" t="s">
        <v>159</v>
      </c>
      <c r="X908" s="13" t="s">
        <v>539</v>
      </c>
      <c r="Y908" s="13" t="s">
        <v>48</v>
      </c>
      <c r="Z908" s="13"/>
      <c r="AA908" s="3"/>
    </row>
    <row r="909" spans="1:27" x14ac:dyDescent="0.3">
      <c r="A909" s="13" t="s">
        <v>527</v>
      </c>
      <c r="B909" s="13" t="s">
        <v>107</v>
      </c>
      <c r="C909" s="13" t="s">
        <v>93</v>
      </c>
      <c r="D909" s="13" t="s">
        <v>24</v>
      </c>
      <c r="E909" s="31" t="s">
        <v>1464</v>
      </c>
      <c r="F909" s="13" t="s">
        <v>537</v>
      </c>
      <c r="G909" s="13" t="s">
        <v>2025</v>
      </c>
      <c r="H909" s="13" t="str">
        <f>IF(R909="A","Yes","No")</f>
        <v>Yes</v>
      </c>
      <c r="I909" s="13" t="s">
        <v>71</v>
      </c>
      <c r="J909" s="13" t="s">
        <v>29</v>
      </c>
      <c r="K909" s="13" t="s">
        <v>29</v>
      </c>
      <c r="L909" s="13" t="s">
        <v>30</v>
      </c>
      <c r="M909" s="13">
        <v>2014</v>
      </c>
      <c r="N909" s="13" t="s">
        <v>723</v>
      </c>
      <c r="O909" s="13"/>
      <c r="P909" s="13"/>
      <c r="Q909" s="14" t="s">
        <v>538</v>
      </c>
      <c r="R909" s="15" t="s">
        <v>44</v>
      </c>
      <c r="S909" s="15" t="s">
        <v>45</v>
      </c>
      <c r="T909" s="15" t="s">
        <v>46</v>
      </c>
      <c r="U909" s="13"/>
      <c r="V909" s="13" t="s">
        <v>158</v>
      </c>
      <c r="W909" s="13" t="s">
        <v>159</v>
      </c>
      <c r="X909" s="13" t="s">
        <v>539</v>
      </c>
      <c r="Y909" s="13" t="s">
        <v>48</v>
      </c>
      <c r="Z909" s="13"/>
      <c r="AA909" s="3"/>
    </row>
    <row r="910" spans="1:27" x14ac:dyDescent="0.3">
      <c r="A910" s="13" t="s">
        <v>527</v>
      </c>
      <c r="B910" s="13" t="s">
        <v>107</v>
      </c>
      <c r="C910" s="13" t="s">
        <v>93</v>
      </c>
      <c r="D910" s="13" t="s">
        <v>24</v>
      </c>
      <c r="E910" s="31" t="s">
        <v>1465</v>
      </c>
      <c r="F910" s="13" t="s">
        <v>537</v>
      </c>
      <c r="G910" s="13" t="s">
        <v>2025</v>
      </c>
      <c r="H910" s="13" t="str">
        <f>IF(R910="A","Yes","No")</f>
        <v>Yes</v>
      </c>
      <c r="I910" s="13" t="s">
        <v>71</v>
      </c>
      <c r="J910" s="13" t="s">
        <v>29</v>
      </c>
      <c r="K910" s="13" t="s">
        <v>29</v>
      </c>
      <c r="L910" s="13" t="s">
        <v>30</v>
      </c>
      <c r="M910" s="13">
        <v>2014</v>
      </c>
      <c r="N910" s="13" t="s">
        <v>723</v>
      </c>
      <c r="O910" s="13"/>
      <c r="P910" s="13"/>
      <c r="Q910" s="14" t="s">
        <v>538</v>
      </c>
      <c r="R910" s="15" t="s">
        <v>44</v>
      </c>
      <c r="S910" s="15" t="s">
        <v>45</v>
      </c>
      <c r="T910" s="15" t="s">
        <v>46</v>
      </c>
      <c r="U910" s="13"/>
      <c r="V910" s="13" t="s">
        <v>158</v>
      </c>
      <c r="W910" s="13" t="s">
        <v>159</v>
      </c>
      <c r="X910" s="13" t="s">
        <v>539</v>
      </c>
      <c r="Y910" s="13" t="s">
        <v>48</v>
      </c>
      <c r="Z910" s="13"/>
      <c r="AA910" s="3"/>
    </row>
    <row r="911" spans="1:27" x14ac:dyDescent="0.3">
      <c r="A911" s="13" t="s">
        <v>527</v>
      </c>
      <c r="B911" s="13" t="s">
        <v>107</v>
      </c>
      <c r="C911" s="13" t="s">
        <v>93</v>
      </c>
      <c r="D911" s="13" t="s">
        <v>24</v>
      </c>
      <c r="E911" s="31" t="s">
        <v>1466</v>
      </c>
      <c r="F911" s="13" t="s">
        <v>537</v>
      </c>
      <c r="G911" s="13" t="s">
        <v>2025</v>
      </c>
      <c r="H911" s="13" t="str">
        <f>IF(R911="A","Yes","No")</f>
        <v>Yes</v>
      </c>
      <c r="I911" s="13" t="s">
        <v>71</v>
      </c>
      <c r="J911" s="13" t="s">
        <v>29</v>
      </c>
      <c r="K911" s="13" t="s">
        <v>29</v>
      </c>
      <c r="L911" s="13" t="s">
        <v>30</v>
      </c>
      <c r="M911" s="13">
        <v>2014</v>
      </c>
      <c r="N911" s="13" t="s">
        <v>723</v>
      </c>
      <c r="O911" s="13"/>
      <c r="P911" s="13"/>
      <c r="Q911" s="14" t="s">
        <v>538</v>
      </c>
      <c r="R911" s="15" t="s">
        <v>44</v>
      </c>
      <c r="S911" s="15" t="s">
        <v>45</v>
      </c>
      <c r="T911" s="15" t="s">
        <v>46</v>
      </c>
      <c r="U911" s="13"/>
      <c r="V911" s="13" t="s">
        <v>158</v>
      </c>
      <c r="W911" s="13" t="s">
        <v>159</v>
      </c>
      <c r="X911" s="13" t="s">
        <v>539</v>
      </c>
      <c r="Y911" s="13" t="s">
        <v>48</v>
      </c>
      <c r="Z911" s="13"/>
      <c r="AA911" s="3"/>
    </row>
    <row r="912" spans="1:27" x14ac:dyDescent="0.3">
      <c r="A912" s="13" t="s">
        <v>527</v>
      </c>
      <c r="B912" s="13" t="s">
        <v>107</v>
      </c>
      <c r="C912" s="13" t="s">
        <v>93</v>
      </c>
      <c r="D912" s="13" t="s">
        <v>24</v>
      </c>
      <c r="E912" s="31" t="s">
        <v>1467</v>
      </c>
      <c r="F912" s="13" t="s">
        <v>537</v>
      </c>
      <c r="G912" s="13" t="s">
        <v>2025</v>
      </c>
      <c r="H912" s="13" t="str">
        <f>IF(R912="A","Yes","No")</f>
        <v>Yes</v>
      </c>
      <c r="I912" s="13" t="s">
        <v>71</v>
      </c>
      <c r="J912" s="13" t="s">
        <v>29</v>
      </c>
      <c r="K912" s="13" t="s">
        <v>29</v>
      </c>
      <c r="L912" s="13" t="s">
        <v>30</v>
      </c>
      <c r="M912" s="13">
        <v>2014</v>
      </c>
      <c r="N912" s="13" t="s">
        <v>723</v>
      </c>
      <c r="O912" s="13"/>
      <c r="P912" s="13"/>
      <c r="Q912" s="14" t="s">
        <v>538</v>
      </c>
      <c r="R912" s="15" t="s">
        <v>44</v>
      </c>
      <c r="S912" s="15" t="s">
        <v>45</v>
      </c>
      <c r="T912" s="15" t="s">
        <v>46</v>
      </c>
      <c r="U912" s="13"/>
      <c r="V912" s="13" t="s">
        <v>158</v>
      </c>
      <c r="W912" s="13" t="s">
        <v>159</v>
      </c>
      <c r="X912" s="13" t="s">
        <v>539</v>
      </c>
      <c r="Y912" s="13" t="s">
        <v>48</v>
      </c>
      <c r="Z912" s="13"/>
      <c r="AA912" s="3"/>
    </row>
    <row r="913" spans="1:27" x14ac:dyDescent="0.3">
      <c r="A913" s="13" t="s">
        <v>527</v>
      </c>
      <c r="B913" s="13" t="s">
        <v>107</v>
      </c>
      <c r="C913" s="13" t="s">
        <v>93</v>
      </c>
      <c r="D913" s="13" t="s">
        <v>24</v>
      </c>
      <c r="E913" s="31" t="s">
        <v>1468</v>
      </c>
      <c r="F913" s="13" t="s">
        <v>537</v>
      </c>
      <c r="G913" s="13" t="s">
        <v>2025</v>
      </c>
      <c r="H913" s="13" t="str">
        <f>IF(R913="A","Yes","No")</f>
        <v>Yes</v>
      </c>
      <c r="I913" s="13" t="s">
        <v>71</v>
      </c>
      <c r="J913" s="13" t="s">
        <v>29</v>
      </c>
      <c r="K913" s="13" t="s">
        <v>29</v>
      </c>
      <c r="L913" s="13" t="s">
        <v>30</v>
      </c>
      <c r="M913" s="13">
        <v>2014</v>
      </c>
      <c r="N913" s="13" t="s">
        <v>723</v>
      </c>
      <c r="O913" s="13"/>
      <c r="P913" s="13"/>
      <c r="Q913" s="14" t="s">
        <v>538</v>
      </c>
      <c r="R913" s="15" t="s">
        <v>44</v>
      </c>
      <c r="S913" s="15" t="s">
        <v>45</v>
      </c>
      <c r="T913" s="15" t="s">
        <v>46</v>
      </c>
      <c r="U913" s="13"/>
      <c r="V913" s="13" t="s">
        <v>158</v>
      </c>
      <c r="W913" s="13" t="s">
        <v>159</v>
      </c>
      <c r="X913" s="13" t="s">
        <v>539</v>
      </c>
      <c r="Y913" s="13" t="s">
        <v>48</v>
      </c>
      <c r="Z913" s="13"/>
      <c r="AA913" s="3"/>
    </row>
    <row r="914" spans="1:27" x14ac:dyDescent="0.3">
      <c r="A914" s="13" t="s">
        <v>527</v>
      </c>
      <c r="B914" s="13" t="s">
        <v>107</v>
      </c>
      <c r="C914" s="13" t="s">
        <v>93</v>
      </c>
      <c r="D914" s="13" t="s">
        <v>24</v>
      </c>
      <c r="E914" s="31" t="s">
        <v>1469</v>
      </c>
      <c r="F914" s="13" t="s">
        <v>537</v>
      </c>
      <c r="G914" s="13" t="s">
        <v>2025</v>
      </c>
      <c r="H914" s="13" t="str">
        <f>IF(R914="A","Yes","No")</f>
        <v>Yes</v>
      </c>
      <c r="I914" s="13" t="s">
        <v>71</v>
      </c>
      <c r="J914" s="13" t="s">
        <v>29</v>
      </c>
      <c r="K914" s="13" t="s">
        <v>29</v>
      </c>
      <c r="L914" s="13" t="s">
        <v>30</v>
      </c>
      <c r="M914" s="13">
        <v>2014</v>
      </c>
      <c r="N914" s="13" t="s">
        <v>723</v>
      </c>
      <c r="O914" s="13"/>
      <c r="P914" s="13"/>
      <c r="Q914" s="14" t="s">
        <v>538</v>
      </c>
      <c r="R914" s="15" t="s">
        <v>44</v>
      </c>
      <c r="S914" s="15" t="s">
        <v>45</v>
      </c>
      <c r="T914" s="15" t="s">
        <v>46</v>
      </c>
      <c r="U914" s="13"/>
      <c r="V914" s="13" t="s">
        <v>158</v>
      </c>
      <c r="W914" s="13" t="s">
        <v>159</v>
      </c>
      <c r="X914" s="13" t="s">
        <v>539</v>
      </c>
      <c r="Y914" s="13" t="s">
        <v>48</v>
      </c>
      <c r="Z914" s="13"/>
      <c r="AA914" s="3"/>
    </row>
    <row r="915" spans="1:27" x14ac:dyDescent="0.3">
      <c r="A915" s="13" t="s">
        <v>527</v>
      </c>
      <c r="B915" s="13" t="s">
        <v>107</v>
      </c>
      <c r="C915" s="13" t="s">
        <v>93</v>
      </c>
      <c r="D915" s="13" t="s">
        <v>24</v>
      </c>
      <c r="E915" s="31" t="s">
        <v>1470</v>
      </c>
      <c r="F915" s="13" t="s">
        <v>537</v>
      </c>
      <c r="G915" s="13" t="s">
        <v>2025</v>
      </c>
      <c r="H915" s="13" t="str">
        <f>IF(R915="A","Yes","No")</f>
        <v>Yes</v>
      </c>
      <c r="I915" s="13" t="s">
        <v>71</v>
      </c>
      <c r="J915" s="13" t="s">
        <v>29</v>
      </c>
      <c r="K915" s="13" t="s">
        <v>29</v>
      </c>
      <c r="L915" s="13" t="s">
        <v>30</v>
      </c>
      <c r="M915" s="13">
        <v>2014</v>
      </c>
      <c r="N915" s="13" t="s">
        <v>723</v>
      </c>
      <c r="O915" s="13"/>
      <c r="P915" s="13"/>
      <c r="Q915" s="14" t="s">
        <v>538</v>
      </c>
      <c r="R915" s="15" t="s">
        <v>44</v>
      </c>
      <c r="S915" s="15" t="s">
        <v>45</v>
      </c>
      <c r="T915" s="15" t="s">
        <v>46</v>
      </c>
      <c r="U915" s="13"/>
      <c r="V915" s="13" t="s">
        <v>158</v>
      </c>
      <c r="W915" s="13" t="s">
        <v>159</v>
      </c>
      <c r="X915" s="13" t="s">
        <v>539</v>
      </c>
      <c r="Y915" s="13" t="s">
        <v>48</v>
      </c>
      <c r="Z915" s="13"/>
      <c r="AA915" s="3"/>
    </row>
    <row r="916" spans="1:27" x14ac:dyDescent="0.3">
      <c r="A916" s="13" t="s">
        <v>527</v>
      </c>
      <c r="B916" s="13" t="s">
        <v>107</v>
      </c>
      <c r="C916" s="13" t="s">
        <v>93</v>
      </c>
      <c r="D916" s="13" t="s">
        <v>24</v>
      </c>
      <c r="E916" s="31" t="s">
        <v>1471</v>
      </c>
      <c r="F916" s="13" t="s">
        <v>537</v>
      </c>
      <c r="G916" s="13" t="s">
        <v>2025</v>
      </c>
      <c r="H916" s="13" t="str">
        <f>IF(R916="A","Yes","No")</f>
        <v>Yes</v>
      </c>
      <c r="I916" s="13" t="s">
        <v>71</v>
      </c>
      <c r="J916" s="13" t="s">
        <v>29</v>
      </c>
      <c r="K916" s="13" t="s">
        <v>29</v>
      </c>
      <c r="L916" s="13" t="s">
        <v>30</v>
      </c>
      <c r="M916" s="13">
        <v>2014</v>
      </c>
      <c r="N916" s="13" t="s">
        <v>723</v>
      </c>
      <c r="O916" s="13"/>
      <c r="P916" s="13"/>
      <c r="Q916" s="14" t="s">
        <v>538</v>
      </c>
      <c r="R916" s="15" t="s">
        <v>44</v>
      </c>
      <c r="S916" s="15" t="s">
        <v>45</v>
      </c>
      <c r="T916" s="15" t="s">
        <v>46</v>
      </c>
      <c r="U916" s="13"/>
      <c r="V916" s="13" t="s">
        <v>158</v>
      </c>
      <c r="W916" s="13" t="s">
        <v>159</v>
      </c>
      <c r="X916" s="13" t="s">
        <v>539</v>
      </c>
      <c r="Y916" s="13" t="s">
        <v>48</v>
      </c>
      <c r="Z916" s="13"/>
      <c r="AA916" s="3"/>
    </row>
    <row r="917" spans="1:27" x14ac:dyDescent="0.3">
      <c r="A917" s="13" t="s">
        <v>527</v>
      </c>
      <c r="B917" s="13" t="s">
        <v>107</v>
      </c>
      <c r="C917" s="13" t="s">
        <v>93</v>
      </c>
      <c r="D917" s="13" t="s">
        <v>24</v>
      </c>
      <c r="E917" s="31" t="s">
        <v>1472</v>
      </c>
      <c r="F917" s="13" t="s">
        <v>537</v>
      </c>
      <c r="G917" s="13" t="s">
        <v>2025</v>
      </c>
      <c r="H917" s="13" t="str">
        <f>IF(R917="A","Yes","No")</f>
        <v>Yes</v>
      </c>
      <c r="I917" s="13" t="s">
        <v>71</v>
      </c>
      <c r="J917" s="13" t="s">
        <v>29</v>
      </c>
      <c r="K917" s="13" t="s">
        <v>29</v>
      </c>
      <c r="L917" s="13" t="s">
        <v>30</v>
      </c>
      <c r="M917" s="13">
        <v>2014</v>
      </c>
      <c r="N917" s="13" t="s">
        <v>723</v>
      </c>
      <c r="O917" s="13"/>
      <c r="P917" s="13"/>
      <c r="Q917" s="14" t="s">
        <v>538</v>
      </c>
      <c r="R917" s="15" t="s">
        <v>44</v>
      </c>
      <c r="S917" s="15" t="s">
        <v>45</v>
      </c>
      <c r="T917" s="15" t="s">
        <v>46</v>
      </c>
      <c r="U917" s="13"/>
      <c r="V917" s="13" t="s">
        <v>158</v>
      </c>
      <c r="W917" s="13" t="s">
        <v>159</v>
      </c>
      <c r="X917" s="13" t="s">
        <v>539</v>
      </c>
      <c r="Y917" s="13" t="s">
        <v>48</v>
      </c>
      <c r="Z917" s="13"/>
      <c r="AA917" s="3"/>
    </row>
    <row r="918" spans="1:27" x14ac:dyDescent="0.3">
      <c r="A918" s="13" t="s">
        <v>527</v>
      </c>
      <c r="B918" s="13" t="s">
        <v>107</v>
      </c>
      <c r="C918" s="13" t="s">
        <v>93</v>
      </c>
      <c r="D918" s="13" t="s">
        <v>24</v>
      </c>
      <c r="E918" s="31" t="s">
        <v>1473</v>
      </c>
      <c r="F918" s="13" t="s">
        <v>537</v>
      </c>
      <c r="G918" s="13" t="s">
        <v>2025</v>
      </c>
      <c r="H918" s="13" t="str">
        <f>IF(R918="A","Yes","No")</f>
        <v>Yes</v>
      </c>
      <c r="I918" s="13" t="s">
        <v>71</v>
      </c>
      <c r="J918" s="13" t="s">
        <v>29</v>
      </c>
      <c r="K918" s="13" t="s">
        <v>29</v>
      </c>
      <c r="L918" s="13" t="s">
        <v>30</v>
      </c>
      <c r="M918" s="13">
        <v>2014</v>
      </c>
      <c r="N918" s="13" t="s">
        <v>723</v>
      </c>
      <c r="O918" s="13"/>
      <c r="P918" s="13"/>
      <c r="Q918" s="14" t="s">
        <v>538</v>
      </c>
      <c r="R918" s="15" t="s">
        <v>44</v>
      </c>
      <c r="S918" s="15" t="s">
        <v>45</v>
      </c>
      <c r="T918" s="15" t="s">
        <v>46</v>
      </c>
      <c r="U918" s="13"/>
      <c r="V918" s="13" t="s">
        <v>158</v>
      </c>
      <c r="W918" s="13" t="s">
        <v>159</v>
      </c>
      <c r="X918" s="13" t="s">
        <v>539</v>
      </c>
      <c r="Y918" s="13" t="s">
        <v>48</v>
      </c>
      <c r="Z918" s="13"/>
      <c r="AA918" s="3"/>
    </row>
    <row r="919" spans="1:27" x14ac:dyDescent="0.3">
      <c r="A919" s="13" t="s">
        <v>527</v>
      </c>
      <c r="B919" s="13" t="s">
        <v>107</v>
      </c>
      <c r="C919" s="13" t="s">
        <v>93</v>
      </c>
      <c r="D919" s="13" t="s">
        <v>24</v>
      </c>
      <c r="E919" s="31" t="s">
        <v>1474</v>
      </c>
      <c r="F919" s="13" t="s">
        <v>537</v>
      </c>
      <c r="G919" s="13" t="s">
        <v>2025</v>
      </c>
      <c r="H919" s="13" t="str">
        <f>IF(R919="A","Yes","No")</f>
        <v>Yes</v>
      </c>
      <c r="I919" s="13" t="s">
        <v>71</v>
      </c>
      <c r="J919" s="13" t="s">
        <v>29</v>
      </c>
      <c r="K919" s="13" t="s">
        <v>29</v>
      </c>
      <c r="L919" s="13" t="s">
        <v>30</v>
      </c>
      <c r="M919" s="13">
        <v>2014</v>
      </c>
      <c r="N919" s="13" t="s">
        <v>723</v>
      </c>
      <c r="O919" s="13"/>
      <c r="P919" s="13"/>
      <c r="Q919" s="14" t="s">
        <v>538</v>
      </c>
      <c r="R919" s="15" t="s">
        <v>44</v>
      </c>
      <c r="S919" s="15" t="s">
        <v>45</v>
      </c>
      <c r="T919" s="15" t="s">
        <v>46</v>
      </c>
      <c r="U919" s="13"/>
      <c r="V919" s="13" t="s">
        <v>158</v>
      </c>
      <c r="W919" s="13" t="s">
        <v>159</v>
      </c>
      <c r="X919" s="13" t="s">
        <v>539</v>
      </c>
      <c r="Y919" s="13" t="s">
        <v>48</v>
      </c>
      <c r="Z919" s="13"/>
      <c r="AA919" s="3"/>
    </row>
    <row r="920" spans="1:27" x14ac:dyDescent="0.3">
      <c r="A920" s="13" t="s">
        <v>527</v>
      </c>
      <c r="B920" s="13" t="s">
        <v>107</v>
      </c>
      <c r="C920" s="13" t="s">
        <v>93</v>
      </c>
      <c r="D920" s="13" t="s">
        <v>24</v>
      </c>
      <c r="E920" s="31" t="s">
        <v>1475</v>
      </c>
      <c r="F920" s="13" t="s">
        <v>537</v>
      </c>
      <c r="G920" s="13" t="s">
        <v>2025</v>
      </c>
      <c r="H920" s="13" t="str">
        <f>IF(R920="A","Yes","No")</f>
        <v>Yes</v>
      </c>
      <c r="I920" s="13" t="s">
        <v>71</v>
      </c>
      <c r="J920" s="13" t="s">
        <v>29</v>
      </c>
      <c r="K920" s="13" t="s">
        <v>29</v>
      </c>
      <c r="L920" s="13" t="s">
        <v>30</v>
      </c>
      <c r="M920" s="13">
        <v>2014</v>
      </c>
      <c r="N920" s="13" t="s">
        <v>723</v>
      </c>
      <c r="O920" s="13"/>
      <c r="P920" s="13"/>
      <c r="Q920" s="14" t="s">
        <v>538</v>
      </c>
      <c r="R920" s="15" t="s">
        <v>44</v>
      </c>
      <c r="S920" s="15" t="s">
        <v>45</v>
      </c>
      <c r="T920" s="15" t="s">
        <v>46</v>
      </c>
      <c r="U920" s="13"/>
      <c r="V920" s="13" t="s">
        <v>158</v>
      </c>
      <c r="W920" s="13" t="s">
        <v>159</v>
      </c>
      <c r="X920" s="13" t="s">
        <v>539</v>
      </c>
      <c r="Y920" s="13" t="s">
        <v>48</v>
      </c>
      <c r="Z920" s="13"/>
      <c r="AA920" s="3"/>
    </row>
    <row r="921" spans="1:27" x14ac:dyDescent="0.3">
      <c r="A921" s="13" t="s">
        <v>527</v>
      </c>
      <c r="B921" s="13" t="s">
        <v>107</v>
      </c>
      <c r="C921" s="13" t="s">
        <v>93</v>
      </c>
      <c r="D921" s="13" t="s">
        <v>24</v>
      </c>
      <c r="E921" s="31" t="s">
        <v>1476</v>
      </c>
      <c r="F921" s="13" t="s">
        <v>537</v>
      </c>
      <c r="G921" s="13" t="s">
        <v>2025</v>
      </c>
      <c r="H921" s="13" t="str">
        <f>IF(R921="A","Yes","No")</f>
        <v>Yes</v>
      </c>
      <c r="I921" s="13" t="s">
        <v>71</v>
      </c>
      <c r="J921" s="13" t="s">
        <v>29</v>
      </c>
      <c r="K921" s="13" t="s">
        <v>29</v>
      </c>
      <c r="L921" s="13" t="s">
        <v>30</v>
      </c>
      <c r="M921" s="13">
        <v>2014</v>
      </c>
      <c r="N921" s="13" t="s">
        <v>723</v>
      </c>
      <c r="O921" s="13"/>
      <c r="P921" s="13"/>
      <c r="Q921" s="14" t="s">
        <v>538</v>
      </c>
      <c r="R921" s="15" t="s">
        <v>44</v>
      </c>
      <c r="S921" s="15" t="s">
        <v>45</v>
      </c>
      <c r="T921" s="15" t="s">
        <v>46</v>
      </c>
      <c r="U921" s="13"/>
      <c r="V921" s="13" t="s">
        <v>158</v>
      </c>
      <c r="W921" s="13" t="s">
        <v>159</v>
      </c>
      <c r="X921" s="13" t="s">
        <v>539</v>
      </c>
      <c r="Y921" s="13" t="s">
        <v>48</v>
      </c>
      <c r="Z921" s="13"/>
      <c r="AA921" s="3"/>
    </row>
    <row r="922" spans="1:27" x14ac:dyDescent="0.3">
      <c r="A922" s="13" t="s">
        <v>527</v>
      </c>
      <c r="B922" s="13" t="s">
        <v>107</v>
      </c>
      <c r="C922" s="13" t="s">
        <v>93</v>
      </c>
      <c r="D922" s="13" t="s">
        <v>24</v>
      </c>
      <c r="E922" s="31" t="s">
        <v>1477</v>
      </c>
      <c r="F922" s="13" t="s">
        <v>537</v>
      </c>
      <c r="G922" s="13" t="s">
        <v>2025</v>
      </c>
      <c r="H922" s="13" t="str">
        <f>IF(R922="A","Yes","No")</f>
        <v>Yes</v>
      </c>
      <c r="I922" s="13" t="s">
        <v>71</v>
      </c>
      <c r="J922" s="13" t="s">
        <v>29</v>
      </c>
      <c r="K922" s="13" t="s">
        <v>29</v>
      </c>
      <c r="L922" s="13" t="s">
        <v>30</v>
      </c>
      <c r="M922" s="13">
        <v>2014</v>
      </c>
      <c r="N922" s="13" t="s">
        <v>723</v>
      </c>
      <c r="O922" s="13"/>
      <c r="P922" s="13"/>
      <c r="Q922" s="14" t="s">
        <v>538</v>
      </c>
      <c r="R922" s="15" t="s">
        <v>44</v>
      </c>
      <c r="S922" s="15" t="s">
        <v>45</v>
      </c>
      <c r="T922" s="15" t="s">
        <v>46</v>
      </c>
      <c r="U922" s="13"/>
      <c r="V922" s="13" t="s">
        <v>158</v>
      </c>
      <c r="W922" s="13" t="s">
        <v>159</v>
      </c>
      <c r="X922" s="13" t="s">
        <v>539</v>
      </c>
      <c r="Y922" s="13" t="s">
        <v>48</v>
      </c>
      <c r="Z922" s="13"/>
      <c r="AA922" s="3"/>
    </row>
    <row r="923" spans="1:27" x14ac:dyDescent="0.3">
      <c r="A923" s="13" t="s">
        <v>527</v>
      </c>
      <c r="B923" s="13" t="s">
        <v>107</v>
      </c>
      <c r="C923" s="13" t="s">
        <v>93</v>
      </c>
      <c r="D923" s="13" t="s">
        <v>24</v>
      </c>
      <c r="E923" s="31" t="s">
        <v>1478</v>
      </c>
      <c r="F923" s="13" t="s">
        <v>537</v>
      </c>
      <c r="G923" s="13" t="s">
        <v>2025</v>
      </c>
      <c r="H923" s="13" t="str">
        <f>IF(R923="A","Yes","No")</f>
        <v>Yes</v>
      </c>
      <c r="I923" s="13" t="s">
        <v>71</v>
      </c>
      <c r="J923" s="13" t="s">
        <v>29</v>
      </c>
      <c r="K923" s="13" t="s">
        <v>29</v>
      </c>
      <c r="L923" s="13" t="s">
        <v>30</v>
      </c>
      <c r="M923" s="13">
        <v>2014</v>
      </c>
      <c r="N923" s="13" t="s">
        <v>723</v>
      </c>
      <c r="O923" s="13"/>
      <c r="P923" s="13"/>
      <c r="Q923" s="14" t="s">
        <v>538</v>
      </c>
      <c r="R923" s="15" t="s">
        <v>44</v>
      </c>
      <c r="S923" s="15" t="s">
        <v>45</v>
      </c>
      <c r="T923" s="15" t="s">
        <v>46</v>
      </c>
      <c r="U923" s="13"/>
      <c r="V923" s="13" t="s">
        <v>158</v>
      </c>
      <c r="W923" s="13" t="s">
        <v>159</v>
      </c>
      <c r="X923" s="13" t="s">
        <v>539</v>
      </c>
      <c r="Y923" s="13" t="s">
        <v>48</v>
      </c>
      <c r="Z923" s="13"/>
      <c r="AA923" s="3"/>
    </row>
    <row r="924" spans="1:27" x14ac:dyDescent="0.3">
      <c r="A924" s="13" t="s">
        <v>527</v>
      </c>
      <c r="B924" s="13" t="s">
        <v>107</v>
      </c>
      <c r="C924" s="13" t="s">
        <v>93</v>
      </c>
      <c r="D924" s="13" t="s">
        <v>24</v>
      </c>
      <c r="E924" s="31" t="s">
        <v>1479</v>
      </c>
      <c r="F924" s="13" t="s">
        <v>537</v>
      </c>
      <c r="G924" s="13" t="s">
        <v>2025</v>
      </c>
      <c r="H924" s="13" t="str">
        <f>IF(R924="A","Yes","No")</f>
        <v>Yes</v>
      </c>
      <c r="I924" s="13" t="s">
        <v>71</v>
      </c>
      <c r="J924" s="13" t="s">
        <v>29</v>
      </c>
      <c r="K924" s="13" t="s">
        <v>29</v>
      </c>
      <c r="L924" s="13" t="s">
        <v>30</v>
      </c>
      <c r="M924" s="13">
        <v>2014</v>
      </c>
      <c r="N924" s="13" t="s">
        <v>723</v>
      </c>
      <c r="O924" s="13"/>
      <c r="P924" s="13"/>
      <c r="Q924" s="14" t="s">
        <v>538</v>
      </c>
      <c r="R924" s="15" t="s">
        <v>44</v>
      </c>
      <c r="S924" s="15" t="s">
        <v>45</v>
      </c>
      <c r="T924" s="15" t="s">
        <v>46</v>
      </c>
      <c r="U924" s="13"/>
      <c r="V924" s="13" t="s">
        <v>158</v>
      </c>
      <c r="W924" s="13" t="s">
        <v>159</v>
      </c>
      <c r="X924" s="13" t="s">
        <v>539</v>
      </c>
      <c r="Y924" s="13" t="s">
        <v>48</v>
      </c>
      <c r="Z924" s="13"/>
      <c r="AA924" s="3"/>
    </row>
    <row r="925" spans="1:27" x14ac:dyDescent="0.3">
      <c r="A925" s="13" t="s">
        <v>527</v>
      </c>
      <c r="B925" s="13" t="s">
        <v>107</v>
      </c>
      <c r="C925" s="13" t="s">
        <v>93</v>
      </c>
      <c r="D925" s="13" t="s">
        <v>24</v>
      </c>
      <c r="E925" s="31" t="s">
        <v>1480</v>
      </c>
      <c r="F925" s="13" t="s">
        <v>537</v>
      </c>
      <c r="G925" s="13" t="s">
        <v>2025</v>
      </c>
      <c r="H925" s="13" t="str">
        <f>IF(R925="A","Yes","No")</f>
        <v>Yes</v>
      </c>
      <c r="I925" s="13" t="s">
        <v>71</v>
      </c>
      <c r="J925" s="13" t="s">
        <v>29</v>
      </c>
      <c r="K925" s="13" t="s">
        <v>29</v>
      </c>
      <c r="L925" s="13" t="s">
        <v>30</v>
      </c>
      <c r="M925" s="13">
        <v>2014</v>
      </c>
      <c r="N925" s="13" t="s">
        <v>723</v>
      </c>
      <c r="O925" s="13"/>
      <c r="P925" s="13"/>
      <c r="Q925" s="14" t="s">
        <v>538</v>
      </c>
      <c r="R925" s="15" t="s">
        <v>44</v>
      </c>
      <c r="S925" s="15" t="s">
        <v>45</v>
      </c>
      <c r="T925" s="15" t="s">
        <v>46</v>
      </c>
      <c r="U925" s="13"/>
      <c r="V925" s="13" t="s">
        <v>158</v>
      </c>
      <c r="W925" s="13" t="s">
        <v>159</v>
      </c>
      <c r="X925" s="13" t="s">
        <v>539</v>
      </c>
      <c r="Y925" s="13" t="s">
        <v>48</v>
      </c>
      <c r="Z925" s="13"/>
      <c r="AA925" s="3"/>
    </row>
    <row r="926" spans="1:27" x14ac:dyDescent="0.3">
      <c r="A926" s="13" t="s">
        <v>527</v>
      </c>
      <c r="B926" s="13" t="s">
        <v>107</v>
      </c>
      <c r="C926" s="13" t="s">
        <v>93</v>
      </c>
      <c r="D926" s="13" t="s">
        <v>24</v>
      </c>
      <c r="E926" s="31" t="s">
        <v>1481</v>
      </c>
      <c r="F926" s="13" t="s">
        <v>537</v>
      </c>
      <c r="G926" s="13" t="s">
        <v>2025</v>
      </c>
      <c r="H926" s="13" t="str">
        <f>IF(R926="A","Yes","No")</f>
        <v>Yes</v>
      </c>
      <c r="I926" s="13" t="s">
        <v>71</v>
      </c>
      <c r="J926" s="13" t="s">
        <v>29</v>
      </c>
      <c r="K926" s="13" t="s">
        <v>29</v>
      </c>
      <c r="L926" s="13" t="s">
        <v>30</v>
      </c>
      <c r="M926" s="13">
        <v>2014</v>
      </c>
      <c r="N926" s="13" t="s">
        <v>723</v>
      </c>
      <c r="O926" s="13"/>
      <c r="P926" s="13"/>
      <c r="Q926" s="14" t="s">
        <v>538</v>
      </c>
      <c r="R926" s="15" t="s">
        <v>44</v>
      </c>
      <c r="S926" s="15" t="s">
        <v>45</v>
      </c>
      <c r="T926" s="15" t="s">
        <v>46</v>
      </c>
      <c r="U926" s="13"/>
      <c r="V926" s="13" t="s">
        <v>158</v>
      </c>
      <c r="W926" s="13" t="s">
        <v>159</v>
      </c>
      <c r="X926" s="13" t="s">
        <v>539</v>
      </c>
      <c r="Y926" s="13" t="s">
        <v>48</v>
      </c>
      <c r="Z926" s="13"/>
      <c r="AA926" s="3"/>
    </row>
    <row r="927" spans="1:27" x14ac:dyDescent="0.3">
      <c r="A927" s="13" t="s">
        <v>527</v>
      </c>
      <c r="B927" s="13" t="s">
        <v>107</v>
      </c>
      <c r="C927" s="13" t="s">
        <v>93</v>
      </c>
      <c r="D927" s="13" t="s">
        <v>24</v>
      </c>
      <c r="E927" s="31" t="s">
        <v>1482</v>
      </c>
      <c r="F927" s="13" t="s">
        <v>537</v>
      </c>
      <c r="G927" s="13" t="s">
        <v>2025</v>
      </c>
      <c r="H927" s="13" t="str">
        <f>IF(R927="A","Yes","No")</f>
        <v>Yes</v>
      </c>
      <c r="I927" s="13" t="s">
        <v>71</v>
      </c>
      <c r="J927" s="13" t="s">
        <v>29</v>
      </c>
      <c r="K927" s="13" t="s">
        <v>29</v>
      </c>
      <c r="L927" s="13" t="s">
        <v>30</v>
      </c>
      <c r="M927" s="13">
        <v>2014</v>
      </c>
      <c r="N927" s="13" t="s">
        <v>723</v>
      </c>
      <c r="O927" s="13"/>
      <c r="P927" s="13"/>
      <c r="Q927" s="14" t="s">
        <v>538</v>
      </c>
      <c r="R927" s="15" t="s">
        <v>44</v>
      </c>
      <c r="S927" s="15" t="s">
        <v>45</v>
      </c>
      <c r="T927" s="15" t="s">
        <v>46</v>
      </c>
      <c r="U927" s="13"/>
      <c r="V927" s="13" t="s">
        <v>158</v>
      </c>
      <c r="W927" s="13" t="s">
        <v>159</v>
      </c>
      <c r="X927" s="13" t="s">
        <v>539</v>
      </c>
      <c r="Y927" s="13" t="s">
        <v>48</v>
      </c>
      <c r="Z927" s="13"/>
      <c r="AA927" s="3"/>
    </row>
    <row r="928" spans="1:27" x14ac:dyDescent="0.3">
      <c r="A928" s="13" t="s">
        <v>527</v>
      </c>
      <c r="B928" s="13" t="s">
        <v>107</v>
      </c>
      <c r="C928" s="13" t="s">
        <v>93</v>
      </c>
      <c r="D928" s="13" t="s">
        <v>24</v>
      </c>
      <c r="E928" s="31" t="s">
        <v>1483</v>
      </c>
      <c r="F928" s="13" t="s">
        <v>537</v>
      </c>
      <c r="G928" s="13" t="s">
        <v>2025</v>
      </c>
      <c r="H928" s="13" t="str">
        <f>IF(R928="A","Yes","No")</f>
        <v>Yes</v>
      </c>
      <c r="I928" s="13" t="s">
        <v>71</v>
      </c>
      <c r="J928" s="13" t="s">
        <v>29</v>
      </c>
      <c r="K928" s="13" t="s">
        <v>29</v>
      </c>
      <c r="L928" s="13" t="s">
        <v>30</v>
      </c>
      <c r="M928" s="13">
        <v>2014</v>
      </c>
      <c r="N928" s="13" t="s">
        <v>723</v>
      </c>
      <c r="O928" s="13"/>
      <c r="P928" s="13"/>
      <c r="Q928" s="14" t="s">
        <v>538</v>
      </c>
      <c r="R928" s="15" t="s">
        <v>44</v>
      </c>
      <c r="S928" s="15" t="s">
        <v>45</v>
      </c>
      <c r="T928" s="15" t="s">
        <v>46</v>
      </c>
      <c r="U928" s="13"/>
      <c r="V928" s="13" t="s">
        <v>158</v>
      </c>
      <c r="W928" s="13" t="s">
        <v>159</v>
      </c>
      <c r="X928" s="13" t="s">
        <v>539</v>
      </c>
      <c r="Y928" s="13" t="s">
        <v>48</v>
      </c>
      <c r="Z928" s="13"/>
      <c r="AA928" s="3"/>
    </row>
    <row r="929" spans="1:27" x14ac:dyDescent="0.3">
      <c r="A929" s="13" t="s">
        <v>527</v>
      </c>
      <c r="B929" s="13" t="s">
        <v>107</v>
      </c>
      <c r="C929" s="13" t="s">
        <v>93</v>
      </c>
      <c r="D929" s="13" t="s">
        <v>24</v>
      </c>
      <c r="E929" s="31" t="s">
        <v>1484</v>
      </c>
      <c r="F929" s="13" t="s">
        <v>537</v>
      </c>
      <c r="G929" s="13" t="s">
        <v>2025</v>
      </c>
      <c r="H929" s="13" t="str">
        <f>IF(R929="A","Yes","No")</f>
        <v>Yes</v>
      </c>
      <c r="I929" s="13" t="s">
        <v>71</v>
      </c>
      <c r="J929" s="13" t="s">
        <v>29</v>
      </c>
      <c r="K929" s="13" t="s">
        <v>29</v>
      </c>
      <c r="L929" s="13" t="s">
        <v>30</v>
      </c>
      <c r="M929" s="13">
        <v>2014</v>
      </c>
      <c r="N929" s="13" t="s">
        <v>723</v>
      </c>
      <c r="O929" s="13"/>
      <c r="P929" s="13"/>
      <c r="Q929" s="14" t="s">
        <v>538</v>
      </c>
      <c r="R929" s="15" t="s">
        <v>44</v>
      </c>
      <c r="S929" s="15" t="s">
        <v>45</v>
      </c>
      <c r="T929" s="15" t="s">
        <v>46</v>
      </c>
      <c r="U929" s="13"/>
      <c r="V929" s="13" t="s">
        <v>158</v>
      </c>
      <c r="W929" s="13" t="s">
        <v>159</v>
      </c>
      <c r="X929" s="13" t="s">
        <v>539</v>
      </c>
      <c r="Y929" s="13" t="s">
        <v>48</v>
      </c>
      <c r="Z929" s="13"/>
      <c r="AA929" s="3"/>
    </row>
    <row r="930" spans="1:27" x14ac:dyDescent="0.3">
      <c r="A930" s="13" t="s">
        <v>527</v>
      </c>
      <c r="B930" s="13" t="s">
        <v>107</v>
      </c>
      <c r="C930" s="13" t="s">
        <v>93</v>
      </c>
      <c r="D930" s="13" t="s">
        <v>24</v>
      </c>
      <c r="E930" s="31" t="s">
        <v>1485</v>
      </c>
      <c r="F930" s="13" t="s">
        <v>537</v>
      </c>
      <c r="G930" s="13" t="s">
        <v>2025</v>
      </c>
      <c r="H930" s="13" t="str">
        <f>IF(R930="A","Yes","No")</f>
        <v>Yes</v>
      </c>
      <c r="I930" s="13" t="s">
        <v>71</v>
      </c>
      <c r="J930" s="13" t="s">
        <v>29</v>
      </c>
      <c r="K930" s="13" t="s">
        <v>29</v>
      </c>
      <c r="L930" s="13" t="s">
        <v>30</v>
      </c>
      <c r="M930" s="13">
        <v>2014</v>
      </c>
      <c r="N930" s="13" t="s">
        <v>723</v>
      </c>
      <c r="O930" s="13"/>
      <c r="P930" s="13"/>
      <c r="Q930" s="14" t="s">
        <v>538</v>
      </c>
      <c r="R930" s="15" t="s">
        <v>44</v>
      </c>
      <c r="S930" s="15" t="s">
        <v>45</v>
      </c>
      <c r="T930" s="15" t="s">
        <v>46</v>
      </c>
      <c r="U930" s="13"/>
      <c r="V930" s="13" t="s">
        <v>158</v>
      </c>
      <c r="W930" s="13" t="s">
        <v>159</v>
      </c>
      <c r="X930" s="13" t="s">
        <v>539</v>
      </c>
      <c r="Y930" s="13" t="s">
        <v>48</v>
      </c>
      <c r="Z930" s="13"/>
      <c r="AA930" s="3"/>
    </row>
    <row r="931" spans="1:27" x14ac:dyDescent="0.3">
      <c r="A931" s="13" t="s">
        <v>527</v>
      </c>
      <c r="B931" s="13" t="s">
        <v>107</v>
      </c>
      <c r="C931" s="13" t="s">
        <v>93</v>
      </c>
      <c r="D931" s="13" t="s">
        <v>24</v>
      </c>
      <c r="E931" s="31" t="s">
        <v>1486</v>
      </c>
      <c r="F931" s="13" t="s">
        <v>537</v>
      </c>
      <c r="G931" s="13" t="s">
        <v>2025</v>
      </c>
      <c r="H931" s="13" t="str">
        <f>IF(R931="A","Yes","No")</f>
        <v>Yes</v>
      </c>
      <c r="I931" s="13" t="s">
        <v>71</v>
      </c>
      <c r="J931" s="13" t="s">
        <v>29</v>
      </c>
      <c r="K931" s="13" t="s">
        <v>29</v>
      </c>
      <c r="L931" s="13" t="s">
        <v>30</v>
      </c>
      <c r="M931" s="13">
        <v>2014</v>
      </c>
      <c r="N931" s="13" t="s">
        <v>723</v>
      </c>
      <c r="O931" s="13"/>
      <c r="P931" s="13"/>
      <c r="Q931" s="14" t="s">
        <v>538</v>
      </c>
      <c r="R931" s="15" t="s">
        <v>44</v>
      </c>
      <c r="S931" s="15" t="s">
        <v>45</v>
      </c>
      <c r="T931" s="15" t="s">
        <v>46</v>
      </c>
      <c r="U931" s="13"/>
      <c r="V931" s="13" t="s">
        <v>158</v>
      </c>
      <c r="W931" s="13" t="s">
        <v>159</v>
      </c>
      <c r="X931" s="13" t="s">
        <v>539</v>
      </c>
      <c r="Y931" s="13" t="s">
        <v>48</v>
      </c>
      <c r="Z931" s="13"/>
      <c r="AA931" s="3"/>
    </row>
    <row r="932" spans="1:27" x14ac:dyDescent="0.3">
      <c r="A932" s="13" t="s">
        <v>527</v>
      </c>
      <c r="B932" s="13" t="s">
        <v>107</v>
      </c>
      <c r="C932" s="13" t="s">
        <v>93</v>
      </c>
      <c r="D932" s="13" t="s">
        <v>24</v>
      </c>
      <c r="E932" s="31" t="s">
        <v>1487</v>
      </c>
      <c r="F932" s="13" t="s">
        <v>537</v>
      </c>
      <c r="G932" s="13" t="s">
        <v>2025</v>
      </c>
      <c r="H932" s="13" t="str">
        <f>IF(R932="A","Yes","No")</f>
        <v>Yes</v>
      </c>
      <c r="I932" s="13" t="s">
        <v>71</v>
      </c>
      <c r="J932" s="13" t="s">
        <v>29</v>
      </c>
      <c r="K932" s="13" t="s">
        <v>29</v>
      </c>
      <c r="L932" s="13" t="s">
        <v>30</v>
      </c>
      <c r="M932" s="13">
        <v>2014</v>
      </c>
      <c r="N932" s="13" t="s">
        <v>723</v>
      </c>
      <c r="O932" s="13"/>
      <c r="P932" s="13"/>
      <c r="Q932" s="14" t="s">
        <v>538</v>
      </c>
      <c r="R932" s="15" t="s">
        <v>44</v>
      </c>
      <c r="S932" s="15" t="s">
        <v>45</v>
      </c>
      <c r="T932" s="15" t="s">
        <v>46</v>
      </c>
      <c r="U932" s="13"/>
      <c r="V932" s="13" t="s">
        <v>158</v>
      </c>
      <c r="W932" s="13" t="s">
        <v>159</v>
      </c>
      <c r="X932" s="13" t="s">
        <v>539</v>
      </c>
      <c r="Y932" s="13" t="s">
        <v>48</v>
      </c>
      <c r="Z932" s="13"/>
      <c r="AA932" s="3"/>
    </row>
    <row r="933" spans="1:27" x14ac:dyDescent="0.3">
      <c r="A933" s="13" t="s">
        <v>527</v>
      </c>
      <c r="B933" s="13" t="s">
        <v>107</v>
      </c>
      <c r="C933" s="13" t="s">
        <v>93</v>
      </c>
      <c r="D933" s="13" t="s">
        <v>24</v>
      </c>
      <c r="E933" s="31" t="s">
        <v>1488</v>
      </c>
      <c r="F933" s="13" t="s">
        <v>537</v>
      </c>
      <c r="G933" s="13" t="s">
        <v>2025</v>
      </c>
      <c r="H933" s="13" t="str">
        <f>IF(R933="A","Yes","No")</f>
        <v>Yes</v>
      </c>
      <c r="I933" s="13" t="s">
        <v>71</v>
      </c>
      <c r="J933" s="13" t="s">
        <v>29</v>
      </c>
      <c r="K933" s="13" t="s">
        <v>29</v>
      </c>
      <c r="L933" s="13" t="s">
        <v>30</v>
      </c>
      <c r="M933" s="13">
        <v>2014</v>
      </c>
      <c r="N933" s="13" t="s">
        <v>723</v>
      </c>
      <c r="O933" s="13"/>
      <c r="P933" s="13"/>
      <c r="Q933" s="14" t="s">
        <v>538</v>
      </c>
      <c r="R933" s="15" t="s">
        <v>44</v>
      </c>
      <c r="S933" s="15" t="s">
        <v>45</v>
      </c>
      <c r="T933" s="15" t="s">
        <v>46</v>
      </c>
      <c r="U933" s="13"/>
      <c r="V933" s="13" t="s">
        <v>158</v>
      </c>
      <c r="W933" s="13" t="s">
        <v>159</v>
      </c>
      <c r="X933" s="13" t="s">
        <v>539</v>
      </c>
      <c r="Y933" s="13" t="s">
        <v>48</v>
      </c>
      <c r="Z933" s="13"/>
      <c r="AA933" s="3"/>
    </row>
    <row r="934" spans="1:27" x14ac:dyDescent="0.3">
      <c r="A934" s="13" t="s">
        <v>527</v>
      </c>
      <c r="B934" s="13" t="s">
        <v>107</v>
      </c>
      <c r="C934" s="13" t="s">
        <v>93</v>
      </c>
      <c r="D934" s="13" t="s">
        <v>24</v>
      </c>
      <c r="E934" s="31" t="s">
        <v>1489</v>
      </c>
      <c r="F934" s="13" t="s">
        <v>537</v>
      </c>
      <c r="G934" s="13" t="s">
        <v>2025</v>
      </c>
      <c r="H934" s="13" t="str">
        <f>IF(R934="A","Yes","No")</f>
        <v>Yes</v>
      </c>
      <c r="I934" s="13" t="s">
        <v>71</v>
      </c>
      <c r="J934" s="13" t="s">
        <v>29</v>
      </c>
      <c r="K934" s="13" t="s">
        <v>29</v>
      </c>
      <c r="L934" s="13" t="s">
        <v>30</v>
      </c>
      <c r="M934" s="13">
        <v>2014</v>
      </c>
      <c r="N934" s="13" t="s">
        <v>723</v>
      </c>
      <c r="O934" s="13"/>
      <c r="P934" s="13"/>
      <c r="Q934" s="14" t="s">
        <v>538</v>
      </c>
      <c r="R934" s="15" t="s">
        <v>44</v>
      </c>
      <c r="S934" s="15" t="s">
        <v>45</v>
      </c>
      <c r="T934" s="15" t="s">
        <v>46</v>
      </c>
      <c r="U934" s="13"/>
      <c r="V934" s="13" t="s">
        <v>158</v>
      </c>
      <c r="W934" s="13" t="s">
        <v>159</v>
      </c>
      <c r="X934" s="13" t="s">
        <v>539</v>
      </c>
      <c r="Y934" s="13" t="s">
        <v>48</v>
      </c>
      <c r="Z934" s="13"/>
      <c r="AA934" s="3"/>
    </row>
    <row r="935" spans="1:27" x14ac:dyDescent="0.3">
      <c r="A935" s="13" t="s">
        <v>527</v>
      </c>
      <c r="B935" s="13" t="s">
        <v>107</v>
      </c>
      <c r="C935" s="13" t="s">
        <v>93</v>
      </c>
      <c r="D935" s="13" t="s">
        <v>24</v>
      </c>
      <c r="E935" s="31" t="s">
        <v>1490</v>
      </c>
      <c r="F935" s="13" t="s">
        <v>537</v>
      </c>
      <c r="G935" s="13" t="s">
        <v>2025</v>
      </c>
      <c r="H935" s="13" t="str">
        <f>IF(R935="A","Yes","No")</f>
        <v>Yes</v>
      </c>
      <c r="I935" s="13" t="s">
        <v>71</v>
      </c>
      <c r="J935" s="13" t="s">
        <v>29</v>
      </c>
      <c r="K935" s="13" t="s">
        <v>29</v>
      </c>
      <c r="L935" s="13" t="s">
        <v>30</v>
      </c>
      <c r="M935" s="13">
        <v>2014</v>
      </c>
      <c r="N935" s="13" t="s">
        <v>723</v>
      </c>
      <c r="O935" s="13"/>
      <c r="P935" s="13"/>
      <c r="Q935" s="14" t="s">
        <v>538</v>
      </c>
      <c r="R935" s="15" t="s">
        <v>44</v>
      </c>
      <c r="S935" s="15" t="s">
        <v>45</v>
      </c>
      <c r="T935" s="15" t="s">
        <v>46</v>
      </c>
      <c r="U935" s="13"/>
      <c r="V935" s="13" t="s">
        <v>158</v>
      </c>
      <c r="W935" s="13" t="s">
        <v>159</v>
      </c>
      <c r="X935" s="13" t="s">
        <v>539</v>
      </c>
      <c r="Y935" s="13" t="s">
        <v>48</v>
      </c>
      <c r="Z935" s="13"/>
      <c r="AA935" s="3"/>
    </row>
    <row r="936" spans="1:27" x14ac:dyDescent="0.3">
      <c r="A936" s="13" t="s">
        <v>527</v>
      </c>
      <c r="B936" s="13" t="s">
        <v>107</v>
      </c>
      <c r="C936" s="13" t="s">
        <v>93</v>
      </c>
      <c r="D936" s="13" t="s">
        <v>24</v>
      </c>
      <c r="E936" s="31" t="s">
        <v>1491</v>
      </c>
      <c r="F936" s="13" t="s">
        <v>537</v>
      </c>
      <c r="G936" s="13" t="s">
        <v>2025</v>
      </c>
      <c r="H936" s="13" t="str">
        <f>IF(R936="A","Yes","No")</f>
        <v>Yes</v>
      </c>
      <c r="I936" s="13" t="s">
        <v>71</v>
      </c>
      <c r="J936" s="13" t="s">
        <v>29</v>
      </c>
      <c r="K936" s="13" t="s">
        <v>29</v>
      </c>
      <c r="L936" s="13" t="s">
        <v>30</v>
      </c>
      <c r="M936" s="13">
        <v>2014</v>
      </c>
      <c r="N936" s="13" t="s">
        <v>723</v>
      </c>
      <c r="O936" s="13"/>
      <c r="P936" s="13"/>
      <c r="Q936" s="14" t="s">
        <v>538</v>
      </c>
      <c r="R936" s="15" t="s">
        <v>44</v>
      </c>
      <c r="S936" s="15" t="s">
        <v>45</v>
      </c>
      <c r="T936" s="15" t="s">
        <v>46</v>
      </c>
      <c r="U936" s="13"/>
      <c r="V936" s="13" t="s">
        <v>158</v>
      </c>
      <c r="W936" s="13" t="s">
        <v>159</v>
      </c>
      <c r="X936" s="13" t="s">
        <v>539</v>
      </c>
      <c r="Y936" s="13" t="s">
        <v>48</v>
      </c>
      <c r="Z936" s="13"/>
      <c r="AA936" s="3"/>
    </row>
    <row r="937" spans="1:27" x14ac:dyDescent="0.3">
      <c r="A937" s="13" t="s">
        <v>527</v>
      </c>
      <c r="B937" s="13" t="s">
        <v>107</v>
      </c>
      <c r="C937" s="13" t="s">
        <v>93</v>
      </c>
      <c r="D937" s="13" t="s">
        <v>24</v>
      </c>
      <c r="E937" s="31" t="s">
        <v>1492</v>
      </c>
      <c r="F937" s="13" t="s">
        <v>537</v>
      </c>
      <c r="G937" s="13" t="s">
        <v>2025</v>
      </c>
      <c r="H937" s="13" t="str">
        <f>IF(R937="A","Yes","No")</f>
        <v>Yes</v>
      </c>
      <c r="I937" s="13" t="s">
        <v>71</v>
      </c>
      <c r="J937" s="13" t="s">
        <v>29</v>
      </c>
      <c r="K937" s="13" t="s">
        <v>29</v>
      </c>
      <c r="L937" s="13" t="s">
        <v>30</v>
      </c>
      <c r="M937" s="13">
        <v>2014</v>
      </c>
      <c r="N937" s="13" t="s">
        <v>723</v>
      </c>
      <c r="O937" s="13"/>
      <c r="P937" s="13"/>
      <c r="Q937" s="14" t="s">
        <v>538</v>
      </c>
      <c r="R937" s="15" t="s">
        <v>44</v>
      </c>
      <c r="S937" s="15" t="s">
        <v>45</v>
      </c>
      <c r="T937" s="15" t="s">
        <v>46</v>
      </c>
      <c r="U937" s="13"/>
      <c r="V937" s="13" t="s">
        <v>158</v>
      </c>
      <c r="W937" s="13" t="s">
        <v>159</v>
      </c>
      <c r="X937" s="13" t="s">
        <v>539</v>
      </c>
      <c r="Y937" s="13" t="s">
        <v>48</v>
      </c>
      <c r="Z937" s="13"/>
      <c r="AA937" s="3"/>
    </row>
    <row r="938" spans="1:27" x14ac:dyDescent="0.3">
      <c r="A938" s="13" t="s">
        <v>527</v>
      </c>
      <c r="B938" s="13" t="s">
        <v>107</v>
      </c>
      <c r="C938" s="13" t="s">
        <v>93</v>
      </c>
      <c r="D938" s="13" t="s">
        <v>24</v>
      </c>
      <c r="E938" s="31" t="s">
        <v>1493</v>
      </c>
      <c r="F938" s="13" t="s">
        <v>537</v>
      </c>
      <c r="G938" s="13" t="s">
        <v>2025</v>
      </c>
      <c r="H938" s="13" t="str">
        <f>IF(R938="A","Yes","No")</f>
        <v>Yes</v>
      </c>
      <c r="I938" s="13" t="s">
        <v>71</v>
      </c>
      <c r="J938" s="13" t="s">
        <v>29</v>
      </c>
      <c r="K938" s="13" t="s">
        <v>29</v>
      </c>
      <c r="L938" s="13" t="s">
        <v>30</v>
      </c>
      <c r="M938" s="13">
        <v>2014</v>
      </c>
      <c r="N938" s="13" t="s">
        <v>723</v>
      </c>
      <c r="O938" s="13"/>
      <c r="P938" s="13"/>
      <c r="Q938" s="14" t="s">
        <v>538</v>
      </c>
      <c r="R938" s="15" t="s">
        <v>44</v>
      </c>
      <c r="S938" s="15" t="s">
        <v>45</v>
      </c>
      <c r="T938" s="15" t="s">
        <v>46</v>
      </c>
      <c r="U938" s="13"/>
      <c r="V938" s="13" t="s">
        <v>158</v>
      </c>
      <c r="W938" s="13" t="s">
        <v>159</v>
      </c>
      <c r="X938" s="13" t="s">
        <v>539</v>
      </c>
      <c r="Y938" s="13" t="s">
        <v>48</v>
      </c>
      <c r="Z938" s="13"/>
      <c r="AA938" s="3"/>
    </row>
    <row r="939" spans="1:27" x14ac:dyDescent="0.3">
      <c r="A939" s="13" t="s">
        <v>527</v>
      </c>
      <c r="B939" s="13" t="s">
        <v>107</v>
      </c>
      <c r="C939" s="13" t="s">
        <v>93</v>
      </c>
      <c r="D939" s="13" t="s">
        <v>24</v>
      </c>
      <c r="E939" s="31" t="s">
        <v>1494</v>
      </c>
      <c r="F939" s="13" t="s">
        <v>537</v>
      </c>
      <c r="G939" s="13" t="s">
        <v>2025</v>
      </c>
      <c r="H939" s="13" t="str">
        <f>IF(R939="A","Yes","No")</f>
        <v>Yes</v>
      </c>
      <c r="I939" s="13" t="s">
        <v>71</v>
      </c>
      <c r="J939" s="13" t="s">
        <v>29</v>
      </c>
      <c r="K939" s="13" t="s">
        <v>29</v>
      </c>
      <c r="L939" s="13" t="s">
        <v>30</v>
      </c>
      <c r="M939" s="13">
        <v>2014</v>
      </c>
      <c r="N939" s="13" t="s">
        <v>723</v>
      </c>
      <c r="O939" s="13"/>
      <c r="P939" s="13"/>
      <c r="Q939" s="14" t="s">
        <v>538</v>
      </c>
      <c r="R939" s="15" t="s">
        <v>44</v>
      </c>
      <c r="S939" s="15" t="s">
        <v>45</v>
      </c>
      <c r="T939" s="15" t="s">
        <v>46</v>
      </c>
      <c r="U939" s="13"/>
      <c r="V939" s="13" t="s">
        <v>158</v>
      </c>
      <c r="W939" s="13" t="s">
        <v>159</v>
      </c>
      <c r="X939" s="13" t="s">
        <v>539</v>
      </c>
      <c r="Y939" s="13" t="s">
        <v>48</v>
      </c>
      <c r="Z939" s="13"/>
      <c r="AA939" s="3"/>
    </row>
    <row r="940" spans="1:27" x14ac:dyDescent="0.3">
      <c r="A940" s="13" t="s">
        <v>527</v>
      </c>
      <c r="B940" s="13" t="s">
        <v>107</v>
      </c>
      <c r="C940" s="13" t="s">
        <v>93</v>
      </c>
      <c r="D940" s="13" t="s">
        <v>24</v>
      </c>
      <c r="E940" s="31" t="s">
        <v>1495</v>
      </c>
      <c r="F940" s="13" t="s">
        <v>537</v>
      </c>
      <c r="G940" s="13" t="s">
        <v>2025</v>
      </c>
      <c r="H940" s="13" t="str">
        <f>IF(R940="A","Yes","No")</f>
        <v>Yes</v>
      </c>
      <c r="I940" s="13" t="s">
        <v>71</v>
      </c>
      <c r="J940" s="13" t="s">
        <v>29</v>
      </c>
      <c r="K940" s="13" t="s">
        <v>29</v>
      </c>
      <c r="L940" s="13" t="s">
        <v>30</v>
      </c>
      <c r="M940" s="13">
        <v>2014</v>
      </c>
      <c r="N940" s="13" t="s">
        <v>723</v>
      </c>
      <c r="O940" s="13"/>
      <c r="P940" s="13"/>
      <c r="Q940" s="14" t="s">
        <v>538</v>
      </c>
      <c r="R940" s="15" t="s">
        <v>44</v>
      </c>
      <c r="S940" s="15" t="s">
        <v>45</v>
      </c>
      <c r="T940" s="15" t="s">
        <v>46</v>
      </c>
      <c r="U940" s="13"/>
      <c r="V940" s="13" t="s">
        <v>158</v>
      </c>
      <c r="W940" s="13" t="s">
        <v>159</v>
      </c>
      <c r="X940" s="13" t="s">
        <v>539</v>
      </c>
      <c r="Y940" s="13" t="s">
        <v>48</v>
      </c>
      <c r="Z940" s="13"/>
      <c r="AA940" s="3"/>
    </row>
    <row r="941" spans="1:27" x14ac:dyDescent="0.3">
      <c r="A941" s="13" t="s">
        <v>527</v>
      </c>
      <c r="B941" s="13" t="s">
        <v>107</v>
      </c>
      <c r="C941" s="13" t="s">
        <v>93</v>
      </c>
      <c r="D941" s="13" t="s">
        <v>24</v>
      </c>
      <c r="E941" s="31" t="s">
        <v>1496</v>
      </c>
      <c r="F941" s="13" t="s">
        <v>537</v>
      </c>
      <c r="G941" s="13" t="s">
        <v>2025</v>
      </c>
      <c r="H941" s="13" t="str">
        <f>IF(R941="A","Yes","No")</f>
        <v>Yes</v>
      </c>
      <c r="I941" s="13" t="s">
        <v>71</v>
      </c>
      <c r="J941" s="13" t="s">
        <v>29</v>
      </c>
      <c r="K941" s="13" t="s">
        <v>29</v>
      </c>
      <c r="L941" s="13" t="s">
        <v>30</v>
      </c>
      <c r="M941" s="13">
        <v>2014</v>
      </c>
      <c r="N941" s="13" t="s">
        <v>723</v>
      </c>
      <c r="O941" s="13"/>
      <c r="P941" s="13"/>
      <c r="Q941" s="14" t="s">
        <v>538</v>
      </c>
      <c r="R941" s="15" t="s">
        <v>44</v>
      </c>
      <c r="S941" s="15" t="s">
        <v>45</v>
      </c>
      <c r="T941" s="15" t="s">
        <v>46</v>
      </c>
      <c r="U941" s="13"/>
      <c r="V941" s="13" t="s">
        <v>158</v>
      </c>
      <c r="W941" s="13" t="s">
        <v>159</v>
      </c>
      <c r="X941" s="13" t="s">
        <v>539</v>
      </c>
      <c r="Y941" s="13" t="s">
        <v>48</v>
      </c>
      <c r="Z941" s="13"/>
      <c r="AA941" s="3"/>
    </row>
    <row r="942" spans="1:27" x14ac:dyDescent="0.3">
      <c r="A942" s="13" t="s">
        <v>527</v>
      </c>
      <c r="B942" s="13" t="s">
        <v>107</v>
      </c>
      <c r="C942" s="13" t="s">
        <v>93</v>
      </c>
      <c r="D942" s="13" t="s">
        <v>24</v>
      </c>
      <c r="E942" s="31" t="s">
        <v>1497</v>
      </c>
      <c r="F942" s="13" t="s">
        <v>537</v>
      </c>
      <c r="G942" s="13" t="s">
        <v>2025</v>
      </c>
      <c r="H942" s="13" t="str">
        <f>IF(R942="A","Yes","No")</f>
        <v>Yes</v>
      </c>
      <c r="I942" s="13" t="s">
        <v>71</v>
      </c>
      <c r="J942" s="13" t="s">
        <v>29</v>
      </c>
      <c r="K942" s="13" t="s">
        <v>29</v>
      </c>
      <c r="L942" s="13" t="s">
        <v>30</v>
      </c>
      <c r="M942" s="13">
        <v>2014</v>
      </c>
      <c r="N942" s="13" t="s">
        <v>723</v>
      </c>
      <c r="O942" s="13"/>
      <c r="P942" s="13"/>
      <c r="Q942" s="14" t="s">
        <v>538</v>
      </c>
      <c r="R942" s="15" t="s">
        <v>44</v>
      </c>
      <c r="S942" s="15" t="s">
        <v>45</v>
      </c>
      <c r="T942" s="15" t="s">
        <v>46</v>
      </c>
      <c r="U942" s="13"/>
      <c r="V942" s="13" t="s">
        <v>158</v>
      </c>
      <c r="W942" s="13" t="s">
        <v>159</v>
      </c>
      <c r="X942" s="13" t="s">
        <v>539</v>
      </c>
      <c r="Y942" s="13" t="s">
        <v>48</v>
      </c>
      <c r="Z942" s="13"/>
      <c r="AA942" s="3"/>
    </row>
    <row r="943" spans="1:27" x14ac:dyDescent="0.3">
      <c r="A943" s="13" t="s">
        <v>527</v>
      </c>
      <c r="B943" s="13" t="s">
        <v>107</v>
      </c>
      <c r="C943" s="13" t="s">
        <v>93</v>
      </c>
      <c r="D943" s="13" t="s">
        <v>24</v>
      </c>
      <c r="E943" s="31" t="s">
        <v>1498</v>
      </c>
      <c r="F943" s="13" t="s">
        <v>537</v>
      </c>
      <c r="G943" s="13" t="s">
        <v>2025</v>
      </c>
      <c r="H943" s="13" t="str">
        <f>IF(R943="A","Yes","No")</f>
        <v>Yes</v>
      </c>
      <c r="I943" s="13" t="s">
        <v>71</v>
      </c>
      <c r="J943" s="13" t="s">
        <v>29</v>
      </c>
      <c r="K943" s="13" t="s">
        <v>29</v>
      </c>
      <c r="L943" s="13" t="s">
        <v>30</v>
      </c>
      <c r="M943" s="13">
        <v>2014</v>
      </c>
      <c r="N943" s="13" t="s">
        <v>723</v>
      </c>
      <c r="O943" s="13"/>
      <c r="P943" s="13"/>
      <c r="Q943" s="14" t="s">
        <v>538</v>
      </c>
      <c r="R943" s="15" t="s">
        <v>44</v>
      </c>
      <c r="S943" s="15" t="s">
        <v>45</v>
      </c>
      <c r="T943" s="15" t="s">
        <v>46</v>
      </c>
      <c r="U943" s="13"/>
      <c r="V943" s="13" t="s">
        <v>158</v>
      </c>
      <c r="W943" s="13" t="s">
        <v>159</v>
      </c>
      <c r="X943" s="13" t="s">
        <v>539</v>
      </c>
      <c r="Y943" s="13" t="s">
        <v>48</v>
      </c>
      <c r="Z943" s="13"/>
      <c r="AA943" s="3"/>
    </row>
    <row r="944" spans="1:27" x14ac:dyDescent="0.3">
      <c r="A944" s="13" t="s">
        <v>527</v>
      </c>
      <c r="B944" s="13" t="s">
        <v>107</v>
      </c>
      <c r="C944" s="13" t="s">
        <v>93</v>
      </c>
      <c r="D944" s="13" t="s">
        <v>24</v>
      </c>
      <c r="E944" s="31" t="s">
        <v>1499</v>
      </c>
      <c r="F944" s="13" t="s">
        <v>537</v>
      </c>
      <c r="G944" s="13" t="s">
        <v>2025</v>
      </c>
      <c r="H944" s="13" t="str">
        <f>IF(R944="A","Yes","No")</f>
        <v>Yes</v>
      </c>
      <c r="I944" s="13" t="s">
        <v>71</v>
      </c>
      <c r="J944" s="13" t="s">
        <v>29</v>
      </c>
      <c r="K944" s="13" t="s">
        <v>29</v>
      </c>
      <c r="L944" s="13" t="s">
        <v>30</v>
      </c>
      <c r="M944" s="13">
        <v>2014</v>
      </c>
      <c r="N944" s="13" t="s">
        <v>723</v>
      </c>
      <c r="O944" s="13"/>
      <c r="P944" s="13"/>
      <c r="Q944" s="14" t="s">
        <v>538</v>
      </c>
      <c r="R944" s="15" t="s">
        <v>44</v>
      </c>
      <c r="S944" s="15" t="s">
        <v>45</v>
      </c>
      <c r="T944" s="15" t="s">
        <v>46</v>
      </c>
      <c r="U944" s="13"/>
      <c r="V944" s="13" t="s">
        <v>158</v>
      </c>
      <c r="W944" s="13" t="s">
        <v>159</v>
      </c>
      <c r="X944" s="13" t="s">
        <v>539</v>
      </c>
      <c r="Y944" s="13" t="s">
        <v>48</v>
      </c>
      <c r="Z944" s="13"/>
      <c r="AA944" s="3"/>
    </row>
    <row r="945" spans="1:27" x14ac:dyDescent="0.3">
      <c r="A945" s="13" t="s">
        <v>527</v>
      </c>
      <c r="B945" s="13" t="s">
        <v>107</v>
      </c>
      <c r="C945" s="13" t="s">
        <v>93</v>
      </c>
      <c r="D945" s="13" t="s">
        <v>24</v>
      </c>
      <c r="E945" s="31" t="s">
        <v>1458</v>
      </c>
      <c r="F945" s="13" t="s">
        <v>537</v>
      </c>
      <c r="G945" s="13" t="s">
        <v>2025</v>
      </c>
      <c r="H945" s="13" t="str">
        <f>IF(R945="A","Yes","No")</f>
        <v>Yes</v>
      </c>
      <c r="I945" s="13" t="s">
        <v>71</v>
      </c>
      <c r="J945" s="13" t="s">
        <v>29</v>
      </c>
      <c r="K945" s="13" t="s">
        <v>29</v>
      </c>
      <c r="L945" s="13" t="s">
        <v>30</v>
      </c>
      <c r="M945" s="13">
        <v>2014</v>
      </c>
      <c r="N945" s="13" t="s">
        <v>723</v>
      </c>
      <c r="O945" s="13"/>
      <c r="P945" s="13"/>
      <c r="Q945" s="14" t="s">
        <v>538</v>
      </c>
      <c r="R945" s="15" t="s">
        <v>44</v>
      </c>
      <c r="S945" s="15" t="s">
        <v>45</v>
      </c>
      <c r="T945" s="15" t="s">
        <v>46</v>
      </c>
      <c r="U945" s="13"/>
      <c r="V945" s="13" t="s">
        <v>158</v>
      </c>
      <c r="W945" s="13" t="s">
        <v>159</v>
      </c>
      <c r="X945" s="13" t="s">
        <v>539</v>
      </c>
      <c r="Y945" s="13" t="s">
        <v>48</v>
      </c>
      <c r="Z945" s="13"/>
      <c r="AA945" s="3"/>
    </row>
    <row r="946" spans="1:27" x14ac:dyDescent="0.3">
      <c r="A946" s="13" t="s">
        <v>527</v>
      </c>
      <c r="B946" s="13" t="s">
        <v>107</v>
      </c>
      <c r="C946" s="13" t="s">
        <v>93</v>
      </c>
      <c r="D946" s="13" t="s">
        <v>24</v>
      </c>
      <c r="E946" s="31" t="s">
        <v>1500</v>
      </c>
      <c r="F946" s="13" t="s">
        <v>537</v>
      </c>
      <c r="G946" s="13" t="s">
        <v>2025</v>
      </c>
      <c r="H946" s="13" t="str">
        <f>IF(R946="A","Yes","No")</f>
        <v>Yes</v>
      </c>
      <c r="I946" s="13" t="s">
        <v>71</v>
      </c>
      <c r="J946" s="13" t="s">
        <v>29</v>
      </c>
      <c r="K946" s="13" t="s">
        <v>29</v>
      </c>
      <c r="L946" s="13" t="s">
        <v>30</v>
      </c>
      <c r="M946" s="13">
        <v>2014</v>
      </c>
      <c r="N946" s="13" t="s">
        <v>723</v>
      </c>
      <c r="O946" s="13"/>
      <c r="P946" s="13"/>
      <c r="Q946" s="14" t="s">
        <v>538</v>
      </c>
      <c r="R946" s="15" t="s">
        <v>44</v>
      </c>
      <c r="S946" s="15" t="s">
        <v>45</v>
      </c>
      <c r="T946" s="15" t="s">
        <v>46</v>
      </c>
      <c r="U946" s="13"/>
      <c r="V946" s="13" t="s">
        <v>158</v>
      </c>
      <c r="W946" s="13" t="s">
        <v>159</v>
      </c>
      <c r="X946" s="13" t="s">
        <v>539</v>
      </c>
      <c r="Y946" s="13" t="s">
        <v>48</v>
      </c>
      <c r="Z946" s="13"/>
      <c r="AA946" s="3"/>
    </row>
    <row r="947" spans="1:27" x14ac:dyDescent="0.3">
      <c r="A947" s="13" t="s">
        <v>527</v>
      </c>
      <c r="B947" s="13" t="s">
        <v>107</v>
      </c>
      <c r="C947" s="13" t="s">
        <v>93</v>
      </c>
      <c r="D947" s="13" t="s">
        <v>24</v>
      </c>
      <c r="E947" s="31" t="s">
        <v>1501</v>
      </c>
      <c r="F947" s="13" t="s">
        <v>537</v>
      </c>
      <c r="G947" s="13" t="s">
        <v>2025</v>
      </c>
      <c r="H947" s="13" t="str">
        <f>IF(R947="A","Yes","No")</f>
        <v>Yes</v>
      </c>
      <c r="I947" s="13" t="s">
        <v>71</v>
      </c>
      <c r="J947" s="13" t="s">
        <v>29</v>
      </c>
      <c r="K947" s="13" t="s">
        <v>29</v>
      </c>
      <c r="L947" s="13" t="s">
        <v>30</v>
      </c>
      <c r="M947" s="13">
        <v>2014</v>
      </c>
      <c r="N947" s="13" t="s">
        <v>723</v>
      </c>
      <c r="O947" s="13"/>
      <c r="P947" s="13"/>
      <c r="Q947" s="14" t="s">
        <v>538</v>
      </c>
      <c r="R947" s="15" t="s">
        <v>44</v>
      </c>
      <c r="S947" s="15" t="s">
        <v>45</v>
      </c>
      <c r="T947" s="15" t="s">
        <v>46</v>
      </c>
      <c r="U947" s="13"/>
      <c r="V947" s="13" t="s">
        <v>158</v>
      </c>
      <c r="W947" s="13" t="s">
        <v>159</v>
      </c>
      <c r="X947" s="13" t="s">
        <v>539</v>
      </c>
      <c r="Y947" s="13" t="s">
        <v>48</v>
      </c>
      <c r="Z947" s="13"/>
      <c r="AA947" s="3"/>
    </row>
    <row r="948" spans="1:27" x14ac:dyDescent="0.3">
      <c r="A948" s="13" t="s">
        <v>527</v>
      </c>
      <c r="B948" s="13" t="s">
        <v>107</v>
      </c>
      <c r="C948" s="13" t="s">
        <v>93</v>
      </c>
      <c r="D948" s="13" t="s">
        <v>24</v>
      </c>
      <c r="E948" s="31" t="s">
        <v>1502</v>
      </c>
      <c r="F948" s="13" t="s">
        <v>537</v>
      </c>
      <c r="G948" s="13" t="s">
        <v>2025</v>
      </c>
      <c r="H948" s="13" t="str">
        <f>IF(R948="A","Yes","No")</f>
        <v>Yes</v>
      </c>
      <c r="I948" s="13" t="s">
        <v>71</v>
      </c>
      <c r="J948" s="13" t="s">
        <v>29</v>
      </c>
      <c r="K948" s="13" t="s">
        <v>29</v>
      </c>
      <c r="L948" s="13" t="s">
        <v>30</v>
      </c>
      <c r="M948" s="13">
        <v>2014</v>
      </c>
      <c r="N948" s="13" t="s">
        <v>723</v>
      </c>
      <c r="O948" s="13"/>
      <c r="P948" s="13"/>
      <c r="Q948" s="14" t="s">
        <v>538</v>
      </c>
      <c r="R948" s="15" t="s">
        <v>44</v>
      </c>
      <c r="S948" s="15" t="s">
        <v>45</v>
      </c>
      <c r="T948" s="15" t="s">
        <v>46</v>
      </c>
      <c r="U948" s="13"/>
      <c r="V948" s="13" t="s">
        <v>158</v>
      </c>
      <c r="W948" s="13" t="s">
        <v>159</v>
      </c>
      <c r="X948" s="13" t="s">
        <v>539</v>
      </c>
      <c r="Y948" s="13" t="s">
        <v>48</v>
      </c>
      <c r="Z948" s="13"/>
      <c r="AA948" s="3"/>
    </row>
    <row r="949" spans="1:27" x14ac:dyDescent="0.3">
      <c r="A949" s="13" t="s">
        <v>527</v>
      </c>
      <c r="B949" s="13" t="s">
        <v>107</v>
      </c>
      <c r="C949" s="13" t="s">
        <v>93</v>
      </c>
      <c r="D949" s="13" t="s">
        <v>24</v>
      </c>
      <c r="E949" s="31" t="s">
        <v>1503</v>
      </c>
      <c r="F949" s="13" t="s">
        <v>537</v>
      </c>
      <c r="G949" s="13" t="s">
        <v>2025</v>
      </c>
      <c r="H949" s="13" t="str">
        <f>IF(R949="A","Yes","No")</f>
        <v>Yes</v>
      </c>
      <c r="I949" s="13" t="s">
        <v>71</v>
      </c>
      <c r="J949" s="13" t="s">
        <v>29</v>
      </c>
      <c r="K949" s="13" t="s">
        <v>29</v>
      </c>
      <c r="L949" s="13" t="s">
        <v>30</v>
      </c>
      <c r="M949" s="13">
        <v>2014</v>
      </c>
      <c r="N949" s="13" t="s">
        <v>723</v>
      </c>
      <c r="O949" s="13"/>
      <c r="P949" s="13"/>
      <c r="Q949" s="14" t="s">
        <v>538</v>
      </c>
      <c r="R949" s="15" t="s">
        <v>44</v>
      </c>
      <c r="S949" s="15" t="s">
        <v>45</v>
      </c>
      <c r="T949" s="15" t="s">
        <v>46</v>
      </c>
      <c r="U949" s="13"/>
      <c r="V949" s="13" t="s">
        <v>158</v>
      </c>
      <c r="W949" s="13" t="s">
        <v>159</v>
      </c>
      <c r="X949" s="13" t="s">
        <v>539</v>
      </c>
      <c r="Y949" s="13" t="s">
        <v>48</v>
      </c>
      <c r="Z949" s="13"/>
      <c r="AA949" s="3"/>
    </row>
    <row r="950" spans="1:27" x14ac:dyDescent="0.3">
      <c r="A950" s="13" t="s">
        <v>527</v>
      </c>
      <c r="B950" s="13" t="s">
        <v>107</v>
      </c>
      <c r="C950" s="13" t="s">
        <v>93</v>
      </c>
      <c r="D950" s="13" t="s">
        <v>24</v>
      </c>
      <c r="E950" s="31" t="s">
        <v>1504</v>
      </c>
      <c r="F950" s="13" t="s">
        <v>537</v>
      </c>
      <c r="G950" s="13" t="s">
        <v>2025</v>
      </c>
      <c r="H950" s="13" t="str">
        <f>IF(R950="A","Yes","No")</f>
        <v>Yes</v>
      </c>
      <c r="I950" s="13" t="s">
        <v>71</v>
      </c>
      <c r="J950" s="13" t="s">
        <v>29</v>
      </c>
      <c r="K950" s="13" t="s">
        <v>29</v>
      </c>
      <c r="L950" s="13" t="s">
        <v>30</v>
      </c>
      <c r="M950" s="13">
        <v>2014</v>
      </c>
      <c r="N950" s="13" t="s">
        <v>723</v>
      </c>
      <c r="O950" s="13"/>
      <c r="P950" s="13"/>
      <c r="Q950" s="14" t="s">
        <v>538</v>
      </c>
      <c r="R950" s="15" t="s">
        <v>44</v>
      </c>
      <c r="S950" s="15" t="s">
        <v>45</v>
      </c>
      <c r="T950" s="15" t="s">
        <v>46</v>
      </c>
      <c r="U950" s="13"/>
      <c r="V950" s="13" t="s">
        <v>158</v>
      </c>
      <c r="W950" s="13" t="s">
        <v>159</v>
      </c>
      <c r="X950" s="13" t="s">
        <v>539</v>
      </c>
      <c r="Y950" s="13" t="s">
        <v>48</v>
      </c>
      <c r="Z950" s="13"/>
      <c r="AA950" s="3"/>
    </row>
    <row r="951" spans="1:27" x14ac:dyDescent="0.3">
      <c r="A951" s="13" t="s">
        <v>527</v>
      </c>
      <c r="B951" s="13" t="s">
        <v>107</v>
      </c>
      <c r="C951" s="13" t="s">
        <v>93</v>
      </c>
      <c r="D951" s="13" t="s">
        <v>24</v>
      </c>
      <c r="E951" s="31" t="s">
        <v>1459</v>
      </c>
      <c r="F951" s="13" t="s">
        <v>537</v>
      </c>
      <c r="G951" s="13" t="s">
        <v>2025</v>
      </c>
      <c r="H951" s="13" t="str">
        <f>IF(R951="A","Yes","No")</f>
        <v>Yes</v>
      </c>
      <c r="I951" s="13" t="s">
        <v>71</v>
      </c>
      <c r="J951" s="13" t="s">
        <v>29</v>
      </c>
      <c r="K951" s="13" t="s">
        <v>29</v>
      </c>
      <c r="L951" s="13" t="s">
        <v>30</v>
      </c>
      <c r="M951" s="13">
        <v>2014</v>
      </c>
      <c r="N951" s="13" t="s">
        <v>723</v>
      </c>
      <c r="O951" s="13"/>
      <c r="P951" s="13"/>
      <c r="Q951" s="14" t="s">
        <v>538</v>
      </c>
      <c r="R951" s="15" t="s">
        <v>44</v>
      </c>
      <c r="S951" s="15" t="s">
        <v>45</v>
      </c>
      <c r="T951" s="15" t="s">
        <v>46</v>
      </c>
      <c r="U951" s="13"/>
      <c r="V951" s="13" t="s">
        <v>158</v>
      </c>
      <c r="W951" s="13" t="s">
        <v>159</v>
      </c>
      <c r="X951" s="13" t="s">
        <v>539</v>
      </c>
      <c r="Y951" s="13" t="s">
        <v>48</v>
      </c>
      <c r="Z951" s="13"/>
      <c r="AA951" s="3"/>
    </row>
    <row r="952" spans="1:27" x14ac:dyDescent="0.3">
      <c r="A952" s="13" t="s">
        <v>527</v>
      </c>
      <c r="B952" s="13" t="s">
        <v>107</v>
      </c>
      <c r="C952" s="13" t="s">
        <v>93</v>
      </c>
      <c r="D952" s="13" t="s">
        <v>24</v>
      </c>
      <c r="E952" s="31" t="s">
        <v>1460</v>
      </c>
      <c r="F952" s="13" t="s">
        <v>537</v>
      </c>
      <c r="G952" s="13" t="s">
        <v>2025</v>
      </c>
      <c r="H952" s="13" t="str">
        <f>IF(R952="A","Yes","No")</f>
        <v>Yes</v>
      </c>
      <c r="I952" s="13" t="s">
        <v>71</v>
      </c>
      <c r="J952" s="13" t="s">
        <v>29</v>
      </c>
      <c r="K952" s="13" t="s">
        <v>29</v>
      </c>
      <c r="L952" s="13" t="s">
        <v>30</v>
      </c>
      <c r="M952" s="13">
        <v>2014</v>
      </c>
      <c r="N952" s="13" t="s">
        <v>723</v>
      </c>
      <c r="O952" s="13"/>
      <c r="P952" s="13"/>
      <c r="Q952" s="14" t="s">
        <v>538</v>
      </c>
      <c r="R952" s="15" t="s">
        <v>44</v>
      </c>
      <c r="S952" s="15" t="s">
        <v>45</v>
      </c>
      <c r="T952" s="15" t="s">
        <v>46</v>
      </c>
      <c r="U952" s="13"/>
      <c r="V952" s="13" t="s">
        <v>158</v>
      </c>
      <c r="W952" s="13" t="s">
        <v>159</v>
      </c>
      <c r="X952" s="13" t="s">
        <v>539</v>
      </c>
      <c r="Y952" s="13" t="s">
        <v>48</v>
      </c>
      <c r="Z952" s="13"/>
      <c r="AA952" s="3"/>
    </row>
    <row r="953" spans="1:27" x14ac:dyDescent="0.3">
      <c r="A953" s="13" t="s">
        <v>527</v>
      </c>
      <c r="B953" s="13" t="s">
        <v>107</v>
      </c>
      <c r="C953" s="13" t="s">
        <v>93</v>
      </c>
      <c r="D953" s="13" t="s">
        <v>24</v>
      </c>
      <c r="E953" s="31" t="s">
        <v>1505</v>
      </c>
      <c r="F953" s="13" t="s">
        <v>537</v>
      </c>
      <c r="G953" s="13" t="s">
        <v>2025</v>
      </c>
      <c r="H953" s="13" t="str">
        <f>IF(R953="A","Yes","No")</f>
        <v>Yes</v>
      </c>
      <c r="I953" s="13" t="s">
        <v>71</v>
      </c>
      <c r="J953" s="13" t="s">
        <v>29</v>
      </c>
      <c r="K953" s="13" t="s">
        <v>29</v>
      </c>
      <c r="L953" s="13" t="s">
        <v>30</v>
      </c>
      <c r="M953" s="13">
        <v>2014</v>
      </c>
      <c r="N953" s="13" t="s">
        <v>723</v>
      </c>
      <c r="O953" s="13"/>
      <c r="P953" s="13"/>
      <c r="Q953" s="14" t="s">
        <v>538</v>
      </c>
      <c r="R953" s="15" t="s">
        <v>44</v>
      </c>
      <c r="S953" s="15" t="s">
        <v>45</v>
      </c>
      <c r="T953" s="15" t="s">
        <v>46</v>
      </c>
      <c r="U953" s="13"/>
      <c r="V953" s="13" t="s">
        <v>158</v>
      </c>
      <c r="W953" s="13" t="s">
        <v>159</v>
      </c>
      <c r="X953" s="13" t="s">
        <v>539</v>
      </c>
      <c r="Y953" s="13" t="s">
        <v>48</v>
      </c>
      <c r="Z953" s="13"/>
      <c r="AA953" s="3"/>
    </row>
    <row r="954" spans="1:27" x14ac:dyDescent="0.3">
      <c r="A954" s="13" t="s">
        <v>527</v>
      </c>
      <c r="B954" s="13" t="s">
        <v>107</v>
      </c>
      <c r="C954" s="13" t="s">
        <v>93</v>
      </c>
      <c r="D954" s="13" t="s">
        <v>24</v>
      </c>
      <c r="E954" s="31" t="s">
        <v>1506</v>
      </c>
      <c r="F954" s="13" t="s">
        <v>537</v>
      </c>
      <c r="G954" s="13" t="s">
        <v>2025</v>
      </c>
      <c r="H954" s="13" t="str">
        <f>IF(R954="A","Yes","No")</f>
        <v>Yes</v>
      </c>
      <c r="I954" s="13" t="s">
        <v>71</v>
      </c>
      <c r="J954" s="13" t="s">
        <v>29</v>
      </c>
      <c r="K954" s="13" t="s">
        <v>29</v>
      </c>
      <c r="L954" s="13" t="s">
        <v>30</v>
      </c>
      <c r="M954" s="13">
        <v>2014</v>
      </c>
      <c r="N954" s="13" t="s">
        <v>723</v>
      </c>
      <c r="O954" s="13"/>
      <c r="P954" s="13"/>
      <c r="Q954" s="14" t="s">
        <v>538</v>
      </c>
      <c r="R954" s="15" t="s">
        <v>44</v>
      </c>
      <c r="S954" s="15" t="s">
        <v>45</v>
      </c>
      <c r="T954" s="15" t="s">
        <v>46</v>
      </c>
      <c r="U954" s="13"/>
      <c r="V954" s="13" t="s">
        <v>158</v>
      </c>
      <c r="W954" s="13" t="s">
        <v>159</v>
      </c>
      <c r="X954" s="13" t="s">
        <v>539</v>
      </c>
      <c r="Y954" s="13" t="s">
        <v>48</v>
      </c>
      <c r="Z954" s="13"/>
      <c r="AA954" s="3"/>
    </row>
    <row r="955" spans="1:27" x14ac:dyDescent="0.3">
      <c r="A955" s="13" t="s">
        <v>527</v>
      </c>
      <c r="B955" s="13" t="s">
        <v>107</v>
      </c>
      <c r="C955" s="13" t="s">
        <v>93</v>
      </c>
      <c r="D955" s="13" t="s">
        <v>24</v>
      </c>
      <c r="E955" s="31" t="s">
        <v>1507</v>
      </c>
      <c r="F955" s="13" t="s">
        <v>537</v>
      </c>
      <c r="G955" s="13" t="s">
        <v>2025</v>
      </c>
      <c r="H955" s="13" t="str">
        <f>IF(R955="A","Yes","No")</f>
        <v>Yes</v>
      </c>
      <c r="I955" s="13" t="s">
        <v>71</v>
      </c>
      <c r="J955" s="13" t="s">
        <v>29</v>
      </c>
      <c r="K955" s="13" t="s">
        <v>29</v>
      </c>
      <c r="L955" s="13" t="s">
        <v>30</v>
      </c>
      <c r="M955" s="13">
        <v>2014</v>
      </c>
      <c r="N955" s="13" t="s">
        <v>723</v>
      </c>
      <c r="O955" s="13"/>
      <c r="P955" s="13"/>
      <c r="Q955" s="14" t="s">
        <v>538</v>
      </c>
      <c r="R955" s="15" t="s">
        <v>44</v>
      </c>
      <c r="S955" s="15" t="s">
        <v>45</v>
      </c>
      <c r="T955" s="15" t="s">
        <v>46</v>
      </c>
      <c r="U955" s="13"/>
      <c r="V955" s="13" t="s">
        <v>158</v>
      </c>
      <c r="W955" s="13" t="s">
        <v>159</v>
      </c>
      <c r="X955" s="13" t="s">
        <v>539</v>
      </c>
      <c r="Y955" s="13" t="s">
        <v>48</v>
      </c>
      <c r="Z955" s="13"/>
      <c r="AA955" s="3"/>
    </row>
    <row r="956" spans="1:27" x14ac:dyDescent="0.3">
      <c r="A956" s="13" t="s">
        <v>527</v>
      </c>
      <c r="B956" s="13" t="s">
        <v>107</v>
      </c>
      <c r="C956" s="13" t="s">
        <v>93</v>
      </c>
      <c r="D956" s="13" t="s">
        <v>24</v>
      </c>
      <c r="E956" s="31" t="s">
        <v>1508</v>
      </c>
      <c r="F956" s="13" t="s">
        <v>537</v>
      </c>
      <c r="G956" s="13" t="s">
        <v>2025</v>
      </c>
      <c r="H956" s="13" t="str">
        <f>IF(R956="A","Yes","No")</f>
        <v>Yes</v>
      </c>
      <c r="I956" s="13" t="s">
        <v>71</v>
      </c>
      <c r="J956" s="13" t="s">
        <v>29</v>
      </c>
      <c r="K956" s="13" t="s">
        <v>29</v>
      </c>
      <c r="L956" s="13" t="s">
        <v>30</v>
      </c>
      <c r="M956" s="13">
        <v>2014</v>
      </c>
      <c r="N956" s="13" t="s">
        <v>723</v>
      </c>
      <c r="O956" s="13"/>
      <c r="P956" s="13"/>
      <c r="Q956" s="14" t="s">
        <v>538</v>
      </c>
      <c r="R956" s="15" t="s">
        <v>44</v>
      </c>
      <c r="S956" s="15" t="s">
        <v>45</v>
      </c>
      <c r="T956" s="15" t="s">
        <v>46</v>
      </c>
      <c r="U956" s="13"/>
      <c r="V956" s="13" t="s">
        <v>158</v>
      </c>
      <c r="W956" s="13" t="s">
        <v>159</v>
      </c>
      <c r="X956" s="13" t="s">
        <v>539</v>
      </c>
      <c r="Y956" s="13" t="s">
        <v>48</v>
      </c>
      <c r="Z956" s="13"/>
      <c r="AA956" s="3"/>
    </row>
    <row r="957" spans="1:27" x14ac:dyDescent="0.3">
      <c r="A957" s="13" t="s">
        <v>527</v>
      </c>
      <c r="B957" s="13" t="s">
        <v>107</v>
      </c>
      <c r="C957" s="13" t="s">
        <v>93</v>
      </c>
      <c r="D957" s="13" t="s">
        <v>24</v>
      </c>
      <c r="E957" s="31" t="s">
        <v>1509</v>
      </c>
      <c r="F957" s="13" t="s">
        <v>537</v>
      </c>
      <c r="G957" s="13" t="s">
        <v>2025</v>
      </c>
      <c r="H957" s="13" t="str">
        <f>IF(R957="A","Yes","No")</f>
        <v>Yes</v>
      </c>
      <c r="I957" s="13" t="s">
        <v>71</v>
      </c>
      <c r="J957" s="13" t="s">
        <v>29</v>
      </c>
      <c r="K957" s="13" t="s">
        <v>29</v>
      </c>
      <c r="L957" s="13" t="s">
        <v>30</v>
      </c>
      <c r="M957" s="13">
        <v>2014</v>
      </c>
      <c r="N957" s="13" t="s">
        <v>723</v>
      </c>
      <c r="O957" s="13"/>
      <c r="P957" s="13"/>
      <c r="Q957" s="14" t="s">
        <v>538</v>
      </c>
      <c r="R957" s="15" t="s">
        <v>44</v>
      </c>
      <c r="S957" s="15" t="s">
        <v>45</v>
      </c>
      <c r="T957" s="15" t="s">
        <v>46</v>
      </c>
      <c r="U957" s="13"/>
      <c r="V957" s="13" t="s">
        <v>158</v>
      </c>
      <c r="W957" s="13" t="s">
        <v>159</v>
      </c>
      <c r="X957" s="13" t="s">
        <v>539</v>
      </c>
      <c r="Y957" s="13" t="s">
        <v>48</v>
      </c>
      <c r="Z957" s="13"/>
      <c r="AA957" s="3"/>
    </row>
    <row r="958" spans="1:27" x14ac:dyDescent="0.3">
      <c r="A958" s="13" t="s">
        <v>527</v>
      </c>
      <c r="B958" s="13" t="s">
        <v>107</v>
      </c>
      <c r="C958" s="13" t="s">
        <v>93</v>
      </c>
      <c r="D958" s="13" t="s">
        <v>24</v>
      </c>
      <c r="E958" s="31" t="s">
        <v>1510</v>
      </c>
      <c r="F958" s="13" t="s">
        <v>537</v>
      </c>
      <c r="G958" s="13" t="s">
        <v>2025</v>
      </c>
      <c r="H958" s="13" t="str">
        <f>IF(R958="A","Yes","No")</f>
        <v>Yes</v>
      </c>
      <c r="I958" s="13" t="s">
        <v>71</v>
      </c>
      <c r="J958" s="13" t="s">
        <v>29</v>
      </c>
      <c r="K958" s="13" t="s">
        <v>29</v>
      </c>
      <c r="L958" s="13" t="s">
        <v>30</v>
      </c>
      <c r="M958" s="13">
        <v>2014</v>
      </c>
      <c r="N958" s="13" t="s">
        <v>723</v>
      </c>
      <c r="O958" s="13"/>
      <c r="P958" s="13"/>
      <c r="Q958" s="14" t="s">
        <v>538</v>
      </c>
      <c r="R958" s="15" t="s">
        <v>44</v>
      </c>
      <c r="S958" s="15" t="s">
        <v>45</v>
      </c>
      <c r="T958" s="15" t="s">
        <v>46</v>
      </c>
      <c r="U958" s="13"/>
      <c r="V958" s="13" t="s">
        <v>158</v>
      </c>
      <c r="W958" s="13" t="s">
        <v>159</v>
      </c>
      <c r="X958" s="13" t="s">
        <v>539</v>
      </c>
      <c r="Y958" s="13" t="s">
        <v>48</v>
      </c>
      <c r="Z958" s="13"/>
      <c r="AA958" s="3"/>
    </row>
    <row r="959" spans="1:27" x14ac:dyDescent="0.3">
      <c r="A959" s="13" t="s">
        <v>527</v>
      </c>
      <c r="B959" s="13" t="s">
        <v>107</v>
      </c>
      <c r="C959" s="13" t="s">
        <v>93</v>
      </c>
      <c r="D959" s="13" t="s">
        <v>24</v>
      </c>
      <c r="E959" s="31" t="s">
        <v>1511</v>
      </c>
      <c r="F959" s="13" t="s">
        <v>537</v>
      </c>
      <c r="G959" s="13" t="s">
        <v>2025</v>
      </c>
      <c r="H959" s="13" t="str">
        <f>IF(R959="A","Yes","No")</f>
        <v>Yes</v>
      </c>
      <c r="I959" s="13" t="s">
        <v>71</v>
      </c>
      <c r="J959" s="13" t="s">
        <v>29</v>
      </c>
      <c r="K959" s="13" t="s">
        <v>29</v>
      </c>
      <c r="L959" s="13" t="s">
        <v>30</v>
      </c>
      <c r="M959" s="13">
        <v>2014</v>
      </c>
      <c r="N959" s="13" t="s">
        <v>723</v>
      </c>
      <c r="O959" s="13"/>
      <c r="P959" s="13"/>
      <c r="Q959" s="14" t="s">
        <v>538</v>
      </c>
      <c r="R959" s="15" t="s">
        <v>44</v>
      </c>
      <c r="S959" s="15" t="s">
        <v>45</v>
      </c>
      <c r="T959" s="15" t="s">
        <v>46</v>
      </c>
      <c r="U959" s="13"/>
      <c r="V959" s="13" t="s">
        <v>158</v>
      </c>
      <c r="W959" s="13" t="s">
        <v>159</v>
      </c>
      <c r="X959" s="13" t="s">
        <v>539</v>
      </c>
      <c r="Y959" s="13" t="s">
        <v>48</v>
      </c>
      <c r="Z959" s="13"/>
      <c r="AA959" s="3"/>
    </row>
    <row r="960" spans="1:27" x14ac:dyDescent="0.3">
      <c r="A960" s="13" t="s">
        <v>527</v>
      </c>
      <c r="B960" s="13" t="s">
        <v>107</v>
      </c>
      <c r="C960" s="13" t="s">
        <v>93</v>
      </c>
      <c r="D960" s="13" t="s">
        <v>24</v>
      </c>
      <c r="E960" s="31" t="s">
        <v>1512</v>
      </c>
      <c r="F960" s="13" t="s">
        <v>537</v>
      </c>
      <c r="G960" s="13" t="s">
        <v>2025</v>
      </c>
      <c r="H960" s="13" t="str">
        <f>IF(R960="A","Yes","No")</f>
        <v>Yes</v>
      </c>
      <c r="I960" s="13" t="s">
        <v>71</v>
      </c>
      <c r="J960" s="13" t="s">
        <v>29</v>
      </c>
      <c r="K960" s="13" t="s">
        <v>29</v>
      </c>
      <c r="L960" s="13" t="s">
        <v>30</v>
      </c>
      <c r="M960" s="13">
        <v>2014</v>
      </c>
      <c r="N960" s="13" t="s">
        <v>723</v>
      </c>
      <c r="O960" s="13"/>
      <c r="P960" s="13"/>
      <c r="Q960" s="14" t="s">
        <v>538</v>
      </c>
      <c r="R960" s="15" t="s">
        <v>44</v>
      </c>
      <c r="S960" s="15" t="s">
        <v>45</v>
      </c>
      <c r="T960" s="15" t="s">
        <v>46</v>
      </c>
      <c r="U960" s="13"/>
      <c r="V960" s="13" t="s">
        <v>158</v>
      </c>
      <c r="W960" s="13" t="s">
        <v>159</v>
      </c>
      <c r="X960" s="13" t="s">
        <v>539</v>
      </c>
      <c r="Y960" s="13" t="s">
        <v>48</v>
      </c>
      <c r="Z960" s="13"/>
      <c r="AA960" s="3"/>
    </row>
    <row r="961" spans="1:27" x14ac:dyDescent="0.3">
      <c r="A961" s="13" t="s">
        <v>527</v>
      </c>
      <c r="B961" s="13" t="s">
        <v>107</v>
      </c>
      <c r="C961" s="13" t="s">
        <v>93</v>
      </c>
      <c r="D961" s="13" t="s">
        <v>24</v>
      </c>
      <c r="E961" s="31" t="s">
        <v>1513</v>
      </c>
      <c r="F961" s="13" t="s">
        <v>537</v>
      </c>
      <c r="G961" s="13" t="s">
        <v>2025</v>
      </c>
      <c r="H961" s="13" t="str">
        <f>IF(R961="A","Yes","No")</f>
        <v>Yes</v>
      </c>
      <c r="I961" s="13" t="s">
        <v>71</v>
      </c>
      <c r="J961" s="13" t="s">
        <v>29</v>
      </c>
      <c r="K961" s="13" t="s">
        <v>29</v>
      </c>
      <c r="L961" s="13" t="s">
        <v>30</v>
      </c>
      <c r="M961" s="13">
        <v>2014</v>
      </c>
      <c r="N961" s="13" t="s">
        <v>723</v>
      </c>
      <c r="O961" s="13"/>
      <c r="P961" s="13"/>
      <c r="Q961" s="14" t="s">
        <v>538</v>
      </c>
      <c r="R961" s="15" t="s">
        <v>44</v>
      </c>
      <c r="S961" s="15" t="s">
        <v>45</v>
      </c>
      <c r="T961" s="15" t="s">
        <v>46</v>
      </c>
      <c r="U961" s="13"/>
      <c r="V961" s="13" t="s">
        <v>158</v>
      </c>
      <c r="W961" s="13" t="s">
        <v>159</v>
      </c>
      <c r="X961" s="13" t="s">
        <v>539</v>
      </c>
      <c r="Y961" s="13" t="s">
        <v>48</v>
      </c>
      <c r="Z961" s="13"/>
      <c r="AA961" s="3"/>
    </row>
    <row r="962" spans="1:27" x14ac:dyDescent="0.3">
      <c r="A962" s="13" t="s">
        <v>527</v>
      </c>
      <c r="B962" s="13" t="s">
        <v>107</v>
      </c>
      <c r="C962" s="13" t="s">
        <v>93</v>
      </c>
      <c r="D962" s="13" t="s">
        <v>24</v>
      </c>
      <c r="E962" s="31" t="s">
        <v>1514</v>
      </c>
      <c r="F962" s="13" t="s">
        <v>537</v>
      </c>
      <c r="G962" s="13" t="s">
        <v>2025</v>
      </c>
      <c r="H962" s="13" t="str">
        <f>IF(R962="A","Yes","No")</f>
        <v>Yes</v>
      </c>
      <c r="I962" s="13" t="s">
        <v>71</v>
      </c>
      <c r="J962" s="13" t="s">
        <v>29</v>
      </c>
      <c r="K962" s="13" t="s">
        <v>29</v>
      </c>
      <c r="L962" s="13" t="s">
        <v>30</v>
      </c>
      <c r="M962" s="13">
        <v>2014</v>
      </c>
      <c r="N962" s="13" t="s">
        <v>723</v>
      </c>
      <c r="O962" s="13"/>
      <c r="P962" s="13"/>
      <c r="Q962" s="14" t="s">
        <v>538</v>
      </c>
      <c r="R962" s="15" t="s">
        <v>44</v>
      </c>
      <c r="S962" s="15" t="s">
        <v>45</v>
      </c>
      <c r="T962" s="15" t="s">
        <v>46</v>
      </c>
      <c r="U962" s="13"/>
      <c r="V962" s="13" t="s">
        <v>158</v>
      </c>
      <c r="W962" s="13" t="s">
        <v>159</v>
      </c>
      <c r="X962" s="13" t="s">
        <v>539</v>
      </c>
      <c r="Y962" s="13" t="s">
        <v>48</v>
      </c>
      <c r="Z962" s="13"/>
      <c r="AA962" s="3"/>
    </row>
    <row r="963" spans="1:27" x14ac:dyDescent="0.3">
      <c r="A963" s="13" t="s">
        <v>527</v>
      </c>
      <c r="B963" s="13" t="s">
        <v>107</v>
      </c>
      <c r="C963" s="13" t="s">
        <v>93</v>
      </c>
      <c r="D963" s="13" t="s">
        <v>24</v>
      </c>
      <c r="E963" s="31" t="s">
        <v>1515</v>
      </c>
      <c r="F963" s="13" t="s">
        <v>537</v>
      </c>
      <c r="G963" s="13" t="s">
        <v>2025</v>
      </c>
      <c r="H963" s="13" t="str">
        <f>IF(R963="A","Yes","No")</f>
        <v>Yes</v>
      </c>
      <c r="I963" s="13" t="s">
        <v>71</v>
      </c>
      <c r="J963" s="13" t="s">
        <v>29</v>
      </c>
      <c r="K963" s="13" t="s">
        <v>29</v>
      </c>
      <c r="L963" s="13" t="s">
        <v>30</v>
      </c>
      <c r="M963" s="13">
        <v>2014</v>
      </c>
      <c r="N963" s="13" t="s">
        <v>723</v>
      </c>
      <c r="O963" s="13"/>
      <c r="P963" s="13"/>
      <c r="Q963" s="14" t="s">
        <v>538</v>
      </c>
      <c r="R963" s="15" t="s">
        <v>44</v>
      </c>
      <c r="S963" s="15" t="s">
        <v>45</v>
      </c>
      <c r="T963" s="15" t="s">
        <v>46</v>
      </c>
      <c r="U963" s="13"/>
      <c r="V963" s="13" t="s">
        <v>158</v>
      </c>
      <c r="W963" s="13" t="s">
        <v>159</v>
      </c>
      <c r="X963" s="13" t="s">
        <v>539</v>
      </c>
      <c r="Y963" s="13" t="s">
        <v>48</v>
      </c>
      <c r="Z963" s="13"/>
      <c r="AA963" s="3"/>
    </row>
    <row r="964" spans="1:27" x14ac:dyDescent="0.3">
      <c r="A964" s="13" t="s">
        <v>527</v>
      </c>
      <c r="B964" s="13" t="s">
        <v>107</v>
      </c>
      <c r="C964" s="13" t="s">
        <v>93</v>
      </c>
      <c r="D964" s="13" t="s">
        <v>24</v>
      </c>
      <c r="E964" s="31" t="s">
        <v>1516</v>
      </c>
      <c r="F964" s="13" t="s">
        <v>537</v>
      </c>
      <c r="G964" s="13" t="s">
        <v>2025</v>
      </c>
      <c r="H964" s="13" t="str">
        <f>IF(R964="A","Yes","No")</f>
        <v>Yes</v>
      </c>
      <c r="I964" s="13" t="s">
        <v>71</v>
      </c>
      <c r="J964" s="13" t="s">
        <v>29</v>
      </c>
      <c r="K964" s="13" t="s">
        <v>29</v>
      </c>
      <c r="L964" s="13" t="s">
        <v>30</v>
      </c>
      <c r="M964" s="13">
        <v>2014</v>
      </c>
      <c r="N964" s="13" t="s">
        <v>723</v>
      </c>
      <c r="O964" s="13"/>
      <c r="P964" s="13"/>
      <c r="Q964" s="14" t="s">
        <v>538</v>
      </c>
      <c r="R964" s="15" t="s">
        <v>44</v>
      </c>
      <c r="S964" s="15" t="s">
        <v>45</v>
      </c>
      <c r="T964" s="15" t="s">
        <v>46</v>
      </c>
      <c r="U964" s="13"/>
      <c r="V964" s="13" t="s">
        <v>158</v>
      </c>
      <c r="W964" s="13" t="s">
        <v>159</v>
      </c>
      <c r="X964" s="13" t="s">
        <v>539</v>
      </c>
      <c r="Y964" s="13" t="s">
        <v>48</v>
      </c>
      <c r="Z964" s="13"/>
      <c r="AA964" s="3"/>
    </row>
    <row r="965" spans="1:27" x14ac:dyDescent="0.3">
      <c r="A965" s="13" t="s">
        <v>527</v>
      </c>
      <c r="B965" s="13" t="s">
        <v>107</v>
      </c>
      <c r="C965" s="13" t="s">
        <v>93</v>
      </c>
      <c r="D965" s="13" t="s">
        <v>24</v>
      </c>
      <c r="E965" s="31" t="s">
        <v>1517</v>
      </c>
      <c r="F965" s="13" t="s">
        <v>537</v>
      </c>
      <c r="G965" s="13" t="s">
        <v>2025</v>
      </c>
      <c r="H965" s="13" t="str">
        <f>IF(R965="A","Yes","No")</f>
        <v>Yes</v>
      </c>
      <c r="I965" s="13" t="s">
        <v>71</v>
      </c>
      <c r="J965" s="13" t="s">
        <v>29</v>
      </c>
      <c r="K965" s="13" t="s">
        <v>29</v>
      </c>
      <c r="L965" s="13" t="s">
        <v>30</v>
      </c>
      <c r="M965" s="13">
        <v>2014</v>
      </c>
      <c r="N965" s="13" t="s">
        <v>723</v>
      </c>
      <c r="O965" s="13"/>
      <c r="P965" s="13"/>
      <c r="Q965" s="14" t="s">
        <v>538</v>
      </c>
      <c r="R965" s="15" t="s">
        <v>44</v>
      </c>
      <c r="S965" s="15" t="s">
        <v>45</v>
      </c>
      <c r="T965" s="15" t="s">
        <v>46</v>
      </c>
      <c r="U965" s="13"/>
      <c r="V965" s="13" t="s">
        <v>158</v>
      </c>
      <c r="W965" s="13" t="s">
        <v>159</v>
      </c>
      <c r="X965" s="13" t="s">
        <v>539</v>
      </c>
      <c r="Y965" s="13" t="s">
        <v>48</v>
      </c>
      <c r="Z965" s="13"/>
      <c r="AA965" s="3"/>
    </row>
    <row r="966" spans="1:27" x14ac:dyDescent="0.3">
      <c r="A966" s="13" t="s">
        <v>527</v>
      </c>
      <c r="B966" s="13" t="s">
        <v>107</v>
      </c>
      <c r="C966" s="13" t="s">
        <v>93</v>
      </c>
      <c r="D966" s="13" t="s">
        <v>24</v>
      </c>
      <c r="E966" s="31" t="s">
        <v>1518</v>
      </c>
      <c r="F966" s="13" t="s">
        <v>537</v>
      </c>
      <c r="G966" s="13" t="s">
        <v>2025</v>
      </c>
      <c r="H966" s="13" t="str">
        <f>IF(R966="A","Yes","No")</f>
        <v>Yes</v>
      </c>
      <c r="I966" s="13" t="s">
        <v>71</v>
      </c>
      <c r="J966" s="13" t="s">
        <v>29</v>
      </c>
      <c r="K966" s="13" t="s">
        <v>29</v>
      </c>
      <c r="L966" s="13" t="s">
        <v>30</v>
      </c>
      <c r="M966" s="13">
        <v>2014</v>
      </c>
      <c r="N966" s="13" t="s">
        <v>723</v>
      </c>
      <c r="O966" s="13"/>
      <c r="P966" s="13"/>
      <c r="Q966" s="14" t="s">
        <v>538</v>
      </c>
      <c r="R966" s="15" t="s">
        <v>44</v>
      </c>
      <c r="S966" s="15" t="s">
        <v>45</v>
      </c>
      <c r="T966" s="15" t="s">
        <v>46</v>
      </c>
      <c r="U966" s="13"/>
      <c r="V966" s="13" t="s">
        <v>158</v>
      </c>
      <c r="W966" s="13" t="s">
        <v>159</v>
      </c>
      <c r="X966" s="13" t="s">
        <v>539</v>
      </c>
      <c r="Y966" s="13" t="s">
        <v>48</v>
      </c>
      <c r="Z966" s="13"/>
      <c r="AA966" s="3"/>
    </row>
    <row r="967" spans="1:27" x14ac:dyDescent="0.3">
      <c r="A967" s="13" t="s">
        <v>527</v>
      </c>
      <c r="B967" s="13" t="s">
        <v>107</v>
      </c>
      <c r="C967" s="13" t="s">
        <v>93</v>
      </c>
      <c r="D967" s="13" t="s">
        <v>24</v>
      </c>
      <c r="E967" s="31" t="s">
        <v>1519</v>
      </c>
      <c r="F967" s="13" t="s">
        <v>537</v>
      </c>
      <c r="G967" s="13" t="s">
        <v>2025</v>
      </c>
      <c r="H967" s="13" t="str">
        <f>IF(R967="A","Yes","No")</f>
        <v>Yes</v>
      </c>
      <c r="I967" s="13" t="s">
        <v>71</v>
      </c>
      <c r="J967" s="13" t="s">
        <v>29</v>
      </c>
      <c r="K967" s="13" t="s">
        <v>29</v>
      </c>
      <c r="L967" s="13" t="s">
        <v>30</v>
      </c>
      <c r="M967" s="13">
        <v>2014</v>
      </c>
      <c r="N967" s="13" t="s">
        <v>723</v>
      </c>
      <c r="O967" s="13"/>
      <c r="P967" s="13"/>
      <c r="Q967" s="14" t="s">
        <v>538</v>
      </c>
      <c r="R967" s="15" t="s">
        <v>44</v>
      </c>
      <c r="S967" s="15" t="s">
        <v>45</v>
      </c>
      <c r="T967" s="15" t="s">
        <v>46</v>
      </c>
      <c r="U967" s="13"/>
      <c r="V967" s="13" t="s">
        <v>158</v>
      </c>
      <c r="W967" s="13" t="s">
        <v>159</v>
      </c>
      <c r="X967" s="13" t="s">
        <v>539</v>
      </c>
      <c r="Y967" s="13" t="s">
        <v>48</v>
      </c>
      <c r="Z967" s="13"/>
      <c r="AA967" s="3"/>
    </row>
    <row r="968" spans="1:27" x14ac:dyDescent="0.3">
      <c r="A968" s="13" t="s">
        <v>527</v>
      </c>
      <c r="B968" s="13" t="s">
        <v>107</v>
      </c>
      <c r="C968" s="13" t="s">
        <v>93</v>
      </c>
      <c r="D968" s="13" t="s">
        <v>24</v>
      </c>
      <c r="E968" s="31" t="s">
        <v>1461</v>
      </c>
      <c r="F968" s="13" t="s">
        <v>537</v>
      </c>
      <c r="G968" s="13" t="s">
        <v>2025</v>
      </c>
      <c r="H968" s="13" t="str">
        <f>IF(R968="A","Yes","No")</f>
        <v>Yes</v>
      </c>
      <c r="I968" s="13" t="s">
        <v>71</v>
      </c>
      <c r="J968" s="13" t="s">
        <v>29</v>
      </c>
      <c r="K968" s="13" t="s">
        <v>29</v>
      </c>
      <c r="L968" s="13" t="s">
        <v>30</v>
      </c>
      <c r="M968" s="13">
        <v>2014</v>
      </c>
      <c r="N968" s="13" t="s">
        <v>723</v>
      </c>
      <c r="O968" s="13"/>
      <c r="P968" s="13"/>
      <c r="Q968" s="14" t="s">
        <v>538</v>
      </c>
      <c r="R968" s="15" t="s">
        <v>44</v>
      </c>
      <c r="S968" s="15" t="s">
        <v>45</v>
      </c>
      <c r="T968" s="15" t="s">
        <v>46</v>
      </c>
      <c r="U968" s="13"/>
      <c r="V968" s="13" t="s">
        <v>158</v>
      </c>
      <c r="W968" s="13" t="s">
        <v>159</v>
      </c>
      <c r="X968" s="13" t="s">
        <v>539</v>
      </c>
      <c r="Y968" s="13" t="s">
        <v>48</v>
      </c>
      <c r="Z968" s="13"/>
      <c r="AA968" s="3"/>
    </row>
    <row r="969" spans="1:27" x14ac:dyDescent="0.3">
      <c r="A969" s="26" t="s">
        <v>527</v>
      </c>
      <c r="B969" s="13" t="s">
        <v>23</v>
      </c>
      <c r="C969" s="13" t="s">
        <v>93</v>
      </c>
      <c r="D969" s="13" t="s">
        <v>24</v>
      </c>
      <c r="E969" s="31" t="s">
        <v>1570</v>
      </c>
      <c r="F969" s="13" t="s">
        <v>547</v>
      </c>
      <c r="G969" s="13" t="s">
        <v>304</v>
      </c>
      <c r="H969" s="13" t="str">
        <f>IF(R969="A","Yes","No")</f>
        <v>No</v>
      </c>
      <c r="I969" s="13" t="s">
        <v>489</v>
      </c>
      <c r="J969" s="13" t="s">
        <v>29</v>
      </c>
      <c r="K969" s="13" t="s">
        <v>29</v>
      </c>
      <c r="L969" s="13" t="s">
        <v>30</v>
      </c>
      <c r="M969" s="13">
        <v>2015</v>
      </c>
      <c r="N969" s="13"/>
      <c r="O969" s="13"/>
      <c r="P969" s="13"/>
      <c r="Q969" s="27" t="s">
        <v>1582</v>
      </c>
      <c r="R969" s="15" t="s">
        <v>95</v>
      </c>
      <c r="S969" s="15" t="s">
        <v>96</v>
      </c>
      <c r="T969" s="15" t="s">
        <v>97</v>
      </c>
      <c r="U969" s="13" t="s">
        <v>547</v>
      </c>
      <c r="V969" s="13" t="s">
        <v>411</v>
      </c>
      <c r="W969" s="13" t="s">
        <v>412</v>
      </c>
      <c r="X969" s="13" t="s">
        <v>306</v>
      </c>
      <c r="Y969" s="13" t="s">
        <v>378</v>
      </c>
      <c r="Z969" s="13"/>
      <c r="AA969" s="3"/>
    </row>
    <row r="970" spans="1:27" x14ac:dyDescent="0.3">
      <c r="A970" s="13" t="s">
        <v>598</v>
      </c>
      <c r="B970" s="13" t="s">
        <v>107</v>
      </c>
      <c r="C970" s="13" t="s">
        <v>93</v>
      </c>
      <c r="D970" s="13" t="s">
        <v>93</v>
      </c>
      <c r="E970" s="31" t="s">
        <v>1709</v>
      </c>
      <c r="F970" s="13" t="s">
        <v>1757</v>
      </c>
      <c r="G970" s="13" t="s">
        <v>377</v>
      </c>
      <c r="H970" s="13" t="str">
        <f>IF(R970="A","Yes","No")</f>
        <v>No</v>
      </c>
      <c r="I970" s="13" t="s">
        <v>28</v>
      </c>
      <c r="J970" s="13" t="s">
        <v>29</v>
      </c>
      <c r="K970" s="13" t="s">
        <v>29</v>
      </c>
      <c r="L970" s="13" t="s">
        <v>29</v>
      </c>
      <c r="M970" s="13">
        <v>2015</v>
      </c>
      <c r="N970" s="13" t="s">
        <v>723</v>
      </c>
      <c r="O970" s="13"/>
      <c r="P970" s="13"/>
      <c r="Q970" s="27" t="s">
        <v>1719</v>
      </c>
      <c r="R970" s="15" t="s">
        <v>95</v>
      </c>
      <c r="S970" s="15" t="s">
        <v>96</v>
      </c>
      <c r="T970" s="15" t="s">
        <v>351</v>
      </c>
      <c r="U970" s="13" t="s">
        <v>567</v>
      </c>
      <c r="V970" s="13" t="s">
        <v>202</v>
      </c>
      <c r="W970" s="13" t="s">
        <v>207</v>
      </c>
      <c r="X970" s="13" t="s">
        <v>568</v>
      </c>
      <c r="Y970" s="13" t="s">
        <v>306</v>
      </c>
      <c r="Z970" s="13" t="s">
        <v>569</v>
      </c>
      <c r="AA970" s="3"/>
    </row>
    <row r="971" spans="1:27" x14ac:dyDescent="0.3">
      <c r="A971" s="13" t="s">
        <v>598</v>
      </c>
      <c r="B971" s="13" t="s">
        <v>107</v>
      </c>
      <c r="C971" s="13" t="s">
        <v>93</v>
      </c>
      <c r="D971" s="13" t="s">
        <v>93</v>
      </c>
      <c r="E971" s="31" t="s">
        <v>1712</v>
      </c>
      <c r="F971" s="13" t="s">
        <v>1757</v>
      </c>
      <c r="G971" s="13" t="s">
        <v>377</v>
      </c>
      <c r="H971" s="13" t="str">
        <f>IF(R971="A","Yes","No")</f>
        <v>No</v>
      </c>
      <c r="I971" s="13" t="s">
        <v>28</v>
      </c>
      <c r="J971" s="13" t="s">
        <v>29</v>
      </c>
      <c r="K971" s="13" t="s">
        <v>29</v>
      </c>
      <c r="L971" s="13" t="s">
        <v>29</v>
      </c>
      <c r="M971" s="13">
        <v>2015</v>
      </c>
      <c r="N971" s="13" t="s">
        <v>723</v>
      </c>
      <c r="O971" s="13"/>
      <c r="P971" s="13"/>
      <c r="Q971" s="27" t="s">
        <v>1719</v>
      </c>
      <c r="R971" s="15" t="s">
        <v>95</v>
      </c>
      <c r="S971" s="15" t="s">
        <v>96</v>
      </c>
      <c r="T971" s="15" t="s">
        <v>351</v>
      </c>
      <c r="U971" s="13" t="s">
        <v>567</v>
      </c>
      <c r="V971" s="13" t="s">
        <v>202</v>
      </c>
      <c r="W971" s="13" t="s">
        <v>207</v>
      </c>
      <c r="X971" s="13" t="s">
        <v>568</v>
      </c>
      <c r="Y971" s="13" t="s">
        <v>306</v>
      </c>
      <c r="Z971" s="13" t="s">
        <v>569</v>
      </c>
      <c r="AA971" s="3"/>
    </row>
    <row r="972" spans="1:27" x14ac:dyDescent="0.3">
      <c r="A972" s="13" t="s">
        <v>598</v>
      </c>
      <c r="B972" s="13" t="s">
        <v>107</v>
      </c>
      <c r="C972" s="13" t="s">
        <v>93</v>
      </c>
      <c r="D972" s="13" t="s">
        <v>93</v>
      </c>
      <c r="E972" s="31" t="s">
        <v>1713</v>
      </c>
      <c r="F972" s="13" t="s">
        <v>1757</v>
      </c>
      <c r="G972" s="13" t="s">
        <v>377</v>
      </c>
      <c r="H972" s="13" t="str">
        <f>IF(R972="A","Yes","No")</f>
        <v>No</v>
      </c>
      <c r="I972" s="13" t="s">
        <v>28</v>
      </c>
      <c r="J972" s="13" t="s">
        <v>29</v>
      </c>
      <c r="K972" s="13" t="s">
        <v>29</v>
      </c>
      <c r="L972" s="13" t="s">
        <v>29</v>
      </c>
      <c r="M972" s="13">
        <v>2015</v>
      </c>
      <c r="N972" s="13" t="s">
        <v>723</v>
      </c>
      <c r="O972" s="13"/>
      <c r="P972" s="13"/>
      <c r="Q972" s="27" t="s">
        <v>1719</v>
      </c>
      <c r="R972" s="15" t="s">
        <v>95</v>
      </c>
      <c r="S972" s="15" t="s">
        <v>96</v>
      </c>
      <c r="T972" s="15" t="s">
        <v>351</v>
      </c>
      <c r="U972" s="13" t="s">
        <v>567</v>
      </c>
      <c r="V972" s="13" t="s">
        <v>202</v>
      </c>
      <c r="W972" s="13" t="s">
        <v>207</v>
      </c>
      <c r="X972" s="13" t="s">
        <v>568</v>
      </c>
      <c r="Y972" s="13" t="s">
        <v>306</v>
      </c>
      <c r="Z972" s="13" t="s">
        <v>569</v>
      </c>
      <c r="AA972" s="3"/>
    </row>
    <row r="973" spans="1:27" x14ac:dyDescent="0.3">
      <c r="A973" s="13" t="s">
        <v>598</v>
      </c>
      <c r="B973" s="13" t="s">
        <v>107</v>
      </c>
      <c r="C973" s="13" t="s">
        <v>93</v>
      </c>
      <c r="D973" s="13" t="s">
        <v>93</v>
      </c>
      <c r="E973" s="31" t="s">
        <v>1717</v>
      </c>
      <c r="F973" s="13" t="s">
        <v>1757</v>
      </c>
      <c r="G973" s="13" t="s">
        <v>377</v>
      </c>
      <c r="H973" s="13" t="str">
        <f>IF(R973="A","Yes","No")</f>
        <v>No</v>
      </c>
      <c r="I973" s="13" t="s">
        <v>28</v>
      </c>
      <c r="J973" s="13" t="s">
        <v>29</v>
      </c>
      <c r="K973" s="13" t="s">
        <v>29</v>
      </c>
      <c r="L973" s="13" t="s">
        <v>29</v>
      </c>
      <c r="M973" s="13">
        <v>2015</v>
      </c>
      <c r="N973" s="13" t="s">
        <v>723</v>
      </c>
      <c r="O973" s="13"/>
      <c r="P973" s="13"/>
      <c r="Q973" s="27" t="s">
        <v>1719</v>
      </c>
      <c r="R973" s="15" t="s">
        <v>95</v>
      </c>
      <c r="S973" s="15" t="s">
        <v>96</v>
      </c>
      <c r="T973" s="15" t="s">
        <v>351</v>
      </c>
      <c r="U973" s="13" t="s">
        <v>567</v>
      </c>
      <c r="V973" s="13" t="s">
        <v>202</v>
      </c>
      <c r="W973" s="13" t="s">
        <v>207</v>
      </c>
      <c r="X973" s="13" t="s">
        <v>568</v>
      </c>
      <c r="Y973" s="13" t="s">
        <v>306</v>
      </c>
      <c r="Z973" s="13" t="s">
        <v>569</v>
      </c>
      <c r="AA973" s="3"/>
    </row>
    <row r="974" spans="1:27" x14ac:dyDescent="0.3">
      <c r="A974" s="13" t="s">
        <v>598</v>
      </c>
      <c r="B974" s="13" t="s">
        <v>107</v>
      </c>
      <c r="C974" s="13" t="s">
        <v>93</v>
      </c>
      <c r="D974" s="13" t="s">
        <v>93</v>
      </c>
      <c r="E974" s="31" t="s">
        <v>1718</v>
      </c>
      <c r="F974" s="13" t="s">
        <v>1757</v>
      </c>
      <c r="G974" s="13" t="s">
        <v>377</v>
      </c>
      <c r="H974" s="13" t="str">
        <f>IF(R974="A","Yes","No")</f>
        <v>No</v>
      </c>
      <c r="I974" s="13" t="s">
        <v>28</v>
      </c>
      <c r="J974" s="13" t="s">
        <v>29</v>
      </c>
      <c r="K974" s="13" t="s">
        <v>29</v>
      </c>
      <c r="L974" s="13" t="s">
        <v>29</v>
      </c>
      <c r="M974" s="13">
        <v>2015</v>
      </c>
      <c r="N974" s="13" t="s">
        <v>723</v>
      </c>
      <c r="O974" s="13"/>
      <c r="P974" s="13"/>
      <c r="Q974" s="27" t="s">
        <v>1719</v>
      </c>
      <c r="R974" s="15" t="s">
        <v>95</v>
      </c>
      <c r="S974" s="15" t="s">
        <v>96</v>
      </c>
      <c r="T974" s="15" t="s">
        <v>351</v>
      </c>
      <c r="U974" s="13" t="s">
        <v>567</v>
      </c>
      <c r="V974" s="13" t="s">
        <v>202</v>
      </c>
      <c r="W974" s="13" t="s">
        <v>207</v>
      </c>
      <c r="X974" s="13" t="s">
        <v>568</v>
      </c>
      <c r="Y974" s="13" t="s">
        <v>306</v>
      </c>
      <c r="Z974" s="13" t="s">
        <v>569</v>
      </c>
      <c r="AA974" s="3"/>
    </row>
    <row r="975" spans="1:27" x14ac:dyDescent="0.3">
      <c r="A975" s="13" t="s">
        <v>598</v>
      </c>
      <c r="B975" s="13" t="s">
        <v>107</v>
      </c>
      <c r="C975" s="13" t="s">
        <v>93</v>
      </c>
      <c r="D975" s="13" t="s">
        <v>93</v>
      </c>
      <c r="E975" s="31" t="s">
        <v>1666</v>
      </c>
      <c r="F975" s="13" t="s">
        <v>1757</v>
      </c>
      <c r="G975" s="13" t="s">
        <v>377</v>
      </c>
      <c r="H975" s="13" t="str">
        <f>IF(R975="A","Yes","No")</f>
        <v>No</v>
      </c>
      <c r="I975" s="13" t="s">
        <v>28</v>
      </c>
      <c r="J975" s="13" t="s">
        <v>29</v>
      </c>
      <c r="K975" s="13" t="s">
        <v>29</v>
      </c>
      <c r="L975" s="13" t="s">
        <v>29</v>
      </c>
      <c r="M975" s="13">
        <v>2014</v>
      </c>
      <c r="N975" s="13" t="s">
        <v>723</v>
      </c>
      <c r="O975" s="13"/>
      <c r="P975" s="13"/>
      <c r="Q975" s="27" t="s">
        <v>1721</v>
      </c>
      <c r="R975" s="15" t="s">
        <v>95</v>
      </c>
      <c r="S975" s="15" t="s">
        <v>96</v>
      </c>
      <c r="T975" s="15" t="s">
        <v>351</v>
      </c>
      <c r="U975" s="13" t="s">
        <v>567</v>
      </c>
      <c r="V975" s="13" t="s">
        <v>202</v>
      </c>
      <c r="W975" s="13" t="s">
        <v>207</v>
      </c>
      <c r="X975" s="13" t="s">
        <v>568</v>
      </c>
      <c r="Y975" s="13" t="s">
        <v>306</v>
      </c>
      <c r="Z975" s="13" t="s">
        <v>569</v>
      </c>
      <c r="AA975" s="3"/>
    </row>
    <row r="976" spans="1:27" x14ac:dyDescent="0.3">
      <c r="A976" s="13" t="s">
        <v>598</v>
      </c>
      <c r="B976" s="13" t="s">
        <v>107</v>
      </c>
      <c r="C976" s="13" t="s">
        <v>93</v>
      </c>
      <c r="D976" s="13" t="s">
        <v>93</v>
      </c>
      <c r="E976" s="31" t="s">
        <v>1677</v>
      </c>
      <c r="F976" s="13" t="s">
        <v>1757</v>
      </c>
      <c r="G976" s="13" t="s">
        <v>377</v>
      </c>
      <c r="H976" s="13" t="str">
        <f>IF(R976="A","Yes","No")</f>
        <v>No</v>
      </c>
      <c r="I976" s="13" t="s">
        <v>28</v>
      </c>
      <c r="J976" s="13" t="s">
        <v>29</v>
      </c>
      <c r="K976" s="13" t="s">
        <v>29</v>
      </c>
      <c r="L976" s="13" t="s">
        <v>29</v>
      </c>
      <c r="M976" s="13">
        <v>2012</v>
      </c>
      <c r="N976" s="13" t="s">
        <v>723</v>
      </c>
      <c r="O976" s="13"/>
      <c r="P976" s="13"/>
      <c r="Q976" s="27" t="s">
        <v>1732</v>
      </c>
      <c r="R976" s="15" t="s">
        <v>95</v>
      </c>
      <c r="S976" s="15" t="s">
        <v>96</v>
      </c>
      <c r="T976" s="15" t="s">
        <v>351</v>
      </c>
      <c r="U976" s="13" t="s">
        <v>567</v>
      </c>
      <c r="V976" s="13" t="s">
        <v>202</v>
      </c>
      <c r="W976" s="13" t="s">
        <v>207</v>
      </c>
      <c r="X976" s="13" t="s">
        <v>568</v>
      </c>
      <c r="Y976" s="13" t="s">
        <v>306</v>
      </c>
      <c r="Z976" s="13" t="s">
        <v>569</v>
      </c>
      <c r="AA976" s="3"/>
    </row>
    <row r="977" spans="1:27" x14ac:dyDescent="0.3">
      <c r="A977" s="13" t="s">
        <v>598</v>
      </c>
      <c r="B977" s="13" t="s">
        <v>107</v>
      </c>
      <c r="C977" s="13" t="s">
        <v>93</v>
      </c>
      <c r="D977" s="13" t="s">
        <v>93</v>
      </c>
      <c r="E977" s="31" t="s">
        <v>1678</v>
      </c>
      <c r="F977" s="13" t="s">
        <v>1757</v>
      </c>
      <c r="G977" s="13" t="s">
        <v>377</v>
      </c>
      <c r="H977" s="13" t="str">
        <f>IF(R977="A","Yes","No")</f>
        <v>No</v>
      </c>
      <c r="I977" s="13" t="s">
        <v>28</v>
      </c>
      <c r="J977" s="13" t="s">
        <v>29</v>
      </c>
      <c r="K977" s="13" t="s">
        <v>29</v>
      </c>
      <c r="L977" s="13" t="s">
        <v>29</v>
      </c>
      <c r="M977" s="13">
        <v>2012</v>
      </c>
      <c r="N977" s="13" t="s">
        <v>723</v>
      </c>
      <c r="O977" s="13"/>
      <c r="P977" s="13"/>
      <c r="Q977" s="27" t="s">
        <v>1733</v>
      </c>
      <c r="R977" s="15" t="s">
        <v>95</v>
      </c>
      <c r="S977" s="15" t="s">
        <v>96</v>
      </c>
      <c r="T977" s="15" t="s">
        <v>351</v>
      </c>
      <c r="U977" s="13" t="s">
        <v>567</v>
      </c>
      <c r="V977" s="13" t="s">
        <v>202</v>
      </c>
      <c r="W977" s="13" t="s">
        <v>207</v>
      </c>
      <c r="X977" s="13" t="s">
        <v>568</v>
      </c>
      <c r="Y977" s="13" t="s">
        <v>306</v>
      </c>
      <c r="Z977" s="13" t="s">
        <v>569</v>
      </c>
      <c r="AA977" s="3"/>
    </row>
    <row r="978" spans="1:27" x14ac:dyDescent="0.3">
      <c r="A978" s="13" t="s">
        <v>598</v>
      </c>
      <c r="B978" s="13" t="s">
        <v>107</v>
      </c>
      <c r="C978" s="13" t="s">
        <v>93</v>
      </c>
      <c r="D978" s="13" t="s">
        <v>93</v>
      </c>
      <c r="E978" s="31" t="s">
        <v>1681</v>
      </c>
      <c r="F978" s="13" t="s">
        <v>1757</v>
      </c>
      <c r="G978" s="13" t="s">
        <v>377</v>
      </c>
      <c r="H978" s="13" t="str">
        <f>IF(R978="A","Yes","No")</f>
        <v>No</v>
      </c>
      <c r="I978" s="13" t="s">
        <v>28</v>
      </c>
      <c r="J978" s="13" t="s">
        <v>29</v>
      </c>
      <c r="K978" s="13" t="s">
        <v>29</v>
      </c>
      <c r="L978" s="13" t="s">
        <v>29</v>
      </c>
      <c r="M978" s="13">
        <v>2014</v>
      </c>
      <c r="N978" s="13" t="s">
        <v>723</v>
      </c>
      <c r="O978" s="13"/>
      <c r="P978" s="13"/>
      <c r="Q978" s="27" t="s">
        <v>1736</v>
      </c>
      <c r="R978" s="15" t="s">
        <v>95</v>
      </c>
      <c r="S978" s="15" t="s">
        <v>96</v>
      </c>
      <c r="T978" s="15" t="s">
        <v>351</v>
      </c>
      <c r="U978" s="13" t="s">
        <v>567</v>
      </c>
      <c r="V978" s="13" t="s">
        <v>202</v>
      </c>
      <c r="W978" s="13" t="s">
        <v>207</v>
      </c>
      <c r="X978" s="13" t="s">
        <v>568</v>
      </c>
      <c r="Y978" s="13" t="s">
        <v>306</v>
      </c>
      <c r="Z978" s="13" t="s">
        <v>569</v>
      </c>
      <c r="AA978" s="3"/>
    </row>
    <row r="979" spans="1:27" x14ac:dyDescent="0.3">
      <c r="A979" s="13" t="s">
        <v>598</v>
      </c>
      <c r="B979" s="13" t="s">
        <v>107</v>
      </c>
      <c r="C979" s="13" t="s">
        <v>93</v>
      </c>
      <c r="D979" s="13" t="s">
        <v>93</v>
      </c>
      <c r="E979" s="31" t="s">
        <v>1683</v>
      </c>
      <c r="F979" s="13" t="s">
        <v>1757</v>
      </c>
      <c r="G979" s="13" t="s">
        <v>377</v>
      </c>
      <c r="H979" s="13" t="str">
        <f>IF(R979="A","Yes","No")</f>
        <v>No</v>
      </c>
      <c r="I979" s="13" t="s">
        <v>28</v>
      </c>
      <c r="J979" s="13" t="s">
        <v>29</v>
      </c>
      <c r="K979" s="13" t="s">
        <v>29</v>
      </c>
      <c r="L979" s="13" t="s">
        <v>29</v>
      </c>
      <c r="M979" s="13">
        <v>2009</v>
      </c>
      <c r="N979" s="13" t="s">
        <v>723</v>
      </c>
      <c r="O979" s="13"/>
      <c r="P979" s="13"/>
      <c r="Q979" s="27" t="s">
        <v>1738</v>
      </c>
      <c r="R979" s="15" t="s">
        <v>95</v>
      </c>
      <c r="S979" s="15" t="s">
        <v>96</v>
      </c>
      <c r="T979" s="15" t="s">
        <v>351</v>
      </c>
      <c r="U979" s="13" t="s">
        <v>567</v>
      </c>
      <c r="V979" s="13" t="s">
        <v>202</v>
      </c>
      <c r="W979" s="13" t="s">
        <v>207</v>
      </c>
      <c r="X979" s="13" t="s">
        <v>568</v>
      </c>
      <c r="Y979" s="13" t="s">
        <v>306</v>
      </c>
      <c r="Z979" s="13" t="s">
        <v>569</v>
      </c>
      <c r="AA979" s="3"/>
    </row>
    <row r="980" spans="1:27" x14ac:dyDescent="0.3">
      <c r="A980" s="13" t="s">
        <v>598</v>
      </c>
      <c r="B980" s="13" t="s">
        <v>23</v>
      </c>
      <c r="C980" s="13" t="s">
        <v>93</v>
      </c>
      <c r="D980" s="13" t="s">
        <v>93</v>
      </c>
      <c r="E980" s="31" t="s">
        <v>1770</v>
      </c>
      <c r="F980" s="13" t="s">
        <v>1771</v>
      </c>
      <c r="G980" s="13" t="s">
        <v>573</v>
      </c>
      <c r="H980" s="13" t="str">
        <f>IF(R980="A","Yes","No")</f>
        <v>No</v>
      </c>
      <c r="I980" s="13" t="s">
        <v>28</v>
      </c>
      <c r="J980" s="13" t="s">
        <v>29</v>
      </c>
      <c r="K980" s="13" t="s">
        <v>29</v>
      </c>
      <c r="L980" s="13" t="s">
        <v>29</v>
      </c>
      <c r="M980" s="13">
        <v>2011</v>
      </c>
      <c r="N980" s="13"/>
      <c r="O980" s="13"/>
      <c r="P980" s="13"/>
      <c r="Q980" s="30" t="str">
        <f>HYPERLINK("http://uganda.opendataforafrica.org/","http://uganda.opendataforafrica.org/")</f>
        <v>http://uganda.opendataforafrica.org/</v>
      </c>
      <c r="R980" s="15" t="s">
        <v>95</v>
      </c>
      <c r="S980" s="15" t="s">
        <v>96</v>
      </c>
      <c r="T980" s="15" t="s">
        <v>351</v>
      </c>
      <c r="U980" s="13" t="s">
        <v>546</v>
      </c>
      <c r="V980" s="13" t="s">
        <v>202</v>
      </c>
      <c r="W980" s="13" t="s">
        <v>207</v>
      </c>
      <c r="X980" s="13" t="s">
        <v>306</v>
      </c>
      <c r="Y980" s="13" t="s">
        <v>91</v>
      </c>
      <c r="Z980" s="16" t="str">
        <f>HYPERLINK("http://www.afdb.org/en/countries/east-africa/uganda/","http://www.afdb.org/en/countries/east-africa/uganda/")</f>
        <v>http://www.afdb.org/en/countries/east-africa/uganda/</v>
      </c>
      <c r="AA980" s="3"/>
    </row>
    <row r="981" spans="1:27" x14ac:dyDescent="0.3">
      <c r="A981" s="13" t="s">
        <v>598</v>
      </c>
      <c r="B981" s="13" t="s">
        <v>107</v>
      </c>
      <c r="C981" s="13" t="s">
        <v>93</v>
      </c>
      <c r="D981" s="13" t="s">
        <v>93</v>
      </c>
      <c r="E981" s="29" t="s">
        <v>1811</v>
      </c>
      <c r="F981" s="13" t="s">
        <v>575</v>
      </c>
      <c r="G981" s="13" t="s">
        <v>576</v>
      </c>
      <c r="H981" s="13" t="str">
        <f>IF(R981="A","Yes","No")</f>
        <v>No</v>
      </c>
      <c r="I981" s="13" t="s">
        <v>71</v>
      </c>
      <c r="J981" s="13" t="s">
        <v>30</v>
      </c>
      <c r="K981" s="13" t="s">
        <v>29</v>
      </c>
      <c r="L981" s="13" t="s">
        <v>30</v>
      </c>
      <c r="M981" s="13" t="s">
        <v>801</v>
      </c>
      <c r="N981" s="13"/>
      <c r="O981" s="13"/>
      <c r="P981" s="13"/>
      <c r="Q981" s="14" t="s">
        <v>577</v>
      </c>
      <c r="R981" s="15" t="s">
        <v>199</v>
      </c>
      <c r="S981" s="15" t="s">
        <v>200</v>
      </c>
      <c r="T981" s="15" t="s">
        <v>200</v>
      </c>
      <c r="U981" s="13" t="s">
        <v>578</v>
      </c>
      <c r="V981" s="13" t="s">
        <v>127</v>
      </c>
      <c r="W981" s="13" t="s">
        <v>128</v>
      </c>
      <c r="X981" s="13" t="s">
        <v>306</v>
      </c>
      <c r="Y981" s="13" t="s">
        <v>306</v>
      </c>
      <c r="Z981" s="13" t="s">
        <v>579</v>
      </c>
      <c r="AA981" s="3"/>
    </row>
    <row r="982" spans="1:27" x14ac:dyDescent="0.3">
      <c r="A982" s="13" t="s">
        <v>598</v>
      </c>
      <c r="B982" s="13" t="s">
        <v>107</v>
      </c>
      <c r="C982" s="13" t="s">
        <v>93</v>
      </c>
      <c r="D982" s="13" t="s">
        <v>93</v>
      </c>
      <c r="E982" s="29" t="s">
        <v>514</v>
      </c>
      <c r="F982" s="13" t="s">
        <v>575</v>
      </c>
      <c r="G982" s="13" t="s">
        <v>576</v>
      </c>
      <c r="H982" s="13" t="str">
        <f>IF(R982="A","Yes","No")</f>
        <v>No</v>
      </c>
      <c r="I982" s="13" t="s">
        <v>71</v>
      </c>
      <c r="J982" s="13" t="s">
        <v>30</v>
      </c>
      <c r="K982" s="13" t="s">
        <v>29</v>
      </c>
      <c r="L982" s="13" t="s">
        <v>30</v>
      </c>
      <c r="M982" s="13" t="s">
        <v>801</v>
      </c>
      <c r="N982" s="13"/>
      <c r="O982" s="13"/>
      <c r="P982" s="13"/>
      <c r="Q982" s="14" t="s">
        <v>577</v>
      </c>
      <c r="R982" s="15" t="s">
        <v>199</v>
      </c>
      <c r="S982" s="15" t="s">
        <v>200</v>
      </c>
      <c r="T982" s="15" t="s">
        <v>200</v>
      </c>
      <c r="U982" s="13" t="s">
        <v>578</v>
      </c>
      <c r="V982" s="13" t="s">
        <v>127</v>
      </c>
      <c r="W982" s="13" t="s">
        <v>128</v>
      </c>
      <c r="X982" s="13" t="s">
        <v>306</v>
      </c>
      <c r="Y982" s="13" t="s">
        <v>306</v>
      </c>
      <c r="Z982" s="13" t="s">
        <v>579</v>
      </c>
      <c r="AA982" s="3"/>
    </row>
    <row r="983" spans="1:27" x14ac:dyDescent="0.3">
      <c r="A983" s="13" t="s">
        <v>598</v>
      </c>
      <c r="B983" s="13" t="s">
        <v>107</v>
      </c>
      <c r="C983" s="13" t="s">
        <v>93</v>
      </c>
      <c r="D983" s="13" t="s">
        <v>93</v>
      </c>
      <c r="E983" s="29" t="s">
        <v>1816</v>
      </c>
      <c r="F983" s="13" t="s">
        <v>583</v>
      </c>
      <c r="G983" s="13" t="s">
        <v>584</v>
      </c>
      <c r="H983" s="13" t="str">
        <f>IF(R983="A","Yes","No")</f>
        <v>No</v>
      </c>
      <c r="I983" s="13" t="s">
        <v>28</v>
      </c>
      <c r="J983" s="13" t="s">
        <v>29</v>
      </c>
      <c r="K983" s="13" t="s">
        <v>29</v>
      </c>
      <c r="L983" s="13" t="s">
        <v>29</v>
      </c>
      <c r="M983" s="13">
        <v>2002</v>
      </c>
      <c r="N983" s="13" t="s">
        <v>1807</v>
      </c>
      <c r="O983" s="13"/>
      <c r="P983" s="13"/>
      <c r="Q983" s="23" t="str">
        <f>HYPERLINK("https://international.ipums.org/international/about.shtml","https://international.ipums.org/international/about.shtml")</f>
        <v>https://international.ipums.org/international/about.shtml</v>
      </c>
      <c r="R983" s="15" t="s">
        <v>199</v>
      </c>
      <c r="S983" s="15" t="s">
        <v>200</v>
      </c>
      <c r="T983" s="15" t="s">
        <v>200</v>
      </c>
      <c r="U983" s="13" t="s">
        <v>583</v>
      </c>
      <c r="V983" s="13" t="s">
        <v>202</v>
      </c>
      <c r="W983" s="13" t="s">
        <v>207</v>
      </c>
      <c r="X983" s="13" t="s">
        <v>297</v>
      </c>
      <c r="Y983" s="13" t="s">
        <v>306</v>
      </c>
      <c r="Z983" s="13"/>
      <c r="AA983" s="3"/>
    </row>
    <row r="984" spans="1:27" x14ac:dyDescent="0.3">
      <c r="A984" s="13" t="s">
        <v>598</v>
      </c>
      <c r="B984" s="13" t="s">
        <v>107</v>
      </c>
      <c r="C984" s="13" t="s">
        <v>93</v>
      </c>
      <c r="D984" s="13" t="s">
        <v>93</v>
      </c>
      <c r="E984" s="29" t="s">
        <v>1814</v>
      </c>
      <c r="F984" s="13" t="s">
        <v>583</v>
      </c>
      <c r="G984" s="13" t="s">
        <v>584</v>
      </c>
      <c r="H984" s="13" t="str">
        <f>IF(R984="A","Yes","No")</f>
        <v>No</v>
      </c>
      <c r="I984" s="13" t="s">
        <v>28</v>
      </c>
      <c r="J984" s="13" t="s">
        <v>29</v>
      </c>
      <c r="K984" s="13" t="s">
        <v>29</v>
      </c>
      <c r="L984" s="13" t="s">
        <v>29</v>
      </c>
      <c r="M984" s="13">
        <v>2002</v>
      </c>
      <c r="N984" s="13" t="s">
        <v>1807</v>
      </c>
      <c r="O984" s="13"/>
      <c r="P984" s="13"/>
      <c r="Q984" s="23" t="str">
        <f>HYPERLINK("https://international.ipums.org/international/about.shtml","https://international.ipums.org/international/about.shtml")</f>
        <v>https://international.ipums.org/international/about.shtml</v>
      </c>
      <c r="R984" s="15" t="s">
        <v>199</v>
      </c>
      <c r="S984" s="15" t="s">
        <v>200</v>
      </c>
      <c r="T984" s="15" t="s">
        <v>200</v>
      </c>
      <c r="U984" s="13" t="s">
        <v>583</v>
      </c>
      <c r="V984" s="13" t="s">
        <v>202</v>
      </c>
      <c r="W984" s="13" t="s">
        <v>207</v>
      </c>
      <c r="X984" s="13" t="s">
        <v>297</v>
      </c>
      <c r="Y984" s="13" t="s">
        <v>306</v>
      </c>
      <c r="Z984" s="13"/>
      <c r="AA984" s="3"/>
    </row>
    <row r="985" spans="1:27" x14ac:dyDescent="0.3">
      <c r="A985" s="13" t="s">
        <v>598</v>
      </c>
      <c r="B985" s="13" t="s">
        <v>107</v>
      </c>
      <c r="C985" s="13" t="s">
        <v>93</v>
      </c>
      <c r="D985" s="13" t="s">
        <v>93</v>
      </c>
      <c r="E985" s="29" t="s">
        <v>514</v>
      </c>
      <c r="F985" s="13" t="s">
        <v>585</v>
      </c>
      <c r="G985" s="13" t="s">
        <v>586</v>
      </c>
      <c r="H985" s="13" t="str">
        <f>IF(R985="A","Yes","No")</f>
        <v>No</v>
      </c>
      <c r="I985" s="13" t="s">
        <v>28</v>
      </c>
      <c r="J985" s="13" t="s">
        <v>29</v>
      </c>
      <c r="K985" s="13" t="s">
        <v>29</v>
      </c>
      <c r="L985" s="13" t="s">
        <v>29</v>
      </c>
      <c r="M985" s="13">
        <v>2014</v>
      </c>
      <c r="N985" s="13" t="s">
        <v>723</v>
      </c>
      <c r="O985" s="13"/>
      <c r="P985" s="13"/>
      <c r="Q985" s="14" t="s">
        <v>587</v>
      </c>
      <c r="R985" s="15" t="s">
        <v>95</v>
      </c>
      <c r="S985" s="15" t="s">
        <v>96</v>
      </c>
      <c r="T985" s="15" t="s">
        <v>351</v>
      </c>
      <c r="U985" s="13" t="s">
        <v>585</v>
      </c>
      <c r="V985" s="13" t="s">
        <v>202</v>
      </c>
      <c r="W985" s="13" t="s">
        <v>207</v>
      </c>
      <c r="X985" s="13" t="s">
        <v>568</v>
      </c>
      <c r="Y985" s="13" t="s">
        <v>306</v>
      </c>
      <c r="Z985" s="16" t="str">
        <f>HYPERLINK("https://data.oecd.org/searchresults/?hf=20&amp;b=0&amp;r=%2Bf%2Ftype%2Findicators&amp;l=en&amp;s=score","https://data.oecd.org/searchresults/?hf=20&amp;b=0&amp;r=%2Bf%2Ftype%2Findicators&amp;l=en&amp;s=score")</f>
        <v>https://data.oecd.org/searchresults/?hf=20&amp;b=0&amp;r=%2Bf%2Ftype%2Findicators&amp;l=en&amp;s=score</v>
      </c>
      <c r="AA985" s="3"/>
    </row>
    <row r="986" spans="1:27" x14ac:dyDescent="0.3">
      <c r="A986" s="13" t="s">
        <v>598</v>
      </c>
      <c r="B986" s="13" t="s">
        <v>107</v>
      </c>
      <c r="C986" s="13" t="s">
        <v>93</v>
      </c>
      <c r="D986" s="13" t="s">
        <v>93</v>
      </c>
      <c r="E986" s="29" t="s">
        <v>1833</v>
      </c>
      <c r="F986" s="13" t="s">
        <v>585</v>
      </c>
      <c r="G986" s="13" t="s">
        <v>586</v>
      </c>
      <c r="H986" s="13" t="str">
        <f>IF(R986="A","Yes","No")</f>
        <v>No</v>
      </c>
      <c r="I986" s="13" t="s">
        <v>28</v>
      </c>
      <c r="J986" s="13" t="s">
        <v>29</v>
      </c>
      <c r="K986" s="13" t="s">
        <v>29</v>
      </c>
      <c r="L986" s="13" t="s">
        <v>29</v>
      </c>
      <c r="M986" s="13">
        <v>2014</v>
      </c>
      <c r="N986" s="13" t="s">
        <v>723</v>
      </c>
      <c r="O986" s="13"/>
      <c r="P986" s="13"/>
      <c r="Q986" s="14" t="s">
        <v>587</v>
      </c>
      <c r="R986" s="15" t="s">
        <v>95</v>
      </c>
      <c r="S986" s="15" t="s">
        <v>96</v>
      </c>
      <c r="T986" s="15" t="s">
        <v>351</v>
      </c>
      <c r="U986" s="13" t="s">
        <v>585</v>
      </c>
      <c r="V986" s="13" t="s">
        <v>202</v>
      </c>
      <c r="W986" s="13" t="s">
        <v>207</v>
      </c>
      <c r="X986" s="13" t="s">
        <v>568</v>
      </c>
      <c r="Y986" s="13" t="s">
        <v>306</v>
      </c>
      <c r="Z986" s="16" t="str">
        <f>HYPERLINK("https://data.oecd.org/searchresults/?hf=20&amp;b=0&amp;r=%2Bf%2Ftype%2Findicators&amp;l=en&amp;s=score","https://data.oecd.org/searchresults/?hf=20&amp;b=0&amp;r=%2Bf%2Ftype%2Findicators&amp;l=en&amp;s=score")</f>
        <v>https://data.oecd.org/searchresults/?hf=20&amp;b=0&amp;r=%2Bf%2Ftype%2Findicators&amp;l=en&amp;s=score</v>
      </c>
      <c r="AA986" s="3"/>
    </row>
    <row r="987" spans="1:27" x14ac:dyDescent="0.3">
      <c r="A987" s="13" t="s">
        <v>598</v>
      </c>
      <c r="B987" s="13" t="s">
        <v>107</v>
      </c>
      <c r="C987" s="13" t="s">
        <v>93</v>
      </c>
      <c r="D987" s="13" t="s">
        <v>93</v>
      </c>
      <c r="E987" s="29" t="s">
        <v>1834</v>
      </c>
      <c r="F987" s="13" t="s">
        <v>589</v>
      </c>
      <c r="G987" s="13" t="s">
        <v>589</v>
      </c>
      <c r="H987" s="13" t="str">
        <f>IF(R987="A","Yes","No")</f>
        <v>No</v>
      </c>
      <c r="I987" s="13" t="s">
        <v>71</v>
      </c>
      <c r="J987" s="13" t="s">
        <v>29</v>
      </c>
      <c r="K987" s="13" t="s">
        <v>29</v>
      </c>
      <c r="L987" s="13" t="s">
        <v>29</v>
      </c>
      <c r="M987" s="13">
        <v>2014</v>
      </c>
      <c r="N987" s="13" t="s">
        <v>723</v>
      </c>
      <c r="O987" s="13"/>
      <c r="P987" s="13"/>
      <c r="Q987" s="16" t="str">
        <f>HYPERLINK("http://knoema.com/","http://knoema.com/")</f>
        <v>http://knoema.com/</v>
      </c>
      <c r="R987" s="15" t="s">
        <v>155</v>
      </c>
      <c r="S987" s="15" t="s">
        <v>156</v>
      </c>
      <c r="T987" s="15" t="s">
        <v>588</v>
      </c>
      <c r="U987" s="13" t="s">
        <v>589</v>
      </c>
      <c r="V987" s="13" t="s">
        <v>202</v>
      </c>
      <c r="W987" s="13" t="s">
        <v>207</v>
      </c>
      <c r="X987" s="13" t="s">
        <v>306</v>
      </c>
      <c r="Y987" s="13" t="s">
        <v>306</v>
      </c>
      <c r="Z987" s="13"/>
      <c r="AA987" s="3"/>
    </row>
    <row r="988" spans="1:27" x14ac:dyDescent="0.3">
      <c r="A988" s="13" t="s">
        <v>598</v>
      </c>
      <c r="B988" s="13" t="s">
        <v>107</v>
      </c>
      <c r="C988" s="13" t="s">
        <v>93</v>
      </c>
      <c r="D988" s="13" t="s">
        <v>93</v>
      </c>
      <c r="E988" s="29" t="s">
        <v>1701</v>
      </c>
      <c r="F988" s="13" t="s">
        <v>589</v>
      </c>
      <c r="G988" s="13" t="s">
        <v>589</v>
      </c>
      <c r="H988" s="13" t="str">
        <f>IF(R988="A","Yes","No")</f>
        <v>No</v>
      </c>
      <c r="I988" s="13" t="s">
        <v>71</v>
      </c>
      <c r="J988" s="13" t="s">
        <v>29</v>
      </c>
      <c r="K988" s="13" t="s">
        <v>29</v>
      </c>
      <c r="L988" s="13" t="s">
        <v>29</v>
      </c>
      <c r="M988" s="13">
        <v>2014</v>
      </c>
      <c r="N988" s="13" t="s">
        <v>723</v>
      </c>
      <c r="O988" s="13"/>
      <c r="P988" s="13"/>
      <c r="Q988" s="16" t="str">
        <f>HYPERLINK("http://knoema.com/","http://knoema.com/")</f>
        <v>http://knoema.com/</v>
      </c>
      <c r="R988" s="15" t="s">
        <v>155</v>
      </c>
      <c r="S988" s="15" t="s">
        <v>156</v>
      </c>
      <c r="T988" s="15" t="s">
        <v>588</v>
      </c>
      <c r="U988" s="13" t="s">
        <v>589</v>
      </c>
      <c r="V988" s="13" t="s">
        <v>202</v>
      </c>
      <c r="W988" s="13" t="s">
        <v>207</v>
      </c>
      <c r="X988" s="13" t="s">
        <v>306</v>
      </c>
      <c r="Y988" s="13" t="s">
        <v>306</v>
      </c>
      <c r="Z988" s="13"/>
      <c r="AA988" s="3"/>
    </row>
    <row r="989" spans="1:27" x14ac:dyDescent="0.3">
      <c r="A989" s="13" t="s">
        <v>598</v>
      </c>
      <c r="B989" s="13" t="s">
        <v>107</v>
      </c>
      <c r="C989" s="13" t="s">
        <v>93</v>
      </c>
      <c r="D989" s="13" t="s">
        <v>93</v>
      </c>
      <c r="E989" s="29" t="s">
        <v>1701</v>
      </c>
      <c r="F989" s="13" t="s">
        <v>592</v>
      </c>
      <c r="G989" s="13" t="s">
        <v>593</v>
      </c>
      <c r="H989" s="13" t="str">
        <f>IF(R989="A","Yes","No")</f>
        <v>No</v>
      </c>
      <c r="I989" s="13" t="s">
        <v>71</v>
      </c>
      <c r="J989" s="13" t="s">
        <v>29</v>
      </c>
      <c r="K989" s="13" t="s">
        <v>29</v>
      </c>
      <c r="L989" s="13" t="s">
        <v>29</v>
      </c>
      <c r="M989" s="13">
        <v>2013</v>
      </c>
      <c r="N989" s="13" t="s">
        <v>723</v>
      </c>
      <c r="O989" s="13"/>
      <c r="P989" s="13"/>
      <c r="Q989" s="14" t="s">
        <v>1843</v>
      </c>
      <c r="R989" s="15" t="s">
        <v>33</v>
      </c>
      <c r="S989" s="15" t="s">
        <v>34</v>
      </c>
      <c r="T989" s="15" t="s">
        <v>82</v>
      </c>
      <c r="U989" s="13"/>
      <c r="V989" s="13" t="s">
        <v>202</v>
      </c>
      <c r="W989" s="13" t="s">
        <v>207</v>
      </c>
      <c r="X989" s="13" t="s">
        <v>595</v>
      </c>
      <c r="Y989" s="13" t="s">
        <v>306</v>
      </c>
      <c r="Z989" s="13"/>
      <c r="AA989" s="3"/>
    </row>
    <row r="990" spans="1:27" x14ac:dyDescent="0.3">
      <c r="A990" s="13" t="s">
        <v>598</v>
      </c>
      <c r="B990" s="13" t="s">
        <v>107</v>
      </c>
      <c r="C990" s="13" t="s">
        <v>93</v>
      </c>
      <c r="D990" s="13" t="s">
        <v>93</v>
      </c>
      <c r="E990" s="29" t="s">
        <v>1837</v>
      </c>
      <c r="F990" s="13" t="s">
        <v>592</v>
      </c>
      <c r="G990" s="13" t="s">
        <v>593</v>
      </c>
      <c r="H990" s="13" t="str">
        <f>IF(R990="A","Yes","No")</f>
        <v>No</v>
      </c>
      <c r="I990" s="13" t="s">
        <v>71</v>
      </c>
      <c r="J990" s="13" t="s">
        <v>29</v>
      </c>
      <c r="K990" s="13" t="s">
        <v>29</v>
      </c>
      <c r="L990" s="13" t="s">
        <v>29</v>
      </c>
      <c r="M990" s="13">
        <v>2013</v>
      </c>
      <c r="N990" s="13" t="s">
        <v>723</v>
      </c>
      <c r="O990" s="13"/>
      <c r="P990" s="13"/>
      <c r="Q990" s="14" t="s">
        <v>594</v>
      </c>
      <c r="R990" s="15" t="s">
        <v>33</v>
      </c>
      <c r="S990" s="15" t="s">
        <v>34</v>
      </c>
      <c r="T990" s="15" t="s">
        <v>82</v>
      </c>
      <c r="U990" s="13"/>
      <c r="V990" s="13" t="s">
        <v>202</v>
      </c>
      <c r="W990" s="13" t="s">
        <v>207</v>
      </c>
      <c r="X990" s="13" t="s">
        <v>595</v>
      </c>
      <c r="Y990" s="13" t="s">
        <v>306</v>
      </c>
      <c r="Z990" s="13"/>
      <c r="AA990" s="3"/>
    </row>
    <row r="991" spans="1:27" x14ac:dyDescent="0.3">
      <c r="A991" s="13" t="s">
        <v>598</v>
      </c>
      <c r="B991" s="13" t="s">
        <v>107</v>
      </c>
      <c r="C991" s="13" t="s">
        <v>93</v>
      </c>
      <c r="D991" s="13" t="s">
        <v>93</v>
      </c>
      <c r="E991" s="29" t="s">
        <v>1850</v>
      </c>
      <c r="F991" s="13" t="s">
        <v>590</v>
      </c>
      <c r="G991" s="13" t="s">
        <v>590</v>
      </c>
      <c r="H991" s="13" t="str">
        <f>IF(R991="A","Yes","No")</f>
        <v>No</v>
      </c>
      <c r="I991" s="13" t="s">
        <v>71</v>
      </c>
      <c r="J991" s="13" t="s">
        <v>29</v>
      </c>
      <c r="K991" s="13" t="s">
        <v>29</v>
      </c>
      <c r="L991" s="13" t="s">
        <v>29</v>
      </c>
      <c r="M991" s="13">
        <v>2012</v>
      </c>
      <c r="N991" s="13" t="s">
        <v>723</v>
      </c>
      <c r="O991" s="13"/>
      <c r="P991" s="13"/>
      <c r="Q991" s="14" t="s">
        <v>1847</v>
      </c>
      <c r="R991" s="15" t="s">
        <v>95</v>
      </c>
      <c r="S991" s="15" t="s">
        <v>96</v>
      </c>
      <c r="T991" s="15" t="s">
        <v>97</v>
      </c>
      <c r="U991" s="13" t="s">
        <v>590</v>
      </c>
      <c r="V991" s="13" t="s">
        <v>202</v>
      </c>
      <c r="W991" s="13" t="s">
        <v>207</v>
      </c>
      <c r="X991" s="13" t="s">
        <v>306</v>
      </c>
      <c r="Y991" s="13" t="s">
        <v>100</v>
      </c>
      <c r="Z991" s="13" t="s">
        <v>591</v>
      </c>
      <c r="AA991" s="3"/>
    </row>
    <row r="992" spans="1:27" x14ac:dyDescent="0.3">
      <c r="A992" s="13" t="s">
        <v>598</v>
      </c>
      <c r="B992" s="13" t="s">
        <v>107</v>
      </c>
      <c r="C992" s="13" t="s">
        <v>93</v>
      </c>
      <c r="D992" s="13" t="s">
        <v>93</v>
      </c>
      <c r="E992" s="29" t="s">
        <v>1855</v>
      </c>
      <c r="F992" s="13" t="s">
        <v>590</v>
      </c>
      <c r="G992" s="13" t="s">
        <v>590</v>
      </c>
      <c r="H992" s="13" t="str">
        <f>IF(R992="A","Yes","No")</f>
        <v>No</v>
      </c>
      <c r="I992" s="13" t="s">
        <v>71</v>
      </c>
      <c r="J992" s="13" t="s">
        <v>29</v>
      </c>
      <c r="K992" s="13" t="s">
        <v>29</v>
      </c>
      <c r="L992" s="13" t="s">
        <v>29</v>
      </c>
      <c r="M992" s="13">
        <v>2012</v>
      </c>
      <c r="N992" s="13" t="s">
        <v>723</v>
      </c>
      <c r="O992" s="13"/>
      <c r="P992" s="13"/>
      <c r="Q992" s="14" t="s">
        <v>1847</v>
      </c>
      <c r="R992" s="15" t="s">
        <v>95</v>
      </c>
      <c r="S992" s="15" t="s">
        <v>96</v>
      </c>
      <c r="T992" s="15" t="s">
        <v>97</v>
      </c>
      <c r="U992" s="13" t="s">
        <v>590</v>
      </c>
      <c r="V992" s="13" t="s">
        <v>202</v>
      </c>
      <c r="W992" s="13" t="s">
        <v>207</v>
      </c>
      <c r="X992" s="13" t="s">
        <v>306</v>
      </c>
      <c r="Y992" s="13" t="s">
        <v>100</v>
      </c>
      <c r="Z992" s="13" t="s">
        <v>591</v>
      </c>
      <c r="AA992" s="3"/>
    </row>
    <row r="993" spans="1:27" x14ac:dyDescent="0.3">
      <c r="A993" s="13" t="s">
        <v>598</v>
      </c>
      <c r="B993" s="13" t="s">
        <v>107</v>
      </c>
      <c r="C993" s="13" t="s">
        <v>93</v>
      </c>
      <c r="D993" s="13" t="s">
        <v>93</v>
      </c>
      <c r="E993" s="29" t="s">
        <v>1856</v>
      </c>
      <c r="F993" s="13" t="s">
        <v>590</v>
      </c>
      <c r="G993" s="13" t="s">
        <v>590</v>
      </c>
      <c r="H993" s="13" t="str">
        <f>IF(R993="A","Yes","No")</f>
        <v>No</v>
      </c>
      <c r="I993" s="13" t="s">
        <v>71</v>
      </c>
      <c r="J993" s="13" t="s">
        <v>29</v>
      </c>
      <c r="K993" s="13" t="s">
        <v>29</v>
      </c>
      <c r="L993" s="13" t="s">
        <v>29</v>
      </c>
      <c r="M993" s="13">
        <v>2012</v>
      </c>
      <c r="N993" s="13" t="s">
        <v>723</v>
      </c>
      <c r="O993" s="13"/>
      <c r="P993" s="13"/>
      <c r="Q993" s="14" t="s">
        <v>1847</v>
      </c>
      <c r="R993" s="15" t="s">
        <v>95</v>
      </c>
      <c r="S993" s="15" t="s">
        <v>96</v>
      </c>
      <c r="T993" s="15" t="s">
        <v>97</v>
      </c>
      <c r="U993" s="13" t="s">
        <v>590</v>
      </c>
      <c r="V993" s="13" t="s">
        <v>202</v>
      </c>
      <c r="W993" s="13" t="s">
        <v>207</v>
      </c>
      <c r="X993" s="13" t="s">
        <v>306</v>
      </c>
      <c r="Y993" s="13" t="s">
        <v>100</v>
      </c>
      <c r="Z993" s="13" t="s">
        <v>591</v>
      </c>
      <c r="AA993" s="3"/>
    </row>
    <row r="994" spans="1:27" x14ac:dyDescent="0.3">
      <c r="A994" s="13" t="s">
        <v>598</v>
      </c>
      <c r="B994" s="13" t="s">
        <v>23</v>
      </c>
      <c r="C994" s="13" t="s">
        <v>93</v>
      </c>
      <c r="D994" s="13" t="s">
        <v>93</v>
      </c>
      <c r="E994" s="29" t="s">
        <v>1858</v>
      </c>
      <c r="F994" s="13" t="s">
        <v>596</v>
      </c>
      <c r="G994" s="13" t="s">
        <v>338</v>
      </c>
      <c r="H994" s="13" t="str">
        <f>IF(R994="A","Yes","No")</f>
        <v>No</v>
      </c>
      <c r="I994" s="13" t="s">
        <v>28</v>
      </c>
      <c r="J994" s="13" t="s">
        <v>29</v>
      </c>
      <c r="K994" s="13" t="s">
        <v>29</v>
      </c>
      <c r="L994" s="13" t="s">
        <v>30</v>
      </c>
      <c r="M994" s="13">
        <v>2015</v>
      </c>
      <c r="N994" s="13" t="s">
        <v>723</v>
      </c>
      <c r="O994" s="13"/>
      <c r="P994" s="13"/>
      <c r="Q994" s="14" t="str">
        <f>HYPERLINK("https://www.strausscenter.org/scad.html","https://www.strausscenter.org/scad.html")</f>
        <v>https://www.strausscenter.org/scad.html</v>
      </c>
      <c r="R994" s="15" t="s">
        <v>33</v>
      </c>
      <c r="S994" s="15" t="s">
        <v>34</v>
      </c>
      <c r="T994" s="15" t="s">
        <v>82</v>
      </c>
      <c r="U994" s="13" t="s">
        <v>596</v>
      </c>
      <c r="V994" s="13" t="s">
        <v>223</v>
      </c>
      <c r="W994" s="13" t="s">
        <v>224</v>
      </c>
      <c r="X994" s="13" t="s">
        <v>597</v>
      </c>
      <c r="Y994" s="13" t="s">
        <v>195</v>
      </c>
      <c r="Z994" s="13"/>
      <c r="AA994" s="3"/>
    </row>
    <row r="995" spans="1:27" x14ac:dyDescent="0.3">
      <c r="A995" s="13" t="s">
        <v>598</v>
      </c>
      <c r="B995" s="13" t="s">
        <v>23</v>
      </c>
      <c r="C995" s="13" t="s">
        <v>93</v>
      </c>
      <c r="D995" s="13" t="s">
        <v>93</v>
      </c>
      <c r="E995" s="29" t="s">
        <v>1926</v>
      </c>
      <c r="F995" s="29" t="s">
        <v>1928</v>
      </c>
      <c r="G995" s="13" t="s">
        <v>642</v>
      </c>
      <c r="H995" s="13" t="str">
        <f>IF(R995="A","Yes","No")</f>
        <v>No</v>
      </c>
      <c r="I995" s="13" t="s">
        <v>71</v>
      </c>
      <c r="J995" s="13" t="s">
        <v>29</v>
      </c>
      <c r="K995" s="13" t="s">
        <v>29</v>
      </c>
      <c r="L995" s="13" t="s">
        <v>29</v>
      </c>
      <c r="M995" s="13">
        <v>2015</v>
      </c>
      <c r="N995" s="13"/>
      <c r="O995" s="13"/>
      <c r="P995" s="13"/>
      <c r="Q995" s="23" t="str">
        <f>HYPERLINK("https://fts.unocha.org/pageloader.aspx?page=emerg-emergencyCountryDetails&amp;cc=uga","https://fts.unocha.org/pageloader.aspx?page=emerg-emergencyCountryDetails&amp;cc=uga")</f>
        <v>https://fts.unocha.org/pageloader.aspx?page=emerg-emergencyCountryDetails&amp;cc=uga</v>
      </c>
      <c r="R995" s="15" t="s">
        <v>95</v>
      </c>
      <c r="S995" s="15" t="s">
        <v>96</v>
      </c>
      <c r="T995" s="15" t="s">
        <v>97</v>
      </c>
      <c r="U995" s="13" t="s">
        <v>654</v>
      </c>
      <c r="V995" s="13" t="s">
        <v>223</v>
      </c>
      <c r="W995" s="13" t="s">
        <v>224</v>
      </c>
      <c r="X995" s="13" t="s">
        <v>644</v>
      </c>
      <c r="Y995" s="13" t="s">
        <v>161</v>
      </c>
      <c r="Z995" s="13"/>
      <c r="AA995" s="3"/>
    </row>
    <row r="996" spans="1:27" x14ac:dyDescent="0.3">
      <c r="A996" s="13" t="s">
        <v>598</v>
      </c>
      <c r="B996" s="13" t="s">
        <v>23</v>
      </c>
      <c r="C996" s="13" t="s">
        <v>93</v>
      </c>
      <c r="D996" s="13" t="s">
        <v>93</v>
      </c>
      <c r="E996" s="29" t="s">
        <v>1927</v>
      </c>
      <c r="F996" s="29" t="s">
        <v>1928</v>
      </c>
      <c r="G996" s="13" t="s">
        <v>642</v>
      </c>
      <c r="H996" s="13" t="str">
        <f>IF(R996="A","Yes","No")</f>
        <v>No</v>
      </c>
      <c r="I996" s="13" t="s">
        <v>71</v>
      </c>
      <c r="J996" s="13" t="s">
        <v>29</v>
      </c>
      <c r="K996" s="13" t="s">
        <v>29</v>
      </c>
      <c r="L996" s="13" t="s">
        <v>29</v>
      </c>
      <c r="M996" s="13">
        <v>2015</v>
      </c>
      <c r="N996" s="13"/>
      <c r="O996" s="13"/>
      <c r="P996" s="13"/>
      <c r="Q996" s="23" t="str">
        <f>HYPERLINK("https://fts.unocha.org/pageloader.aspx?page=emerg-emergencyCountryDetails&amp;cc=uga","https://fts.unocha.org/pageloader.aspx?page=emerg-emergencyCountryDetails&amp;cc=uga")</f>
        <v>https://fts.unocha.org/pageloader.aspx?page=emerg-emergencyCountryDetails&amp;cc=uga</v>
      </c>
      <c r="R996" s="15" t="s">
        <v>95</v>
      </c>
      <c r="S996" s="15" t="s">
        <v>96</v>
      </c>
      <c r="T996" s="15" t="s">
        <v>97</v>
      </c>
      <c r="U996" s="13" t="s">
        <v>654</v>
      </c>
      <c r="V996" s="13" t="s">
        <v>223</v>
      </c>
      <c r="W996" s="13" t="s">
        <v>224</v>
      </c>
      <c r="X996" s="13" t="s">
        <v>644</v>
      </c>
      <c r="Y996" s="13" t="s">
        <v>161</v>
      </c>
      <c r="Z996" s="13"/>
      <c r="AA996" s="3"/>
    </row>
    <row r="997" spans="1:27" x14ac:dyDescent="0.3">
      <c r="A997" s="34" t="s">
        <v>598</v>
      </c>
      <c r="B997" s="34" t="s">
        <v>23</v>
      </c>
      <c r="C997" s="13" t="s">
        <v>93</v>
      </c>
      <c r="D997" s="34" t="s">
        <v>93</v>
      </c>
      <c r="E997" s="29" t="s">
        <v>1929</v>
      </c>
      <c r="F997" s="34" t="s">
        <v>643</v>
      </c>
      <c r="G997" s="13" t="s">
        <v>642</v>
      </c>
      <c r="H997" s="13" t="str">
        <f>IF(R997="A","Yes","No")</f>
        <v>No</v>
      </c>
      <c r="I997" s="34" t="s">
        <v>71</v>
      </c>
      <c r="J997" s="34" t="s">
        <v>29</v>
      </c>
      <c r="K997" s="34" t="s">
        <v>29</v>
      </c>
      <c r="L997" s="34" t="s">
        <v>29</v>
      </c>
      <c r="M997" s="13">
        <v>2015</v>
      </c>
      <c r="N997" s="34"/>
      <c r="O997" s="34"/>
      <c r="P997" s="34"/>
      <c r="Q997" s="35" t="s">
        <v>1931</v>
      </c>
      <c r="R997" s="36" t="s">
        <v>95</v>
      </c>
      <c r="S997" s="36" t="s">
        <v>96</v>
      </c>
      <c r="T997" s="36" t="s">
        <v>97</v>
      </c>
      <c r="U997" s="34" t="s">
        <v>643</v>
      </c>
      <c r="V997" s="34" t="s">
        <v>223</v>
      </c>
      <c r="W997" s="34" t="s">
        <v>224</v>
      </c>
      <c r="X997" s="34" t="s">
        <v>644</v>
      </c>
      <c r="Y997" s="34" t="s">
        <v>161</v>
      </c>
      <c r="Z997" s="34"/>
      <c r="AA997" s="6"/>
    </row>
    <row r="998" spans="1:27" x14ac:dyDescent="0.3">
      <c r="A998" s="34" t="s">
        <v>598</v>
      </c>
      <c r="B998" s="34" t="s">
        <v>23</v>
      </c>
      <c r="C998" s="13" t="s">
        <v>93</v>
      </c>
      <c r="D998" s="34" t="s">
        <v>93</v>
      </c>
      <c r="E998" s="29" t="s">
        <v>1930</v>
      </c>
      <c r="F998" s="34" t="s">
        <v>643</v>
      </c>
      <c r="G998" s="13" t="s">
        <v>642</v>
      </c>
      <c r="H998" s="13" t="str">
        <f>IF(R998="A","Yes","No")</f>
        <v>No</v>
      </c>
      <c r="I998" s="34" t="s">
        <v>71</v>
      </c>
      <c r="J998" s="34" t="s">
        <v>29</v>
      </c>
      <c r="K998" s="34" t="s">
        <v>29</v>
      </c>
      <c r="L998" s="34" t="s">
        <v>29</v>
      </c>
      <c r="M998" s="13">
        <v>2015</v>
      </c>
      <c r="N998" s="34"/>
      <c r="O998" s="34"/>
      <c r="P998" s="34"/>
      <c r="Q998" s="35" t="s">
        <v>1931</v>
      </c>
      <c r="R998" s="36" t="s">
        <v>95</v>
      </c>
      <c r="S998" s="36" t="s">
        <v>96</v>
      </c>
      <c r="T998" s="36" t="s">
        <v>97</v>
      </c>
      <c r="U998" s="34" t="s">
        <v>643</v>
      </c>
      <c r="V998" s="34" t="s">
        <v>223</v>
      </c>
      <c r="W998" s="34" t="s">
        <v>224</v>
      </c>
      <c r="X998" s="34" t="s">
        <v>644</v>
      </c>
      <c r="Y998" s="34" t="s">
        <v>161</v>
      </c>
      <c r="Z998" s="34"/>
      <c r="AA998" s="6"/>
    </row>
    <row r="999" spans="1:27" x14ac:dyDescent="0.3">
      <c r="A999" s="34" t="s">
        <v>598</v>
      </c>
      <c r="B999" s="34" t="s">
        <v>23</v>
      </c>
      <c r="C999" s="13" t="s">
        <v>93</v>
      </c>
      <c r="D999" s="34" t="s">
        <v>93</v>
      </c>
      <c r="E999" s="29" t="s">
        <v>1932</v>
      </c>
      <c r="F999" s="34" t="s">
        <v>645</v>
      </c>
      <c r="G999" s="13" t="s">
        <v>2029</v>
      </c>
      <c r="H999" s="13" t="str">
        <f>IF(R999="A","Yes","No")</f>
        <v>Yes</v>
      </c>
      <c r="I999" s="34" t="s">
        <v>71</v>
      </c>
      <c r="J999" s="34" t="s">
        <v>30</v>
      </c>
      <c r="K999" s="34" t="s">
        <v>30</v>
      </c>
      <c r="L999" s="34" t="s">
        <v>30</v>
      </c>
      <c r="M999" s="34" t="s">
        <v>801</v>
      </c>
      <c r="N999" s="34"/>
      <c r="O999" s="34"/>
      <c r="P999" s="34"/>
      <c r="Q999" s="34" t="s">
        <v>92</v>
      </c>
      <c r="R999" s="36" t="s">
        <v>44</v>
      </c>
      <c r="S999" s="36" t="s">
        <v>45</v>
      </c>
      <c r="T999" s="36" t="s">
        <v>46</v>
      </c>
      <c r="U999" s="34"/>
      <c r="V999" s="34" t="s">
        <v>640</v>
      </c>
      <c r="W999" s="34" t="s">
        <v>641</v>
      </c>
      <c r="X999" s="34"/>
      <c r="Y999" s="34" t="s">
        <v>434</v>
      </c>
      <c r="Z999" s="34" t="s">
        <v>646</v>
      </c>
      <c r="AA999" s="6"/>
    </row>
    <row r="1000" spans="1:27" x14ac:dyDescent="0.3">
      <c r="A1000" s="34" t="s">
        <v>598</v>
      </c>
      <c r="B1000" s="34" t="s">
        <v>23</v>
      </c>
      <c r="C1000" s="13" t="s">
        <v>93</v>
      </c>
      <c r="D1000" s="34" t="s">
        <v>93</v>
      </c>
      <c r="E1000" s="29" t="s">
        <v>649</v>
      </c>
      <c r="F1000" s="34" t="s">
        <v>647</v>
      </c>
      <c r="G1000" s="13" t="s">
        <v>648</v>
      </c>
      <c r="H1000" s="13" t="str">
        <f>IF(R1000="A","Yes","No")</f>
        <v>No</v>
      </c>
      <c r="I1000" s="34" t="s">
        <v>71</v>
      </c>
      <c r="J1000" s="34" t="s">
        <v>29</v>
      </c>
      <c r="K1000" s="34" t="s">
        <v>29</v>
      </c>
      <c r="L1000" s="34" t="s">
        <v>29</v>
      </c>
      <c r="M1000" s="34">
        <v>2016</v>
      </c>
      <c r="N1000" s="34"/>
      <c r="O1000" s="34"/>
      <c r="P1000" s="34"/>
      <c r="Q1000" s="35" t="s">
        <v>1933</v>
      </c>
      <c r="R1000" s="36" t="s">
        <v>95</v>
      </c>
      <c r="S1000" s="36" t="s">
        <v>96</v>
      </c>
      <c r="T1000" s="36" t="s">
        <v>351</v>
      </c>
      <c r="U1000" s="34" t="s">
        <v>647</v>
      </c>
      <c r="V1000" s="34" t="s">
        <v>345</v>
      </c>
      <c r="W1000" s="34" t="s">
        <v>224</v>
      </c>
      <c r="X1000" s="34" t="s">
        <v>649</v>
      </c>
      <c r="Y1000" s="34" t="s">
        <v>161</v>
      </c>
      <c r="Z1000" s="34"/>
      <c r="AA1000" s="6"/>
    </row>
    <row r="1001" spans="1:27" x14ac:dyDescent="0.3">
      <c r="A1001" s="34" t="s">
        <v>598</v>
      </c>
      <c r="B1001" s="34" t="s">
        <v>23</v>
      </c>
      <c r="C1001" s="13" t="s">
        <v>93</v>
      </c>
      <c r="D1001" s="34" t="s">
        <v>93</v>
      </c>
      <c r="E1001" s="29" t="s">
        <v>1934</v>
      </c>
      <c r="F1001" s="34" t="s">
        <v>650</v>
      </c>
      <c r="G1001" s="13" t="s">
        <v>648</v>
      </c>
      <c r="H1001" s="13" t="str">
        <f>IF(R1001="A","Yes","No")</f>
        <v>No</v>
      </c>
      <c r="I1001" s="34" t="s">
        <v>71</v>
      </c>
      <c r="J1001" s="34" t="s">
        <v>29</v>
      </c>
      <c r="K1001" s="34" t="s">
        <v>29</v>
      </c>
      <c r="L1001" s="34" t="s">
        <v>29</v>
      </c>
      <c r="M1001" s="34">
        <v>2015</v>
      </c>
      <c r="N1001" s="34"/>
      <c r="O1001" s="34"/>
      <c r="P1001" s="34"/>
      <c r="Q1001" s="37" t="str">
        <f>HYPERLINK("https://euaidexplorer.ec.europa.eu/","https://euaidexplorer.ec.europa.eu/")</f>
        <v>https://euaidexplorer.ec.europa.eu/</v>
      </c>
      <c r="R1001" s="36" t="s">
        <v>95</v>
      </c>
      <c r="S1001" s="36" t="s">
        <v>96</v>
      </c>
      <c r="T1001" s="36" t="s">
        <v>351</v>
      </c>
      <c r="U1001" s="34" t="s">
        <v>650</v>
      </c>
      <c r="V1001" s="34" t="s">
        <v>143</v>
      </c>
      <c r="W1001" s="34" t="s">
        <v>144</v>
      </c>
      <c r="X1001" s="34" t="s">
        <v>651</v>
      </c>
      <c r="Y1001" s="34" t="s">
        <v>161</v>
      </c>
      <c r="Z1001" s="34"/>
      <c r="AA1001" s="6"/>
    </row>
    <row r="1002" spans="1:27" x14ac:dyDescent="0.3">
      <c r="A1002" s="34" t="s">
        <v>598</v>
      </c>
      <c r="B1002" s="34" t="s">
        <v>23</v>
      </c>
      <c r="C1002" s="13" t="s">
        <v>93</v>
      </c>
      <c r="D1002" s="34" t="s">
        <v>93</v>
      </c>
      <c r="E1002" s="29" t="s">
        <v>1935</v>
      </c>
      <c r="F1002" s="34" t="s">
        <v>652</v>
      </c>
      <c r="G1002" s="13" t="s">
        <v>2028</v>
      </c>
      <c r="H1002" s="13" t="str">
        <f>IF(R1002="A","Yes","No")</f>
        <v>Yes</v>
      </c>
      <c r="I1002" s="34" t="s">
        <v>71</v>
      </c>
      <c r="J1002" s="34" t="s">
        <v>30</v>
      </c>
      <c r="K1002" s="34" t="s">
        <v>30</v>
      </c>
      <c r="L1002" s="34" t="s">
        <v>30</v>
      </c>
      <c r="M1002" s="34" t="s">
        <v>801</v>
      </c>
      <c r="N1002" s="34"/>
      <c r="O1002" s="34"/>
      <c r="P1002" s="34"/>
      <c r="Q1002" s="34" t="s">
        <v>92</v>
      </c>
      <c r="R1002" s="36" t="s">
        <v>44</v>
      </c>
      <c r="S1002" s="36" t="s">
        <v>45</v>
      </c>
      <c r="T1002" s="36" t="s">
        <v>46</v>
      </c>
      <c r="U1002" s="34"/>
      <c r="V1002" s="34" t="s">
        <v>123</v>
      </c>
      <c r="W1002" s="34" t="s">
        <v>124</v>
      </c>
      <c r="X1002" s="34"/>
      <c r="Y1002" s="34" t="s">
        <v>378</v>
      </c>
      <c r="Z1002" s="34" t="s">
        <v>653</v>
      </c>
      <c r="AA1002" s="6"/>
    </row>
    <row r="1003" spans="1:27" x14ac:dyDescent="0.3">
      <c r="A1003" s="13" t="s">
        <v>598</v>
      </c>
      <c r="B1003" s="13" t="s">
        <v>107</v>
      </c>
      <c r="C1003" s="13" t="s">
        <v>93</v>
      </c>
      <c r="D1003" s="13" t="s">
        <v>93</v>
      </c>
      <c r="E1003" s="29" t="s">
        <v>1936</v>
      </c>
      <c r="F1003" s="13" t="s">
        <v>655</v>
      </c>
      <c r="G1003" s="13" t="s">
        <v>656</v>
      </c>
      <c r="H1003" s="13" t="str">
        <f>IF(R1003="A","Yes","No")</f>
        <v>No</v>
      </c>
      <c r="I1003" s="13" t="s">
        <v>28</v>
      </c>
      <c r="J1003" s="13" t="s">
        <v>29</v>
      </c>
      <c r="K1003" s="13" t="s">
        <v>29</v>
      </c>
      <c r="L1003" s="13" t="s">
        <v>30</v>
      </c>
      <c r="M1003" s="13">
        <v>2015</v>
      </c>
      <c r="N1003" s="13"/>
      <c r="O1003" s="13"/>
      <c r="P1003" s="13"/>
      <c r="Q1003" s="14" t="s">
        <v>657</v>
      </c>
      <c r="R1003" s="15" t="s">
        <v>33</v>
      </c>
      <c r="S1003" s="15" t="s">
        <v>34</v>
      </c>
      <c r="T1003" s="15" t="s">
        <v>82</v>
      </c>
      <c r="U1003" s="13" t="s">
        <v>655</v>
      </c>
      <c r="V1003" s="13" t="s">
        <v>223</v>
      </c>
      <c r="W1003" s="13" t="s">
        <v>224</v>
      </c>
      <c r="X1003" s="13" t="s">
        <v>658</v>
      </c>
      <c r="Y1003" s="13" t="s">
        <v>659</v>
      </c>
      <c r="Z1003" s="13"/>
      <c r="AA1003" s="3"/>
    </row>
    <row r="1004" spans="1:27" x14ac:dyDescent="0.3">
      <c r="A1004" s="13" t="s">
        <v>598</v>
      </c>
      <c r="B1004" s="13" t="s">
        <v>107</v>
      </c>
      <c r="C1004" s="13" t="s">
        <v>93</v>
      </c>
      <c r="D1004" s="13" t="s">
        <v>93</v>
      </c>
      <c r="E1004" s="29" t="s">
        <v>1937</v>
      </c>
      <c r="F1004" s="13" t="s">
        <v>655</v>
      </c>
      <c r="G1004" s="13" t="s">
        <v>656</v>
      </c>
      <c r="H1004" s="13" t="str">
        <f>IF(R1004="A","Yes","No")</f>
        <v>No</v>
      </c>
      <c r="I1004" s="13" t="s">
        <v>28</v>
      </c>
      <c r="J1004" s="13" t="s">
        <v>29</v>
      </c>
      <c r="K1004" s="13" t="s">
        <v>29</v>
      </c>
      <c r="L1004" s="13" t="s">
        <v>30</v>
      </c>
      <c r="M1004" s="13">
        <v>2015</v>
      </c>
      <c r="N1004" s="13"/>
      <c r="O1004" s="13"/>
      <c r="P1004" s="13"/>
      <c r="Q1004" s="14" t="s">
        <v>657</v>
      </c>
      <c r="R1004" s="15" t="s">
        <v>33</v>
      </c>
      <c r="S1004" s="15" t="s">
        <v>34</v>
      </c>
      <c r="T1004" s="15" t="s">
        <v>82</v>
      </c>
      <c r="U1004" s="13" t="s">
        <v>655</v>
      </c>
      <c r="V1004" s="13" t="s">
        <v>223</v>
      </c>
      <c r="W1004" s="13" t="s">
        <v>224</v>
      </c>
      <c r="X1004" s="13" t="s">
        <v>658</v>
      </c>
      <c r="Y1004" s="13" t="s">
        <v>659</v>
      </c>
      <c r="Z1004" s="13"/>
      <c r="AA1004" s="3"/>
    </row>
    <row r="1005" spans="1:27" x14ac:dyDescent="0.3">
      <c r="A1005" s="13" t="s">
        <v>598</v>
      </c>
      <c r="B1005" s="13" t="s">
        <v>107</v>
      </c>
      <c r="C1005" s="13" t="s">
        <v>93</v>
      </c>
      <c r="D1005" s="13" t="s">
        <v>93</v>
      </c>
      <c r="E1005" s="29" t="s">
        <v>1938</v>
      </c>
      <c r="F1005" s="13" t="s">
        <v>655</v>
      </c>
      <c r="G1005" s="13" t="s">
        <v>656</v>
      </c>
      <c r="H1005" s="13" t="str">
        <f>IF(R1005="A","Yes","No")</f>
        <v>No</v>
      </c>
      <c r="I1005" s="13" t="s">
        <v>28</v>
      </c>
      <c r="J1005" s="13" t="s">
        <v>29</v>
      </c>
      <c r="K1005" s="13" t="s">
        <v>29</v>
      </c>
      <c r="L1005" s="13" t="s">
        <v>30</v>
      </c>
      <c r="M1005" s="13">
        <v>2015</v>
      </c>
      <c r="N1005" s="13"/>
      <c r="O1005" s="13"/>
      <c r="P1005" s="13"/>
      <c r="Q1005" s="14" t="s">
        <v>657</v>
      </c>
      <c r="R1005" s="15" t="s">
        <v>33</v>
      </c>
      <c r="S1005" s="15" t="s">
        <v>34</v>
      </c>
      <c r="T1005" s="15" t="s">
        <v>82</v>
      </c>
      <c r="U1005" s="13" t="s">
        <v>655</v>
      </c>
      <c r="V1005" s="13" t="s">
        <v>223</v>
      </c>
      <c r="W1005" s="13" t="s">
        <v>224</v>
      </c>
      <c r="X1005" s="13" t="s">
        <v>658</v>
      </c>
      <c r="Y1005" s="13" t="s">
        <v>659</v>
      </c>
      <c r="Z1005" s="13"/>
      <c r="AA1005" s="3"/>
    </row>
    <row r="1006" spans="1:27" x14ac:dyDescent="0.3">
      <c r="A1006" s="13" t="s">
        <v>598</v>
      </c>
      <c r="B1006" s="13" t="s">
        <v>107</v>
      </c>
      <c r="C1006" s="13" t="s">
        <v>93</v>
      </c>
      <c r="D1006" s="13" t="s">
        <v>93</v>
      </c>
      <c r="E1006" s="29" t="s">
        <v>1939</v>
      </c>
      <c r="F1006" s="13" t="s">
        <v>655</v>
      </c>
      <c r="G1006" s="13" t="s">
        <v>656</v>
      </c>
      <c r="H1006" s="13" t="str">
        <f>IF(R1006="A","Yes","No")</f>
        <v>No</v>
      </c>
      <c r="I1006" s="13" t="s">
        <v>28</v>
      </c>
      <c r="J1006" s="13" t="s">
        <v>29</v>
      </c>
      <c r="K1006" s="13" t="s">
        <v>29</v>
      </c>
      <c r="L1006" s="13" t="s">
        <v>30</v>
      </c>
      <c r="M1006" s="13">
        <v>2015</v>
      </c>
      <c r="N1006" s="13"/>
      <c r="O1006" s="13"/>
      <c r="P1006" s="13"/>
      <c r="Q1006" s="14" t="s">
        <v>657</v>
      </c>
      <c r="R1006" s="15" t="s">
        <v>33</v>
      </c>
      <c r="S1006" s="15" t="s">
        <v>34</v>
      </c>
      <c r="T1006" s="15" t="s">
        <v>82</v>
      </c>
      <c r="U1006" s="13" t="s">
        <v>655</v>
      </c>
      <c r="V1006" s="13" t="s">
        <v>223</v>
      </c>
      <c r="W1006" s="13" t="s">
        <v>224</v>
      </c>
      <c r="X1006" s="13" t="s">
        <v>658</v>
      </c>
      <c r="Y1006" s="13" t="s">
        <v>659</v>
      </c>
      <c r="Z1006" s="13"/>
      <c r="AA1006" s="3"/>
    </row>
    <row r="1007" spans="1:27" x14ac:dyDescent="0.3">
      <c r="A1007" s="13" t="s">
        <v>598</v>
      </c>
      <c r="B1007" s="13" t="s">
        <v>107</v>
      </c>
      <c r="C1007" s="13" t="s">
        <v>93</v>
      </c>
      <c r="D1007" s="13" t="s">
        <v>93</v>
      </c>
      <c r="E1007" s="29" t="s">
        <v>660</v>
      </c>
      <c r="F1007" s="13" t="s">
        <v>660</v>
      </c>
      <c r="G1007" s="13" t="s">
        <v>642</v>
      </c>
      <c r="H1007" s="13" t="str">
        <f>IF(R1007="A","Yes","No")</f>
        <v>No</v>
      </c>
      <c r="I1007" s="13" t="s">
        <v>71</v>
      </c>
      <c r="J1007" s="13" t="s">
        <v>29</v>
      </c>
      <c r="K1007" s="13" t="s">
        <v>29</v>
      </c>
      <c r="L1007" s="13" t="s">
        <v>29</v>
      </c>
      <c r="M1007" s="13">
        <v>2014</v>
      </c>
      <c r="N1007" s="13"/>
      <c r="O1007" s="13"/>
      <c r="P1007" s="13"/>
      <c r="Q1007" s="14" t="str">
        <f>HYPERLINK("https://www.humanitarianresponse.info/en/operations/uganda","https://www.humanitarianresponse.info/en/operations/uganda")</f>
        <v>https://www.humanitarianresponse.info/en/operations/uganda</v>
      </c>
      <c r="R1007" s="15" t="s">
        <v>95</v>
      </c>
      <c r="S1007" s="15" t="s">
        <v>96</v>
      </c>
      <c r="T1007" s="15" t="s">
        <v>97</v>
      </c>
      <c r="U1007" s="13" t="s">
        <v>660</v>
      </c>
      <c r="V1007" s="13" t="s">
        <v>223</v>
      </c>
      <c r="W1007" s="13" t="s">
        <v>224</v>
      </c>
      <c r="X1007" s="13" t="s">
        <v>661</v>
      </c>
      <c r="Y1007" s="13" t="s">
        <v>161</v>
      </c>
      <c r="Z1007" s="16"/>
      <c r="AA1007" s="3"/>
    </row>
    <row r="1008" spans="1:27" x14ac:dyDescent="0.3">
      <c r="A1008" s="13" t="s">
        <v>598</v>
      </c>
      <c r="B1008" s="13" t="s">
        <v>107</v>
      </c>
      <c r="C1008" s="13" t="s">
        <v>93</v>
      </c>
      <c r="D1008" s="13" t="s">
        <v>93</v>
      </c>
      <c r="E1008" s="29" t="s">
        <v>1940</v>
      </c>
      <c r="F1008" s="13" t="s">
        <v>662</v>
      </c>
      <c r="G1008" s="13" t="s">
        <v>631</v>
      </c>
      <c r="H1008" s="13" t="str">
        <f>IF(R1008="A","Yes","No")</f>
        <v>No</v>
      </c>
      <c r="I1008" s="13" t="s">
        <v>28</v>
      </c>
      <c r="J1008" s="13" t="s">
        <v>29</v>
      </c>
      <c r="K1008" s="13" t="s">
        <v>29</v>
      </c>
      <c r="L1008" s="13" t="s">
        <v>30</v>
      </c>
      <c r="M1008" s="13">
        <v>2013</v>
      </c>
      <c r="N1008" s="13"/>
      <c r="O1008" s="13"/>
      <c r="P1008" s="13"/>
      <c r="Q1008" s="14" t="s">
        <v>663</v>
      </c>
      <c r="R1008" s="15" t="s">
        <v>95</v>
      </c>
      <c r="S1008" s="15" t="s">
        <v>96</v>
      </c>
      <c r="T1008" s="15" t="s">
        <v>97</v>
      </c>
      <c r="U1008" s="13" t="s">
        <v>662</v>
      </c>
      <c r="V1008" s="13" t="s">
        <v>127</v>
      </c>
      <c r="W1008" s="13" t="s">
        <v>128</v>
      </c>
      <c r="X1008" s="13" t="s">
        <v>664</v>
      </c>
      <c r="Y1008" s="13" t="s">
        <v>100</v>
      </c>
      <c r="Z1008" s="13" t="s">
        <v>665</v>
      </c>
      <c r="AA1008" s="3"/>
    </row>
    <row r="1009" spans="1:27" x14ac:dyDescent="0.3">
      <c r="A1009" s="13" t="s">
        <v>598</v>
      </c>
      <c r="B1009" s="13" t="s">
        <v>107</v>
      </c>
      <c r="C1009" s="13" t="s">
        <v>93</v>
      </c>
      <c r="D1009" s="13" t="s">
        <v>93</v>
      </c>
      <c r="E1009" s="29" t="s">
        <v>1941</v>
      </c>
      <c r="F1009" s="13" t="s">
        <v>662</v>
      </c>
      <c r="G1009" s="13" t="s">
        <v>631</v>
      </c>
      <c r="H1009" s="13" t="str">
        <f>IF(R1009="A","Yes","No")</f>
        <v>No</v>
      </c>
      <c r="I1009" s="13" t="s">
        <v>28</v>
      </c>
      <c r="J1009" s="13" t="s">
        <v>29</v>
      </c>
      <c r="K1009" s="13" t="s">
        <v>29</v>
      </c>
      <c r="L1009" s="13" t="s">
        <v>30</v>
      </c>
      <c r="M1009" s="13">
        <v>2013</v>
      </c>
      <c r="N1009" s="13"/>
      <c r="O1009" s="13"/>
      <c r="P1009" s="13"/>
      <c r="Q1009" s="14" t="s">
        <v>663</v>
      </c>
      <c r="R1009" s="15" t="s">
        <v>95</v>
      </c>
      <c r="S1009" s="15" t="s">
        <v>96</v>
      </c>
      <c r="T1009" s="15" t="s">
        <v>97</v>
      </c>
      <c r="U1009" s="13" t="s">
        <v>662</v>
      </c>
      <c r="V1009" s="13" t="s">
        <v>127</v>
      </c>
      <c r="W1009" s="13" t="s">
        <v>128</v>
      </c>
      <c r="X1009" s="13" t="s">
        <v>664</v>
      </c>
      <c r="Y1009" s="13" t="s">
        <v>100</v>
      </c>
      <c r="Z1009" s="13" t="s">
        <v>665</v>
      </c>
      <c r="AA1009" s="3"/>
    </row>
    <row r="1010" spans="1:27" x14ac:dyDescent="0.3">
      <c r="A1010" s="13" t="s">
        <v>598</v>
      </c>
      <c r="B1010" s="13" t="s">
        <v>107</v>
      </c>
      <c r="C1010" s="13" t="s">
        <v>93</v>
      </c>
      <c r="D1010" s="13" t="s">
        <v>93</v>
      </c>
      <c r="E1010" s="29" t="s">
        <v>713</v>
      </c>
      <c r="F1010" s="13" t="s">
        <v>662</v>
      </c>
      <c r="G1010" s="13" t="s">
        <v>631</v>
      </c>
      <c r="H1010" s="13" t="str">
        <f>IF(R1010="A","Yes","No")</f>
        <v>No</v>
      </c>
      <c r="I1010" s="13" t="s">
        <v>28</v>
      </c>
      <c r="J1010" s="13" t="s">
        <v>29</v>
      </c>
      <c r="K1010" s="13" t="s">
        <v>29</v>
      </c>
      <c r="L1010" s="13" t="s">
        <v>30</v>
      </c>
      <c r="M1010" s="13">
        <v>2013</v>
      </c>
      <c r="N1010" s="13"/>
      <c r="O1010" s="13"/>
      <c r="P1010" s="13"/>
      <c r="Q1010" s="14" t="s">
        <v>663</v>
      </c>
      <c r="R1010" s="15" t="s">
        <v>95</v>
      </c>
      <c r="S1010" s="15" t="s">
        <v>96</v>
      </c>
      <c r="T1010" s="15" t="s">
        <v>97</v>
      </c>
      <c r="U1010" s="13" t="s">
        <v>662</v>
      </c>
      <c r="V1010" s="13" t="s">
        <v>127</v>
      </c>
      <c r="W1010" s="13" t="s">
        <v>128</v>
      </c>
      <c r="X1010" s="13" t="s">
        <v>664</v>
      </c>
      <c r="Y1010" s="13" t="s">
        <v>100</v>
      </c>
      <c r="Z1010" s="13" t="s">
        <v>665</v>
      </c>
      <c r="AA1010" s="3"/>
    </row>
    <row r="1011" spans="1:27" x14ac:dyDescent="0.3">
      <c r="A1011" s="13" t="s">
        <v>598</v>
      </c>
      <c r="B1011" s="13" t="s">
        <v>107</v>
      </c>
      <c r="C1011" s="13" t="s">
        <v>93</v>
      </c>
      <c r="D1011" s="13" t="s">
        <v>93</v>
      </c>
      <c r="E1011" s="29" t="s">
        <v>1942</v>
      </c>
      <c r="F1011" s="13" t="s">
        <v>662</v>
      </c>
      <c r="G1011" s="13" t="s">
        <v>631</v>
      </c>
      <c r="H1011" s="13" t="str">
        <f>IF(R1011="A","Yes","No")</f>
        <v>No</v>
      </c>
      <c r="I1011" s="13" t="s">
        <v>28</v>
      </c>
      <c r="J1011" s="13" t="s">
        <v>29</v>
      </c>
      <c r="K1011" s="13" t="s">
        <v>29</v>
      </c>
      <c r="L1011" s="13" t="s">
        <v>30</v>
      </c>
      <c r="M1011" s="13">
        <v>2013</v>
      </c>
      <c r="N1011" s="13"/>
      <c r="O1011" s="13"/>
      <c r="P1011" s="13"/>
      <c r="Q1011" s="14" t="s">
        <v>663</v>
      </c>
      <c r="R1011" s="15" t="s">
        <v>95</v>
      </c>
      <c r="S1011" s="15" t="s">
        <v>96</v>
      </c>
      <c r="T1011" s="15" t="s">
        <v>97</v>
      </c>
      <c r="U1011" s="13" t="s">
        <v>662</v>
      </c>
      <c r="V1011" s="13" t="s">
        <v>127</v>
      </c>
      <c r="W1011" s="13" t="s">
        <v>128</v>
      </c>
      <c r="X1011" s="13" t="s">
        <v>664</v>
      </c>
      <c r="Y1011" s="13" t="s">
        <v>100</v>
      </c>
      <c r="Z1011" s="13" t="s">
        <v>665</v>
      </c>
      <c r="AA1011" s="3"/>
    </row>
    <row r="1012" spans="1:27" x14ac:dyDescent="0.3">
      <c r="A1012" s="13" t="s">
        <v>598</v>
      </c>
      <c r="B1012" s="13" t="s">
        <v>107</v>
      </c>
      <c r="C1012" s="13" t="s">
        <v>93</v>
      </c>
      <c r="D1012" s="13" t="s">
        <v>93</v>
      </c>
      <c r="E1012" s="29" t="s">
        <v>1943</v>
      </c>
      <c r="F1012" s="13" t="s">
        <v>662</v>
      </c>
      <c r="G1012" s="13" t="s">
        <v>631</v>
      </c>
      <c r="H1012" s="13" t="str">
        <f>IF(R1012="A","Yes","No")</f>
        <v>No</v>
      </c>
      <c r="I1012" s="13" t="s">
        <v>28</v>
      </c>
      <c r="J1012" s="13" t="s">
        <v>29</v>
      </c>
      <c r="K1012" s="13" t="s">
        <v>29</v>
      </c>
      <c r="L1012" s="13" t="s">
        <v>30</v>
      </c>
      <c r="M1012" s="13">
        <v>2013</v>
      </c>
      <c r="N1012" s="13"/>
      <c r="O1012" s="13"/>
      <c r="P1012" s="13"/>
      <c r="Q1012" s="14" t="s">
        <v>663</v>
      </c>
      <c r="R1012" s="15" t="s">
        <v>95</v>
      </c>
      <c r="S1012" s="15" t="s">
        <v>96</v>
      </c>
      <c r="T1012" s="15" t="s">
        <v>97</v>
      </c>
      <c r="U1012" s="13" t="s">
        <v>662</v>
      </c>
      <c r="V1012" s="13" t="s">
        <v>127</v>
      </c>
      <c r="W1012" s="13" t="s">
        <v>128</v>
      </c>
      <c r="X1012" s="13" t="s">
        <v>664</v>
      </c>
      <c r="Y1012" s="13" t="s">
        <v>100</v>
      </c>
      <c r="Z1012" s="13" t="s">
        <v>665</v>
      </c>
      <c r="AA1012" s="3"/>
    </row>
    <row r="1013" spans="1:27" x14ac:dyDescent="0.3">
      <c r="A1013" s="13" t="s">
        <v>598</v>
      </c>
      <c r="B1013" s="13" t="s">
        <v>107</v>
      </c>
      <c r="C1013" s="13" t="s">
        <v>93</v>
      </c>
      <c r="D1013" s="13" t="s">
        <v>93</v>
      </c>
      <c r="E1013" s="29" t="s">
        <v>1944</v>
      </c>
      <c r="F1013" s="13" t="s">
        <v>662</v>
      </c>
      <c r="G1013" s="13" t="s">
        <v>631</v>
      </c>
      <c r="H1013" s="13" t="str">
        <f>IF(R1013="A","Yes","No")</f>
        <v>No</v>
      </c>
      <c r="I1013" s="13" t="s">
        <v>28</v>
      </c>
      <c r="J1013" s="13" t="s">
        <v>29</v>
      </c>
      <c r="K1013" s="13" t="s">
        <v>29</v>
      </c>
      <c r="L1013" s="13" t="s">
        <v>30</v>
      </c>
      <c r="M1013" s="13">
        <v>2013</v>
      </c>
      <c r="N1013" s="13"/>
      <c r="O1013" s="13"/>
      <c r="P1013" s="13"/>
      <c r="Q1013" s="14" t="s">
        <v>663</v>
      </c>
      <c r="R1013" s="15" t="s">
        <v>95</v>
      </c>
      <c r="S1013" s="15" t="s">
        <v>96</v>
      </c>
      <c r="T1013" s="15" t="s">
        <v>97</v>
      </c>
      <c r="U1013" s="13" t="s">
        <v>662</v>
      </c>
      <c r="V1013" s="13" t="s">
        <v>127</v>
      </c>
      <c r="W1013" s="13" t="s">
        <v>128</v>
      </c>
      <c r="X1013" s="13" t="s">
        <v>664</v>
      </c>
      <c r="Y1013" s="13" t="s">
        <v>100</v>
      </c>
      <c r="Z1013" s="13" t="s">
        <v>665</v>
      </c>
      <c r="AA1013" s="3"/>
    </row>
    <row r="1014" spans="1:27" x14ac:dyDescent="0.3">
      <c r="A1014" s="13" t="s">
        <v>598</v>
      </c>
      <c r="B1014" s="13" t="s">
        <v>107</v>
      </c>
      <c r="C1014" s="13" t="s">
        <v>93</v>
      </c>
      <c r="D1014" s="13" t="s">
        <v>93</v>
      </c>
      <c r="E1014" s="29" t="s">
        <v>1945</v>
      </c>
      <c r="F1014" s="13" t="s">
        <v>662</v>
      </c>
      <c r="G1014" s="13" t="s">
        <v>631</v>
      </c>
      <c r="H1014" s="13" t="str">
        <f>IF(R1014="A","Yes","No")</f>
        <v>No</v>
      </c>
      <c r="I1014" s="13" t="s">
        <v>28</v>
      </c>
      <c r="J1014" s="13" t="s">
        <v>29</v>
      </c>
      <c r="K1014" s="13" t="s">
        <v>29</v>
      </c>
      <c r="L1014" s="13" t="s">
        <v>30</v>
      </c>
      <c r="M1014" s="13">
        <v>2013</v>
      </c>
      <c r="N1014" s="13"/>
      <c r="O1014" s="13"/>
      <c r="P1014" s="13"/>
      <c r="Q1014" s="14" t="s">
        <v>663</v>
      </c>
      <c r="R1014" s="15" t="s">
        <v>95</v>
      </c>
      <c r="S1014" s="15" t="s">
        <v>96</v>
      </c>
      <c r="T1014" s="15" t="s">
        <v>97</v>
      </c>
      <c r="U1014" s="13" t="s">
        <v>662</v>
      </c>
      <c r="V1014" s="13" t="s">
        <v>127</v>
      </c>
      <c r="W1014" s="13" t="s">
        <v>128</v>
      </c>
      <c r="X1014" s="13" t="s">
        <v>664</v>
      </c>
      <c r="Y1014" s="13" t="s">
        <v>100</v>
      </c>
      <c r="Z1014" s="13" t="s">
        <v>665</v>
      </c>
      <c r="AA1014" s="3"/>
    </row>
    <row r="1015" spans="1:27" x14ac:dyDescent="0.3">
      <c r="A1015" s="13" t="s">
        <v>598</v>
      </c>
      <c r="B1015" s="13" t="s">
        <v>107</v>
      </c>
      <c r="C1015" s="13" t="s">
        <v>93</v>
      </c>
      <c r="D1015" s="13" t="s">
        <v>93</v>
      </c>
      <c r="E1015" s="29" t="s">
        <v>1946</v>
      </c>
      <c r="F1015" s="13" t="s">
        <v>662</v>
      </c>
      <c r="G1015" s="13" t="s">
        <v>631</v>
      </c>
      <c r="H1015" s="13" t="str">
        <f>IF(R1015="A","Yes","No")</f>
        <v>No</v>
      </c>
      <c r="I1015" s="13" t="s">
        <v>28</v>
      </c>
      <c r="J1015" s="13" t="s">
        <v>29</v>
      </c>
      <c r="K1015" s="13" t="s">
        <v>29</v>
      </c>
      <c r="L1015" s="13" t="s">
        <v>30</v>
      </c>
      <c r="M1015" s="13">
        <v>2013</v>
      </c>
      <c r="N1015" s="13"/>
      <c r="O1015" s="13"/>
      <c r="P1015" s="13"/>
      <c r="Q1015" s="14" t="s">
        <v>663</v>
      </c>
      <c r="R1015" s="15" t="s">
        <v>95</v>
      </c>
      <c r="S1015" s="15" t="s">
        <v>96</v>
      </c>
      <c r="T1015" s="15" t="s">
        <v>97</v>
      </c>
      <c r="U1015" s="13" t="s">
        <v>662</v>
      </c>
      <c r="V1015" s="13" t="s">
        <v>127</v>
      </c>
      <c r="W1015" s="13" t="s">
        <v>128</v>
      </c>
      <c r="X1015" s="13" t="s">
        <v>664</v>
      </c>
      <c r="Y1015" s="13" t="s">
        <v>100</v>
      </c>
      <c r="Z1015" s="13" t="s">
        <v>665</v>
      </c>
      <c r="AA1015" s="3"/>
    </row>
    <row r="1016" spans="1:27" x14ac:dyDescent="0.3">
      <c r="A1016" s="13" t="s">
        <v>598</v>
      </c>
      <c r="B1016" s="13" t="s">
        <v>107</v>
      </c>
      <c r="C1016" s="13" t="s">
        <v>93</v>
      </c>
      <c r="D1016" s="13" t="s">
        <v>93</v>
      </c>
      <c r="E1016" s="29" t="s">
        <v>1947</v>
      </c>
      <c r="F1016" s="13" t="s">
        <v>662</v>
      </c>
      <c r="G1016" s="13" t="s">
        <v>631</v>
      </c>
      <c r="H1016" s="13" t="str">
        <f>IF(R1016="A","Yes","No")</f>
        <v>No</v>
      </c>
      <c r="I1016" s="13" t="s">
        <v>28</v>
      </c>
      <c r="J1016" s="13" t="s">
        <v>29</v>
      </c>
      <c r="K1016" s="13" t="s">
        <v>29</v>
      </c>
      <c r="L1016" s="13" t="s">
        <v>30</v>
      </c>
      <c r="M1016" s="13">
        <v>2013</v>
      </c>
      <c r="N1016" s="13"/>
      <c r="O1016" s="13"/>
      <c r="P1016" s="13"/>
      <c r="Q1016" s="14" t="s">
        <v>663</v>
      </c>
      <c r="R1016" s="15" t="s">
        <v>95</v>
      </c>
      <c r="S1016" s="15" t="s">
        <v>96</v>
      </c>
      <c r="T1016" s="15" t="s">
        <v>97</v>
      </c>
      <c r="U1016" s="13" t="s">
        <v>662</v>
      </c>
      <c r="V1016" s="13" t="s">
        <v>127</v>
      </c>
      <c r="W1016" s="13" t="s">
        <v>128</v>
      </c>
      <c r="X1016" s="13" t="s">
        <v>664</v>
      </c>
      <c r="Y1016" s="13" t="s">
        <v>100</v>
      </c>
      <c r="Z1016" s="13" t="s">
        <v>665</v>
      </c>
      <c r="AA1016" s="3"/>
    </row>
    <row r="1017" spans="1:27" x14ac:dyDescent="0.3">
      <c r="A1017" s="13" t="s">
        <v>598</v>
      </c>
      <c r="B1017" s="13" t="s">
        <v>107</v>
      </c>
      <c r="C1017" s="13" t="s">
        <v>93</v>
      </c>
      <c r="D1017" s="13" t="s">
        <v>93</v>
      </c>
      <c r="E1017" s="29" t="s">
        <v>1948</v>
      </c>
      <c r="F1017" s="13" t="s">
        <v>662</v>
      </c>
      <c r="G1017" s="13" t="s">
        <v>631</v>
      </c>
      <c r="H1017" s="13" t="str">
        <f>IF(R1017="A","Yes","No")</f>
        <v>No</v>
      </c>
      <c r="I1017" s="13" t="s">
        <v>28</v>
      </c>
      <c r="J1017" s="13" t="s">
        <v>29</v>
      </c>
      <c r="K1017" s="13" t="s">
        <v>29</v>
      </c>
      <c r="L1017" s="13" t="s">
        <v>30</v>
      </c>
      <c r="M1017" s="13">
        <v>2013</v>
      </c>
      <c r="N1017" s="13"/>
      <c r="O1017" s="13"/>
      <c r="P1017" s="13"/>
      <c r="Q1017" s="14" t="s">
        <v>663</v>
      </c>
      <c r="R1017" s="15" t="s">
        <v>95</v>
      </c>
      <c r="S1017" s="15" t="s">
        <v>96</v>
      </c>
      <c r="T1017" s="15" t="s">
        <v>97</v>
      </c>
      <c r="U1017" s="13" t="s">
        <v>662</v>
      </c>
      <c r="V1017" s="13" t="s">
        <v>127</v>
      </c>
      <c r="W1017" s="13" t="s">
        <v>128</v>
      </c>
      <c r="X1017" s="13" t="s">
        <v>664</v>
      </c>
      <c r="Y1017" s="13" t="s">
        <v>100</v>
      </c>
      <c r="Z1017" s="13" t="s">
        <v>665</v>
      </c>
      <c r="AA1017" s="3"/>
    </row>
    <row r="1018" spans="1:27" x14ac:dyDescent="0.3">
      <c r="A1018" s="13" t="s">
        <v>598</v>
      </c>
      <c r="B1018" s="13" t="s">
        <v>107</v>
      </c>
      <c r="C1018" s="13" t="s">
        <v>93</v>
      </c>
      <c r="D1018" s="13" t="s">
        <v>93</v>
      </c>
      <c r="E1018" s="29" t="s">
        <v>1949</v>
      </c>
      <c r="F1018" s="13" t="s">
        <v>662</v>
      </c>
      <c r="G1018" s="13" t="s">
        <v>631</v>
      </c>
      <c r="H1018" s="13" t="str">
        <f>IF(R1018="A","Yes","No")</f>
        <v>No</v>
      </c>
      <c r="I1018" s="13" t="s">
        <v>28</v>
      </c>
      <c r="J1018" s="13" t="s">
        <v>29</v>
      </c>
      <c r="K1018" s="13" t="s">
        <v>29</v>
      </c>
      <c r="L1018" s="13" t="s">
        <v>30</v>
      </c>
      <c r="M1018" s="13">
        <v>2013</v>
      </c>
      <c r="N1018" s="13"/>
      <c r="O1018" s="13"/>
      <c r="P1018" s="13"/>
      <c r="Q1018" s="14" t="s">
        <v>663</v>
      </c>
      <c r="R1018" s="15" t="s">
        <v>95</v>
      </c>
      <c r="S1018" s="15" t="s">
        <v>96</v>
      </c>
      <c r="T1018" s="15" t="s">
        <v>97</v>
      </c>
      <c r="U1018" s="13" t="s">
        <v>662</v>
      </c>
      <c r="V1018" s="13" t="s">
        <v>127</v>
      </c>
      <c r="W1018" s="13" t="s">
        <v>128</v>
      </c>
      <c r="X1018" s="13" t="s">
        <v>664</v>
      </c>
      <c r="Y1018" s="13" t="s">
        <v>100</v>
      </c>
      <c r="Z1018" s="13" t="s">
        <v>665</v>
      </c>
      <c r="AA1018" s="3"/>
    </row>
    <row r="1019" spans="1:27" x14ac:dyDescent="0.3">
      <c r="A1019" s="13" t="s">
        <v>598</v>
      </c>
      <c r="B1019" s="13" t="s">
        <v>107</v>
      </c>
      <c r="C1019" s="13" t="s">
        <v>93</v>
      </c>
      <c r="D1019" s="13" t="s">
        <v>93</v>
      </c>
      <c r="E1019" s="29" t="s">
        <v>1950</v>
      </c>
      <c r="F1019" s="13" t="s">
        <v>662</v>
      </c>
      <c r="G1019" s="13" t="s">
        <v>631</v>
      </c>
      <c r="H1019" s="13" t="str">
        <f>IF(R1019="A","Yes","No")</f>
        <v>No</v>
      </c>
      <c r="I1019" s="13" t="s">
        <v>28</v>
      </c>
      <c r="J1019" s="13" t="s">
        <v>29</v>
      </c>
      <c r="K1019" s="13" t="s">
        <v>29</v>
      </c>
      <c r="L1019" s="13" t="s">
        <v>30</v>
      </c>
      <c r="M1019" s="13">
        <v>2013</v>
      </c>
      <c r="N1019" s="13"/>
      <c r="O1019" s="13"/>
      <c r="P1019" s="13"/>
      <c r="Q1019" s="14" t="s">
        <v>663</v>
      </c>
      <c r="R1019" s="15" t="s">
        <v>95</v>
      </c>
      <c r="S1019" s="15" t="s">
        <v>96</v>
      </c>
      <c r="T1019" s="15" t="s">
        <v>97</v>
      </c>
      <c r="U1019" s="13" t="s">
        <v>662</v>
      </c>
      <c r="V1019" s="13" t="s">
        <v>127</v>
      </c>
      <c r="W1019" s="13" t="s">
        <v>128</v>
      </c>
      <c r="X1019" s="13" t="s">
        <v>664</v>
      </c>
      <c r="Y1019" s="13" t="s">
        <v>100</v>
      </c>
      <c r="Z1019" s="13" t="s">
        <v>665</v>
      </c>
      <c r="AA1019" s="3"/>
    </row>
    <row r="1020" spans="1:27" x14ac:dyDescent="0.3">
      <c r="A1020" s="13" t="s">
        <v>598</v>
      </c>
      <c r="B1020" s="13" t="s">
        <v>107</v>
      </c>
      <c r="C1020" s="13" t="s">
        <v>93</v>
      </c>
      <c r="D1020" s="13" t="s">
        <v>93</v>
      </c>
      <c r="E1020" s="29" t="s">
        <v>1951</v>
      </c>
      <c r="F1020" s="13" t="s">
        <v>662</v>
      </c>
      <c r="G1020" s="13" t="s">
        <v>631</v>
      </c>
      <c r="H1020" s="13" t="str">
        <f>IF(R1020="A","Yes","No")</f>
        <v>No</v>
      </c>
      <c r="I1020" s="13" t="s">
        <v>28</v>
      </c>
      <c r="J1020" s="13" t="s">
        <v>29</v>
      </c>
      <c r="K1020" s="13" t="s">
        <v>29</v>
      </c>
      <c r="L1020" s="13" t="s">
        <v>30</v>
      </c>
      <c r="M1020" s="13">
        <v>2013</v>
      </c>
      <c r="N1020" s="13"/>
      <c r="O1020" s="13"/>
      <c r="P1020" s="13"/>
      <c r="Q1020" s="14" t="s">
        <v>663</v>
      </c>
      <c r="R1020" s="15" t="s">
        <v>95</v>
      </c>
      <c r="S1020" s="15" t="s">
        <v>96</v>
      </c>
      <c r="T1020" s="15" t="s">
        <v>97</v>
      </c>
      <c r="U1020" s="13" t="s">
        <v>662</v>
      </c>
      <c r="V1020" s="13" t="s">
        <v>127</v>
      </c>
      <c r="W1020" s="13" t="s">
        <v>128</v>
      </c>
      <c r="X1020" s="13" t="s">
        <v>664</v>
      </c>
      <c r="Y1020" s="13" t="s">
        <v>100</v>
      </c>
      <c r="Z1020" s="13" t="s">
        <v>665</v>
      </c>
      <c r="AA1020" s="3"/>
    </row>
    <row r="1021" spans="1:27" x14ac:dyDescent="0.3">
      <c r="A1021" s="13" t="s">
        <v>598</v>
      </c>
      <c r="B1021" s="13" t="s">
        <v>107</v>
      </c>
      <c r="C1021" s="13" t="s">
        <v>93</v>
      </c>
      <c r="D1021" s="13" t="s">
        <v>93</v>
      </c>
      <c r="E1021" s="29" t="s">
        <v>1952</v>
      </c>
      <c r="F1021" s="13" t="s">
        <v>669</v>
      </c>
      <c r="G1021" s="13" t="s">
        <v>631</v>
      </c>
      <c r="H1021" s="13" t="str">
        <f>IF(R1021="A","Yes","No")</f>
        <v>No</v>
      </c>
      <c r="I1021" s="13" t="s">
        <v>71</v>
      </c>
      <c r="J1021" s="13" t="s">
        <v>29</v>
      </c>
      <c r="K1021" s="13" t="s">
        <v>29</v>
      </c>
      <c r="L1021" s="13" t="s">
        <v>30</v>
      </c>
      <c r="M1021" s="13">
        <v>2015</v>
      </c>
      <c r="N1021" s="13"/>
      <c r="O1021" s="13"/>
      <c r="P1021" s="13"/>
      <c r="Q1021" s="14" t="s">
        <v>670</v>
      </c>
      <c r="R1021" s="15" t="s">
        <v>95</v>
      </c>
      <c r="S1021" s="15" t="s">
        <v>96</v>
      </c>
      <c r="T1021" s="15" t="s">
        <v>97</v>
      </c>
      <c r="U1021" s="13" t="s">
        <v>671</v>
      </c>
      <c r="V1021" s="13" t="s">
        <v>127</v>
      </c>
      <c r="W1021" s="13" t="s">
        <v>128</v>
      </c>
      <c r="X1021" s="13" t="s">
        <v>672</v>
      </c>
      <c r="Y1021" s="13" t="s">
        <v>100</v>
      </c>
      <c r="Z1021" s="13"/>
      <c r="AA1021" s="3"/>
    </row>
    <row r="1022" spans="1:27" x14ac:dyDescent="0.3">
      <c r="A1022" s="13" t="s">
        <v>598</v>
      </c>
      <c r="B1022" s="13" t="s">
        <v>107</v>
      </c>
      <c r="C1022" s="13" t="s">
        <v>93</v>
      </c>
      <c r="D1022" s="13" t="s">
        <v>93</v>
      </c>
      <c r="E1022" s="29" t="s">
        <v>1953</v>
      </c>
      <c r="F1022" s="13" t="s">
        <v>669</v>
      </c>
      <c r="G1022" s="13" t="s">
        <v>631</v>
      </c>
      <c r="H1022" s="13" t="str">
        <f>IF(R1022="A","Yes","No")</f>
        <v>No</v>
      </c>
      <c r="I1022" s="13" t="s">
        <v>71</v>
      </c>
      <c r="J1022" s="13" t="s">
        <v>29</v>
      </c>
      <c r="K1022" s="13" t="s">
        <v>29</v>
      </c>
      <c r="L1022" s="13" t="s">
        <v>30</v>
      </c>
      <c r="M1022" s="13">
        <v>2015</v>
      </c>
      <c r="N1022" s="13"/>
      <c r="O1022" s="13"/>
      <c r="P1022" s="13"/>
      <c r="Q1022" s="14" t="s">
        <v>670</v>
      </c>
      <c r="R1022" s="15" t="s">
        <v>95</v>
      </c>
      <c r="S1022" s="15" t="s">
        <v>96</v>
      </c>
      <c r="T1022" s="15" t="s">
        <v>97</v>
      </c>
      <c r="U1022" s="13" t="s">
        <v>671</v>
      </c>
      <c r="V1022" s="13" t="s">
        <v>127</v>
      </c>
      <c r="W1022" s="13" t="s">
        <v>128</v>
      </c>
      <c r="X1022" s="13" t="s">
        <v>672</v>
      </c>
      <c r="Y1022" s="13" t="s">
        <v>100</v>
      </c>
      <c r="Z1022" s="13"/>
      <c r="AA1022" s="3"/>
    </row>
    <row r="1023" spans="1:27" x14ac:dyDescent="0.3">
      <c r="A1023" s="13" t="s">
        <v>598</v>
      </c>
      <c r="B1023" s="13" t="s">
        <v>107</v>
      </c>
      <c r="C1023" s="13" t="s">
        <v>93</v>
      </c>
      <c r="D1023" s="13" t="s">
        <v>93</v>
      </c>
      <c r="E1023" s="29" t="s">
        <v>1954</v>
      </c>
      <c r="F1023" s="13" t="s">
        <v>669</v>
      </c>
      <c r="G1023" s="13" t="s">
        <v>631</v>
      </c>
      <c r="H1023" s="13" t="str">
        <f>IF(R1023="A","Yes","No")</f>
        <v>No</v>
      </c>
      <c r="I1023" s="13" t="s">
        <v>71</v>
      </c>
      <c r="J1023" s="13" t="s">
        <v>29</v>
      </c>
      <c r="K1023" s="13" t="s">
        <v>29</v>
      </c>
      <c r="L1023" s="13" t="s">
        <v>30</v>
      </c>
      <c r="M1023" s="13">
        <v>2015</v>
      </c>
      <c r="N1023" s="13"/>
      <c r="O1023" s="13"/>
      <c r="P1023" s="13"/>
      <c r="Q1023" s="14" t="s">
        <v>670</v>
      </c>
      <c r="R1023" s="15" t="s">
        <v>95</v>
      </c>
      <c r="S1023" s="15" t="s">
        <v>96</v>
      </c>
      <c r="T1023" s="15" t="s">
        <v>97</v>
      </c>
      <c r="U1023" s="13" t="s">
        <v>671</v>
      </c>
      <c r="V1023" s="13" t="s">
        <v>127</v>
      </c>
      <c r="W1023" s="13" t="s">
        <v>128</v>
      </c>
      <c r="X1023" s="13" t="s">
        <v>672</v>
      </c>
      <c r="Y1023" s="13" t="s">
        <v>100</v>
      </c>
      <c r="Z1023" s="13"/>
      <c r="AA1023" s="3"/>
    </row>
    <row r="1024" spans="1:27" x14ac:dyDescent="0.3">
      <c r="A1024" s="13" t="s">
        <v>598</v>
      </c>
      <c r="B1024" s="13" t="s">
        <v>107</v>
      </c>
      <c r="C1024" s="13" t="s">
        <v>93</v>
      </c>
      <c r="D1024" s="13" t="s">
        <v>93</v>
      </c>
      <c r="E1024" s="29" t="s">
        <v>1955</v>
      </c>
      <c r="F1024" s="13" t="s">
        <v>669</v>
      </c>
      <c r="G1024" s="13" t="s">
        <v>631</v>
      </c>
      <c r="H1024" s="13" t="str">
        <f>IF(R1024="A","Yes","No")</f>
        <v>No</v>
      </c>
      <c r="I1024" s="13" t="s">
        <v>71</v>
      </c>
      <c r="J1024" s="13" t="s">
        <v>29</v>
      </c>
      <c r="K1024" s="13" t="s">
        <v>29</v>
      </c>
      <c r="L1024" s="13" t="s">
        <v>30</v>
      </c>
      <c r="M1024" s="13">
        <v>2015</v>
      </c>
      <c r="N1024" s="13"/>
      <c r="O1024" s="13"/>
      <c r="P1024" s="13"/>
      <c r="Q1024" s="14" t="s">
        <v>670</v>
      </c>
      <c r="R1024" s="15" t="s">
        <v>95</v>
      </c>
      <c r="S1024" s="15" t="s">
        <v>96</v>
      </c>
      <c r="T1024" s="15" t="s">
        <v>97</v>
      </c>
      <c r="U1024" s="13" t="s">
        <v>671</v>
      </c>
      <c r="V1024" s="13" t="s">
        <v>127</v>
      </c>
      <c r="W1024" s="13" t="s">
        <v>128</v>
      </c>
      <c r="X1024" s="13" t="s">
        <v>672</v>
      </c>
      <c r="Y1024" s="13" t="s">
        <v>100</v>
      </c>
      <c r="Z1024" s="13"/>
      <c r="AA1024" s="3"/>
    </row>
    <row r="1025" spans="1:27" x14ac:dyDescent="0.3">
      <c r="A1025" s="13" t="s">
        <v>598</v>
      </c>
      <c r="B1025" s="13" t="s">
        <v>107</v>
      </c>
      <c r="C1025" s="13" t="s">
        <v>93</v>
      </c>
      <c r="D1025" s="13" t="s">
        <v>93</v>
      </c>
      <c r="E1025" s="29" t="s">
        <v>1956</v>
      </c>
      <c r="F1025" s="13" t="s">
        <v>669</v>
      </c>
      <c r="G1025" s="13" t="s">
        <v>631</v>
      </c>
      <c r="H1025" s="13" t="str">
        <f>IF(R1025="A","Yes","No")</f>
        <v>No</v>
      </c>
      <c r="I1025" s="13" t="s">
        <v>71</v>
      </c>
      <c r="J1025" s="13" t="s">
        <v>29</v>
      </c>
      <c r="K1025" s="13" t="s">
        <v>29</v>
      </c>
      <c r="L1025" s="13" t="s">
        <v>30</v>
      </c>
      <c r="M1025" s="13">
        <v>2015</v>
      </c>
      <c r="N1025" s="13"/>
      <c r="O1025" s="13"/>
      <c r="P1025" s="13"/>
      <c r="Q1025" s="14" t="s">
        <v>670</v>
      </c>
      <c r="R1025" s="15" t="s">
        <v>95</v>
      </c>
      <c r="S1025" s="15" t="s">
        <v>96</v>
      </c>
      <c r="T1025" s="15" t="s">
        <v>97</v>
      </c>
      <c r="U1025" s="13" t="s">
        <v>671</v>
      </c>
      <c r="V1025" s="13" t="s">
        <v>127</v>
      </c>
      <c r="W1025" s="13" t="s">
        <v>128</v>
      </c>
      <c r="X1025" s="13" t="s">
        <v>672</v>
      </c>
      <c r="Y1025" s="13" t="s">
        <v>100</v>
      </c>
      <c r="Z1025" s="13"/>
      <c r="AA1025" s="3"/>
    </row>
    <row r="1026" spans="1:27" x14ac:dyDescent="0.3">
      <c r="A1026" s="13" t="s">
        <v>598</v>
      </c>
      <c r="B1026" s="13" t="s">
        <v>107</v>
      </c>
      <c r="C1026" s="13" t="s">
        <v>93</v>
      </c>
      <c r="D1026" s="13" t="s">
        <v>93</v>
      </c>
      <c r="E1026" s="29" t="s">
        <v>1957</v>
      </c>
      <c r="F1026" s="13" t="s">
        <v>669</v>
      </c>
      <c r="G1026" s="13" t="s">
        <v>631</v>
      </c>
      <c r="H1026" s="13" t="str">
        <f>IF(R1026="A","Yes","No")</f>
        <v>No</v>
      </c>
      <c r="I1026" s="13" t="s">
        <v>71</v>
      </c>
      <c r="J1026" s="13" t="s">
        <v>29</v>
      </c>
      <c r="K1026" s="13" t="s">
        <v>29</v>
      </c>
      <c r="L1026" s="13" t="s">
        <v>30</v>
      </c>
      <c r="M1026" s="13">
        <v>2015</v>
      </c>
      <c r="N1026" s="13"/>
      <c r="O1026" s="13"/>
      <c r="P1026" s="13"/>
      <c r="Q1026" s="14" t="s">
        <v>670</v>
      </c>
      <c r="R1026" s="15" t="s">
        <v>95</v>
      </c>
      <c r="S1026" s="15" t="s">
        <v>96</v>
      </c>
      <c r="T1026" s="15" t="s">
        <v>97</v>
      </c>
      <c r="U1026" s="13" t="s">
        <v>671</v>
      </c>
      <c r="V1026" s="13" t="s">
        <v>127</v>
      </c>
      <c r="W1026" s="13" t="s">
        <v>128</v>
      </c>
      <c r="X1026" s="13" t="s">
        <v>672</v>
      </c>
      <c r="Y1026" s="13" t="s">
        <v>100</v>
      </c>
      <c r="Z1026" s="13"/>
      <c r="AA1026" s="3"/>
    </row>
    <row r="1027" spans="1:27" x14ac:dyDescent="0.3">
      <c r="A1027" s="13" t="s">
        <v>598</v>
      </c>
      <c r="B1027" s="13" t="s">
        <v>107</v>
      </c>
      <c r="C1027" s="13" t="s">
        <v>93</v>
      </c>
      <c r="D1027" s="13" t="s">
        <v>93</v>
      </c>
      <c r="E1027" s="29" t="s">
        <v>1958</v>
      </c>
      <c r="F1027" s="13" t="s">
        <v>669</v>
      </c>
      <c r="G1027" s="13" t="s">
        <v>631</v>
      </c>
      <c r="H1027" s="13" t="str">
        <f>IF(R1027="A","Yes","No")</f>
        <v>No</v>
      </c>
      <c r="I1027" s="13" t="s">
        <v>71</v>
      </c>
      <c r="J1027" s="13" t="s">
        <v>29</v>
      </c>
      <c r="K1027" s="13" t="s">
        <v>29</v>
      </c>
      <c r="L1027" s="13" t="s">
        <v>30</v>
      </c>
      <c r="M1027" s="13">
        <v>2015</v>
      </c>
      <c r="N1027" s="13"/>
      <c r="O1027" s="13"/>
      <c r="P1027" s="13"/>
      <c r="Q1027" s="14" t="s">
        <v>670</v>
      </c>
      <c r="R1027" s="15" t="s">
        <v>95</v>
      </c>
      <c r="S1027" s="15" t="s">
        <v>96</v>
      </c>
      <c r="T1027" s="15" t="s">
        <v>97</v>
      </c>
      <c r="U1027" s="13" t="s">
        <v>671</v>
      </c>
      <c r="V1027" s="13" t="s">
        <v>127</v>
      </c>
      <c r="W1027" s="13" t="s">
        <v>128</v>
      </c>
      <c r="X1027" s="13" t="s">
        <v>672</v>
      </c>
      <c r="Y1027" s="13" t="s">
        <v>100</v>
      </c>
      <c r="Z1027" s="13"/>
      <c r="AA1027" s="3"/>
    </row>
    <row r="1028" spans="1:27" x14ac:dyDescent="0.3">
      <c r="A1028" s="13" t="s">
        <v>598</v>
      </c>
      <c r="B1028" s="13" t="s">
        <v>107</v>
      </c>
      <c r="C1028" s="13" t="s">
        <v>93</v>
      </c>
      <c r="D1028" s="13" t="s">
        <v>93</v>
      </c>
      <c r="E1028" s="29" t="s">
        <v>1959</v>
      </c>
      <c r="F1028" s="13" t="s">
        <v>669</v>
      </c>
      <c r="G1028" s="13" t="s">
        <v>631</v>
      </c>
      <c r="H1028" s="13" t="str">
        <f>IF(R1028="A","Yes","No")</f>
        <v>No</v>
      </c>
      <c r="I1028" s="13" t="s">
        <v>71</v>
      </c>
      <c r="J1028" s="13" t="s">
        <v>29</v>
      </c>
      <c r="K1028" s="13" t="s">
        <v>29</v>
      </c>
      <c r="L1028" s="13" t="s">
        <v>30</v>
      </c>
      <c r="M1028" s="13">
        <v>2015</v>
      </c>
      <c r="N1028" s="13"/>
      <c r="O1028" s="13"/>
      <c r="P1028" s="13"/>
      <c r="Q1028" s="14" t="s">
        <v>670</v>
      </c>
      <c r="R1028" s="15" t="s">
        <v>95</v>
      </c>
      <c r="S1028" s="15" t="s">
        <v>96</v>
      </c>
      <c r="T1028" s="15" t="s">
        <v>97</v>
      </c>
      <c r="U1028" s="13" t="s">
        <v>671</v>
      </c>
      <c r="V1028" s="13" t="s">
        <v>127</v>
      </c>
      <c r="W1028" s="13" t="s">
        <v>128</v>
      </c>
      <c r="X1028" s="13" t="s">
        <v>672</v>
      </c>
      <c r="Y1028" s="13" t="s">
        <v>100</v>
      </c>
      <c r="Z1028" s="13"/>
      <c r="AA1028" s="3"/>
    </row>
    <row r="1029" spans="1:27" x14ac:dyDescent="0.3">
      <c r="A1029" s="13" t="s">
        <v>598</v>
      </c>
      <c r="B1029" s="13" t="s">
        <v>107</v>
      </c>
      <c r="C1029" s="13" t="s">
        <v>93</v>
      </c>
      <c r="D1029" s="13" t="s">
        <v>93</v>
      </c>
      <c r="E1029" s="29" t="s">
        <v>713</v>
      </c>
      <c r="F1029" s="13" t="s">
        <v>669</v>
      </c>
      <c r="G1029" s="13" t="s">
        <v>631</v>
      </c>
      <c r="H1029" s="13" t="str">
        <f>IF(R1029="A","Yes","No")</f>
        <v>No</v>
      </c>
      <c r="I1029" s="13" t="s">
        <v>71</v>
      </c>
      <c r="J1029" s="13" t="s">
        <v>29</v>
      </c>
      <c r="K1029" s="13" t="s">
        <v>29</v>
      </c>
      <c r="L1029" s="13" t="s">
        <v>30</v>
      </c>
      <c r="M1029" s="13">
        <v>2015</v>
      </c>
      <c r="N1029" s="13"/>
      <c r="O1029" s="13"/>
      <c r="P1029" s="13"/>
      <c r="Q1029" s="14" t="s">
        <v>670</v>
      </c>
      <c r="R1029" s="15" t="s">
        <v>95</v>
      </c>
      <c r="S1029" s="15" t="s">
        <v>96</v>
      </c>
      <c r="T1029" s="15" t="s">
        <v>97</v>
      </c>
      <c r="U1029" s="13" t="s">
        <v>671</v>
      </c>
      <c r="V1029" s="13" t="s">
        <v>127</v>
      </c>
      <c r="W1029" s="13" t="s">
        <v>128</v>
      </c>
      <c r="X1029" s="13" t="s">
        <v>672</v>
      </c>
      <c r="Y1029" s="13" t="s">
        <v>100</v>
      </c>
      <c r="Z1029" s="13"/>
      <c r="AA1029" s="3"/>
    </row>
    <row r="1030" spans="1:27" x14ac:dyDescent="0.3">
      <c r="A1030" s="13" t="s">
        <v>598</v>
      </c>
      <c r="B1030" s="13" t="s">
        <v>107</v>
      </c>
      <c r="C1030" s="13" t="s">
        <v>93</v>
      </c>
      <c r="D1030" s="13" t="s">
        <v>93</v>
      </c>
      <c r="E1030" s="29" t="s">
        <v>1960</v>
      </c>
      <c r="F1030" s="13" t="s">
        <v>669</v>
      </c>
      <c r="G1030" s="13" t="s">
        <v>631</v>
      </c>
      <c r="H1030" s="13" t="str">
        <f>IF(R1030="A","Yes","No")</f>
        <v>No</v>
      </c>
      <c r="I1030" s="13" t="s">
        <v>71</v>
      </c>
      <c r="J1030" s="13" t="s">
        <v>29</v>
      </c>
      <c r="K1030" s="13" t="s">
        <v>29</v>
      </c>
      <c r="L1030" s="13" t="s">
        <v>30</v>
      </c>
      <c r="M1030" s="13">
        <v>2015</v>
      </c>
      <c r="N1030" s="13"/>
      <c r="O1030" s="13"/>
      <c r="P1030" s="13"/>
      <c r="Q1030" s="14" t="s">
        <v>670</v>
      </c>
      <c r="R1030" s="15" t="s">
        <v>95</v>
      </c>
      <c r="S1030" s="15" t="s">
        <v>96</v>
      </c>
      <c r="T1030" s="15" t="s">
        <v>97</v>
      </c>
      <c r="U1030" s="13" t="s">
        <v>671</v>
      </c>
      <c r="V1030" s="13" t="s">
        <v>127</v>
      </c>
      <c r="W1030" s="13" t="s">
        <v>128</v>
      </c>
      <c r="X1030" s="13" t="s">
        <v>672</v>
      </c>
      <c r="Y1030" s="13" t="s">
        <v>100</v>
      </c>
      <c r="Z1030" s="13"/>
      <c r="AA1030" s="3"/>
    </row>
    <row r="1031" spans="1:27" x14ac:dyDescent="0.3">
      <c r="A1031" s="13" t="s">
        <v>598</v>
      </c>
      <c r="B1031" s="13" t="s">
        <v>107</v>
      </c>
      <c r="C1031" s="13" t="s">
        <v>93</v>
      </c>
      <c r="D1031" s="13" t="s">
        <v>93</v>
      </c>
      <c r="E1031" s="29" t="s">
        <v>1961</v>
      </c>
      <c r="F1031" s="13" t="s">
        <v>669</v>
      </c>
      <c r="G1031" s="13" t="s">
        <v>631</v>
      </c>
      <c r="H1031" s="13" t="str">
        <f>IF(R1031="A","Yes","No")</f>
        <v>No</v>
      </c>
      <c r="I1031" s="13" t="s">
        <v>71</v>
      </c>
      <c r="J1031" s="13" t="s">
        <v>29</v>
      </c>
      <c r="K1031" s="13" t="s">
        <v>29</v>
      </c>
      <c r="L1031" s="13" t="s">
        <v>30</v>
      </c>
      <c r="M1031" s="13">
        <v>2015</v>
      </c>
      <c r="N1031" s="13"/>
      <c r="O1031" s="13"/>
      <c r="P1031" s="13"/>
      <c r="Q1031" s="14" t="s">
        <v>670</v>
      </c>
      <c r="R1031" s="15" t="s">
        <v>95</v>
      </c>
      <c r="S1031" s="15" t="s">
        <v>96</v>
      </c>
      <c r="T1031" s="15" t="s">
        <v>97</v>
      </c>
      <c r="U1031" s="13" t="s">
        <v>671</v>
      </c>
      <c r="V1031" s="13" t="s">
        <v>127</v>
      </c>
      <c r="W1031" s="13" t="s">
        <v>128</v>
      </c>
      <c r="X1031" s="13" t="s">
        <v>672</v>
      </c>
      <c r="Y1031" s="13" t="s">
        <v>100</v>
      </c>
      <c r="Z1031" s="13"/>
      <c r="AA1031" s="3"/>
    </row>
    <row r="1032" spans="1:27" x14ac:dyDescent="0.3">
      <c r="A1032" s="13" t="s">
        <v>598</v>
      </c>
      <c r="B1032" s="13" t="s">
        <v>107</v>
      </c>
      <c r="C1032" s="13" t="s">
        <v>93</v>
      </c>
      <c r="D1032" s="13" t="s">
        <v>93</v>
      </c>
      <c r="E1032" s="29" t="s">
        <v>1962</v>
      </c>
      <c r="F1032" s="13" t="s">
        <v>669</v>
      </c>
      <c r="G1032" s="13" t="s">
        <v>631</v>
      </c>
      <c r="H1032" s="13" t="str">
        <f>IF(R1032="A","Yes","No")</f>
        <v>No</v>
      </c>
      <c r="I1032" s="13" t="s">
        <v>71</v>
      </c>
      <c r="J1032" s="13" t="s">
        <v>29</v>
      </c>
      <c r="K1032" s="13" t="s">
        <v>29</v>
      </c>
      <c r="L1032" s="13" t="s">
        <v>30</v>
      </c>
      <c r="M1032" s="13">
        <v>2015</v>
      </c>
      <c r="N1032" s="13"/>
      <c r="O1032" s="13"/>
      <c r="P1032" s="13"/>
      <c r="Q1032" s="14" t="s">
        <v>670</v>
      </c>
      <c r="R1032" s="15" t="s">
        <v>95</v>
      </c>
      <c r="S1032" s="15" t="s">
        <v>96</v>
      </c>
      <c r="T1032" s="15" t="s">
        <v>97</v>
      </c>
      <c r="U1032" s="13" t="s">
        <v>671</v>
      </c>
      <c r="V1032" s="13" t="s">
        <v>127</v>
      </c>
      <c r="W1032" s="13" t="s">
        <v>128</v>
      </c>
      <c r="X1032" s="13" t="s">
        <v>672</v>
      </c>
      <c r="Y1032" s="13" t="s">
        <v>100</v>
      </c>
      <c r="Z1032" s="13"/>
      <c r="AA1032" s="3"/>
    </row>
    <row r="1033" spans="1:27" x14ac:dyDescent="0.3">
      <c r="A1033" s="13" t="s">
        <v>598</v>
      </c>
      <c r="B1033" s="13" t="s">
        <v>107</v>
      </c>
      <c r="C1033" s="13" t="s">
        <v>93</v>
      </c>
      <c r="D1033" s="13" t="s">
        <v>93</v>
      </c>
      <c r="E1033" s="29" t="s">
        <v>1963</v>
      </c>
      <c r="F1033" s="13" t="s">
        <v>669</v>
      </c>
      <c r="G1033" s="13" t="s">
        <v>631</v>
      </c>
      <c r="H1033" s="13" t="str">
        <f>IF(R1033="A","Yes","No")</f>
        <v>No</v>
      </c>
      <c r="I1033" s="13" t="s">
        <v>71</v>
      </c>
      <c r="J1033" s="13" t="s">
        <v>29</v>
      </c>
      <c r="K1033" s="13" t="s">
        <v>29</v>
      </c>
      <c r="L1033" s="13" t="s">
        <v>30</v>
      </c>
      <c r="M1033" s="13">
        <v>2015</v>
      </c>
      <c r="N1033" s="13"/>
      <c r="O1033" s="13"/>
      <c r="P1033" s="13"/>
      <c r="Q1033" s="14" t="s">
        <v>670</v>
      </c>
      <c r="R1033" s="15" t="s">
        <v>95</v>
      </c>
      <c r="S1033" s="15" t="s">
        <v>96</v>
      </c>
      <c r="T1033" s="15" t="s">
        <v>97</v>
      </c>
      <c r="U1033" s="13" t="s">
        <v>671</v>
      </c>
      <c r="V1033" s="13" t="s">
        <v>127</v>
      </c>
      <c r="W1033" s="13" t="s">
        <v>128</v>
      </c>
      <c r="X1033" s="13" t="s">
        <v>672</v>
      </c>
      <c r="Y1033" s="13" t="s">
        <v>100</v>
      </c>
      <c r="Z1033" s="13"/>
      <c r="AA1033" s="3"/>
    </row>
    <row r="1034" spans="1:27" x14ac:dyDescent="0.3">
      <c r="A1034" s="13" t="s">
        <v>598</v>
      </c>
      <c r="B1034" s="13" t="s">
        <v>107</v>
      </c>
      <c r="C1034" s="13" t="s">
        <v>93</v>
      </c>
      <c r="D1034" s="13" t="s">
        <v>93</v>
      </c>
      <c r="E1034" s="29" t="s">
        <v>1964</v>
      </c>
      <c r="F1034" s="13" t="s">
        <v>669</v>
      </c>
      <c r="G1034" s="13" t="s">
        <v>631</v>
      </c>
      <c r="H1034" s="13" t="str">
        <f>IF(R1034="A","Yes","No")</f>
        <v>No</v>
      </c>
      <c r="I1034" s="13" t="s">
        <v>71</v>
      </c>
      <c r="J1034" s="13" t="s">
        <v>29</v>
      </c>
      <c r="K1034" s="13" t="s">
        <v>29</v>
      </c>
      <c r="L1034" s="13" t="s">
        <v>30</v>
      </c>
      <c r="M1034" s="13">
        <v>2015</v>
      </c>
      <c r="N1034" s="13"/>
      <c r="O1034" s="13"/>
      <c r="P1034" s="13"/>
      <c r="Q1034" s="14" t="s">
        <v>670</v>
      </c>
      <c r="R1034" s="15" t="s">
        <v>95</v>
      </c>
      <c r="S1034" s="15" t="s">
        <v>96</v>
      </c>
      <c r="T1034" s="15" t="s">
        <v>97</v>
      </c>
      <c r="U1034" s="13" t="s">
        <v>671</v>
      </c>
      <c r="V1034" s="13" t="s">
        <v>127</v>
      </c>
      <c r="W1034" s="13" t="s">
        <v>128</v>
      </c>
      <c r="X1034" s="13" t="s">
        <v>672</v>
      </c>
      <c r="Y1034" s="13" t="s">
        <v>100</v>
      </c>
      <c r="Z1034" s="13"/>
      <c r="AA1034" s="3"/>
    </row>
    <row r="1035" spans="1:27" x14ac:dyDescent="0.3">
      <c r="A1035" s="13" t="s">
        <v>598</v>
      </c>
      <c r="B1035" s="13" t="s">
        <v>107</v>
      </c>
      <c r="C1035" s="13" t="s">
        <v>93</v>
      </c>
      <c r="D1035" s="13" t="s">
        <v>93</v>
      </c>
      <c r="E1035" s="29" t="s">
        <v>1965</v>
      </c>
      <c r="F1035" s="13" t="s">
        <v>669</v>
      </c>
      <c r="G1035" s="13" t="s">
        <v>631</v>
      </c>
      <c r="H1035" s="13" t="str">
        <f>IF(R1035="A","Yes","No")</f>
        <v>No</v>
      </c>
      <c r="I1035" s="13" t="s">
        <v>71</v>
      </c>
      <c r="J1035" s="13" t="s">
        <v>29</v>
      </c>
      <c r="K1035" s="13" t="s">
        <v>29</v>
      </c>
      <c r="L1035" s="13" t="s">
        <v>30</v>
      </c>
      <c r="M1035" s="13">
        <v>2015</v>
      </c>
      <c r="N1035" s="13"/>
      <c r="O1035" s="13"/>
      <c r="P1035" s="13"/>
      <c r="Q1035" s="14" t="s">
        <v>670</v>
      </c>
      <c r="R1035" s="15" t="s">
        <v>95</v>
      </c>
      <c r="S1035" s="15" t="s">
        <v>96</v>
      </c>
      <c r="T1035" s="15" t="s">
        <v>97</v>
      </c>
      <c r="U1035" s="13" t="s">
        <v>671</v>
      </c>
      <c r="V1035" s="13" t="s">
        <v>127</v>
      </c>
      <c r="W1035" s="13" t="s">
        <v>128</v>
      </c>
      <c r="X1035" s="13" t="s">
        <v>672</v>
      </c>
      <c r="Y1035" s="13" t="s">
        <v>100</v>
      </c>
      <c r="Z1035" s="13"/>
      <c r="AA1035" s="3"/>
    </row>
    <row r="1036" spans="1:27" x14ac:dyDescent="0.3">
      <c r="A1036" s="13" t="s">
        <v>598</v>
      </c>
      <c r="B1036" s="13" t="s">
        <v>107</v>
      </c>
      <c r="C1036" s="13" t="s">
        <v>93</v>
      </c>
      <c r="D1036" s="13" t="s">
        <v>93</v>
      </c>
      <c r="E1036" s="29" t="s">
        <v>1966</v>
      </c>
      <c r="F1036" s="13" t="s">
        <v>669</v>
      </c>
      <c r="G1036" s="13" t="s">
        <v>631</v>
      </c>
      <c r="H1036" s="13" t="str">
        <f>IF(R1036="A","Yes","No")</f>
        <v>No</v>
      </c>
      <c r="I1036" s="13" t="s">
        <v>71</v>
      </c>
      <c r="J1036" s="13" t="s">
        <v>29</v>
      </c>
      <c r="K1036" s="13" t="s">
        <v>29</v>
      </c>
      <c r="L1036" s="13" t="s">
        <v>30</v>
      </c>
      <c r="M1036" s="13">
        <v>2015</v>
      </c>
      <c r="N1036" s="13"/>
      <c r="O1036" s="13"/>
      <c r="P1036" s="13"/>
      <c r="Q1036" s="14" t="s">
        <v>670</v>
      </c>
      <c r="R1036" s="15" t="s">
        <v>95</v>
      </c>
      <c r="S1036" s="15" t="s">
        <v>96</v>
      </c>
      <c r="T1036" s="15" t="s">
        <v>97</v>
      </c>
      <c r="U1036" s="13" t="s">
        <v>671</v>
      </c>
      <c r="V1036" s="13" t="s">
        <v>127</v>
      </c>
      <c r="W1036" s="13" t="s">
        <v>128</v>
      </c>
      <c r="X1036" s="13" t="s">
        <v>672</v>
      </c>
      <c r="Y1036" s="13" t="s">
        <v>100</v>
      </c>
      <c r="Z1036" s="13"/>
      <c r="AA1036" s="3"/>
    </row>
    <row r="1037" spans="1:27" x14ac:dyDescent="0.3">
      <c r="A1037" s="13" t="s">
        <v>598</v>
      </c>
      <c r="B1037" s="13" t="s">
        <v>107</v>
      </c>
      <c r="C1037" s="13" t="s">
        <v>93</v>
      </c>
      <c r="D1037" s="13" t="s">
        <v>93</v>
      </c>
      <c r="E1037" s="29" t="s">
        <v>1967</v>
      </c>
      <c r="F1037" s="13" t="s">
        <v>669</v>
      </c>
      <c r="G1037" s="13" t="s">
        <v>631</v>
      </c>
      <c r="H1037" s="13" t="str">
        <f>IF(R1037="A","Yes","No")</f>
        <v>No</v>
      </c>
      <c r="I1037" s="13" t="s">
        <v>71</v>
      </c>
      <c r="J1037" s="13" t="s">
        <v>29</v>
      </c>
      <c r="K1037" s="13" t="s">
        <v>29</v>
      </c>
      <c r="L1037" s="13" t="s">
        <v>30</v>
      </c>
      <c r="M1037" s="13">
        <v>2015</v>
      </c>
      <c r="N1037" s="13"/>
      <c r="O1037" s="13"/>
      <c r="P1037" s="13"/>
      <c r="Q1037" s="14" t="s">
        <v>670</v>
      </c>
      <c r="R1037" s="15" t="s">
        <v>95</v>
      </c>
      <c r="S1037" s="15" t="s">
        <v>96</v>
      </c>
      <c r="T1037" s="15" t="s">
        <v>97</v>
      </c>
      <c r="U1037" s="13" t="s">
        <v>671</v>
      </c>
      <c r="V1037" s="13" t="s">
        <v>127</v>
      </c>
      <c r="W1037" s="13" t="s">
        <v>128</v>
      </c>
      <c r="X1037" s="13" t="s">
        <v>672</v>
      </c>
      <c r="Y1037" s="13" t="s">
        <v>100</v>
      </c>
      <c r="Z1037" s="13"/>
      <c r="AA1037" s="3"/>
    </row>
    <row r="1038" spans="1:27" x14ac:dyDescent="0.3">
      <c r="A1038" s="13" t="s">
        <v>598</v>
      </c>
      <c r="B1038" s="13" t="s">
        <v>23</v>
      </c>
      <c r="C1038" s="13" t="s">
        <v>93</v>
      </c>
      <c r="D1038" s="13" t="s">
        <v>93</v>
      </c>
      <c r="E1038" s="29" t="s">
        <v>1968</v>
      </c>
      <c r="F1038" s="13" t="s">
        <v>673</v>
      </c>
      <c r="G1038" s="13" t="s">
        <v>2028</v>
      </c>
      <c r="H1038" s="13" t="str">
        <f>IF(R1038="A","Yes","No")</f>
        <v>Yes</v>
      </c>
      <c r="I1038" s="13" t="s">
        <v>71</v>
      </c>
      <c r="J1038" s="13" t="s">
        <v>30</v>
      </c>
      <c r="K1038" s="13" t="s">
        <v>30</v>
      </c>
      <c r="L1038" s="13" t="s">
        <v>30</v>
      </c>
      <c r="M1038" s="13" t="s">
        <v>801</v>
      </c>
      <c r="N1038" s="13"/>
      <c r="O1038" s="13"/>
      <c r="P1038" s="13"/>
      <c r="Q1038" s="13" t="s">
        <v>92</v>
      </c>
      <c r="R1038" s="15" t="s">
        <v>44</v>
      </c>
      <c r="S1038" s="15" t="s">
        <v>45</v>
      </c>
      <c r="T1038" s="15" t="s">
        <v>46</v>
      </c>
      <c r="U1038" s="13"/>
      <c r="V1038" s="13" t="s">
        <v>123</v>
      </c>
      <c r="W1038" s="13" t="s">
        <v>124</v>
      </c>
      <c r="X1038" s="13"/>
      <c r="Y1038" s="13" t="s">
        <v>434</v>
      </c>
      <c r="Z1038" s="13"/>
      <c r="AA1038" s="3"/>
    </row>
    <row r="1039" spans="1:27" x14ac:dyDescent="0.3">
      <c r="A1039" s="13" t="s">
        <v>598</v>
      </c>
      <c r="B1039" s="13" t="s">
        <v>23</v>
      </c>
      <c r="C1039" s="13" t="s">
        <v>93</v>
      </c>
      <c r="D1039" s="13" t="s">
        <v>93</v>
      </c>
      <c r="E1039" s="29" t="s">
        <v>674</v>
      </c>
      <c r="F1039" s="13" t="s">
        <v>674</v>
      </c>
      <c r="G1039" s="13" t="s">
        <v>2027</v>
      </c>
      <c r="H1039" s="13" t="str">
        <f>IF(R1039="A","Yes","No")</f>
        <v>Yes</v>
      </c>
      <c r="I1039" s="13" t="s">
        <v>71</v>
      </c>
      <c r="J1039" s="13" t="s">
        <v>30</v>
      </c>
      <c r="K1039" s="13" t="s">
        <v>29</v>
      </c>
      <c r="L1039" s="13" t="s">
        <v>30</v>
      </c>
      <c r="M1039" s="13" t="s">
        <v>801</v>
      </c>
      <c r="N1039" s="13"/>
      <c r="O1039" s="13"/>
      <c r="P1039" s="13"/>
      <c r="Q1039" s="13" t="s">
        <v>92</v>
      </c>
      <c r="R1039" s="15" t="s">
        <v>44</v>
      </c>
      <c r="S1039" s="15" t="s">
        <v>45</v>
      </c>
      <c r="T1039" s="15" t="s">
        <v>46</v>
      </c>
      <c r="U1039" s="13"/>
      <c r="V1039" s="13" t="s">
        <v>223</v>
      </c>
      <c r="W1039" s="13" t="s">
        <v>224</v>
      </c>
      <c r="X1039" s="13" t="s">
        <v>675</v>
      </c>
      <c r="Y1039" s="13" t="s">
        <v>378</v>
      </c>
      <c r="Z1039" s="13"/>
      <c r="AA1039" s="3"/>
    </row>
    <row r="1040" spans="1:27" x14ac:dyDescent="0.3">
      <c r="A1040" s="13" t="s">
        <v>598</v>
      </c>
      <c r="B1040" s="13" t="s">
        <v>23</v>
      </c>
      <c r="C1040" s="13" t="s">
        <v>93</v>
      </c>
      <c r="D1040" s="13" t="s">
        <v>93</v>
      </c>
      <c r="E1040" s="29" t="s">
        <v>1969</v>
      </c>
      <c r="F1040" s="13" t="s">
        <v>676</v>
      </c>
      <c r="G1040" s="13" t="s">
        <v>2028</v>
      </c>
      <c r="H1040" s="13" t="str">
        <f>IF(R1040="A","Yes","No")</f>
        <v>Yes</v>
      </c>
      <c r="I1040" s="13" t="s">
        <v>71</v>
      </c>
      <c r="J1040" s="13" t="s">
        <v>30</v>
      </c>
      <c r="K1040" s="13" t="s">
        <v>30</v>
      </c>
      <c r="L1040" s="13" t="s">
        <v>30</v>
      </c>
      <c r="M1040" s="13" t="s">
        <v>801</v>
      </c>
      <c r="N1040" s="13"/>
      <c r="O1040" s="13"/>
      <c r="P1040" s="13"/>
      <c r="Q1040" s="13" t="s">
        <v>92</v>
      </c>
      <c r="R1040" s="15" t="s">
        <v>44</v>
      </c>
      <c r="S1040" s="15" t="s">
        <v>45</v>
      </c>
      <c r="T1040" s="15" t="s">
        <v>46</v>
      </c>
      <c r="U1040" s="13"/>
      <c r="V1040" s="13" t="s">
        <v>123</v>
      </c>
      <c r="W1040" s="13" t="s">
        <v>124</v>
      </c>
      <c r="X1040" s="13"/>
      <c r="Y1040" s="13" t="s">
        <v>434</v>
      </c>
      <c r="Z1040" s="13"/>
      <c r="AA1040" s="3"/>
    </row>
    <row r="1041" spans="1:27" x14ac:dyDescent="0.3">
      <c r="A1041" s="13" t="s">
        <v>598</v>
      </c>
      <c r="B1041" s="13" t="s">
        <v>107</v>
      </c>
      <c r="C1041" s="13" t="s">
        <v>93</v>
      </c>
      <c r="D1041" s="13" t="s">
        <v>93</v>
      </c>
      <c r="E1041" s="29" t="s">
        <v>1972</v>
      </c>
      <c r="F1041" s="13" t="s">
        <v>677</v>
      </c>
      <c r="G1041" s="13" t="s">
        <v>656</v>
      </c>
      <c r="H1041" s="13" t="str">
        <f>IF(R1041="A","Yes","No")</f>
        <v>No</v>
      </c>
      <c r="I1041" s="13" t="s">
        <v>71</v>
      </c>
      <c r="J1041" s="13" t="s">
        <v>29</v>
      </c>
      <c r="K1041" s="13" t="s">
        <v>29</v>
      </c>
      <c r="L1041" s="13" t="s">
        <v>30</v>
      </c>
      <c r="M1041" s="13">
        <v>2011</v>
      </c>
      <c r="N1041" s="13"/>
      <c r="O1041" s="13"/>
      <c r="P1041" s="13"/>
      <c r="Q1041" s="14" t="s">
        <v>678</v>
      </c>
      <c r="R1041" s="15" t="s">
        <v>33</v>
      </c>
      <c r="S1041" s="15" t="s">
        <v>34</v>
      </c>
      <c r="T1041" s="15" t="s">
        <v>82</v>
      </c>
      <c r="U1041" s="13" t="s">
        <v>677</v>
      </c>
      <c r="V1041" s="13" t="s">
        <v>223</v>
      </c>
      <c r="W1041" s="13" t="s">
        <v>224</v>
      </c>
      <c r="X1041" s="13" t="s">
        <v>679</v>
      </c>
      <c r="Y1041" s="13" t="s">
        <v>340</v>
      </c>
      <c r="Z1041" s="13"/>
      <c r="AA1041" s="3"/>
    </row>
    <row r="1042" spans="1:27" x14ac:dyDescent="0.3">
      <c r="A1042" s="13" t="s">
        <v>598</v>
      </c>
      <c r="B1042" s="13" t="s">
        <v>107</v>
      </c>
      <c r="C1042" s="13" t="s">
        <v>93</v>
      </c>
      <c r="D1042" s="13" t="s">
        <v>93</v>
      </c>
      <c r="E1042" s="29" t="s">
        <v>1970</v>
      </c>
      <c r="F1042" s="13" t="s">
        <v>680</v>
      </c>
      <c r="G1042" s="13" t="s">
        <v>642</v>
      </c>
      <c r="H1042" s="13" t="str">
        <f>IF(R1042="A","Yes","No")</f>
        <v>No</v>
      </c>
      <c r="I1042" s="13" t="s">
        <v>71</v>
      </c>
      <c r="J1042" s="13" t="s">
        <v>29</v>
      </c>
      <c r="K1042" s="13" t="s">
        <v>29</v>
      </c>
      <c r="L1042" s="13" t="s">
        <v>29</v>
      </c>
      <c r="M1042" s="13">
        <v>2015</v>
      </c>
      <c r="N1042" s="13"/>
      <c r="O1042" s="13"/>
      <c r="P1042" s="13"/>
      <c r="Q1042" s="14" t="str">
        <f>HYPERLINK("http://reliefweb.int/country/uga","http://reliefweb.int/country/uga")</f>
        <v>http://reliefweb.int/country/uga</v>
      </c>
      <c r="R1042" s="15" t="s">
        <v>95</v>
      </c>
      <c r="S1042" s="15" t="s">
        <v>96</v>
      </c>
      <c r="T1042" s="15" t="s">
        <v>97</v>
      </c>
      <c r="U1042" s="13" t="s">
        <v>680</v>
      </c>
      <c r="V1042" s="13" t="s">
        <v>223</v>
      </c>
      <c r="W1042" s="13" t="s">
        <v>224</v>
      </c>
      <c r="X1042" s="13" t="s">
        <v>681</v>
      </c>
      <c r="Y1042" s="13" t="s">
        <v>161</v>
      </c>
      <c r="Z1042" s="13"/>
      <c r="AA1042" s="3"/>
    </row>
    <row r="1043" spans="1:27" x14ac:dyDescent="0.3">
      <c r="A1043" s="13" t="s">
        <v>598</v>
      </c>
      <c r="B1043" s="13" t="s">
        <v>23</v>
      </c>
      <c r="C1043" s="13" t="s">
        <v>93</v>
      </c>
      <c r="D1043" s="13" t="s">
        <v>93</v>
      </c>
      <c r="E1043" s="29" t="s">
        <v>1971</v>
      </c>
      <c r="F1043" s="13" t="s">
        <v>682</v>
      </c>
      <c r="G1043" s="13" t="s">
        <v>2028</v>
      </c>
      <c r="H1043" s="13" t="str">
        <f>IF(R1043="A","Yes","No")</f>
        <v>Yes</v>
      </c>
      <c r="I1043" s="13" t="s">
        <v>71</v>
      </c>
      <c r="J1043" s="13" t="s">
        <v>30</v>
      </c>
      <c r="K1043" s="13" t="s">
        <v>30</v>
      </c>
      <c r="L1043" s="13" t="s">
        <v>30</v>
      </c>
      <c r="M1043" s="13" t="s">
        <v>801</v>
      </c>
      <c r="N1043" s="13"/>
      <c r="O1043" s="13"/>
      <c r="P1043" s="13"/>
      <c r="Q1043" s="13" t="s">
        <v>92</v>
      </c>
      <c r="R1043" s="15" t="s">
        <v>44</v>
      </c>
      <c r="S1043" s="15" t="s">
        <v>45</v>
      </c>
      <c r="T1043" s="15" t="s">
        <v>46</v>
      </c>
      <c r="U1043" s="13"/>
      <c r="V1043" s="13" t="s">
        <v>123</v>
      </c>
      <c r="W1043" s="13" t="s">
        <v>124</v>
      </c>
      <c r="X1043" s="13"/>
      <c r="Y1043" s="13" t="s">
        <v>378</v>
      </c>
      <c r="Z1043" s="13"/>
      <c r="AA1043" s="3"/>
    </row>
    <row r="1044" spans="1:27" x14ac:dyDescent="0.3">
      <c r="A1044" s="13" t="s">
        <v>598</v>
      </c>
      <c r="B1044" s="13" t="s">
        <v>107</v>
      </c>
      <c r="C1044" s="13" t="s">
        <v>93</v>
      </c>
      <c r="D1044" s="13" t="s">
        <v>93</v>
      </c>
      <c r="E1044" s="29" t="s">
        <v>1973</v>
      </c>
      <c r="F1044" s="13" t="s">
        <v>693</v>
      </c>
      <c r="G1044" s="13" t="s">
        <v>642</v>
      </c>
      <c r="H1044" s="13" t="str">
        <f>IF(R1044="A","Yes","No")</f>
        <v>No</v>
      </c>
      <c r="I1044" s="13" t="s">
        <v>71</v>
      </c>
      <c r="J1044" s="13" t="s">
        <v>29</v>
      </c>
      <c r="K1044" s="13" t="s">
        <v>29</v>
      </c>
      <c r="L1044" s="13" t="s">
        <v>29</v>
      </c>
      <c r="M1044" s="13">
        <v>2011</v>
      </c>
      <c r="N1044" s="13"/>
      <c r="O1044" s="13"/>
      <c r="P1044" s="13"/>
      <c r="Q1044" s="23" t="str">
        <f>HYPERLINK("https://data.hdx.rwlabs.org/group/uga","https://data.hdx.rwlabs.org/group/uga")</f>
        <v>https://data.hdx.rwlabs.org/group/uga</v>
      </c>
      <c r="R1044" s="15" t="s">
        <v>95</v>
      </c>
      <c r="S1044" s="15" t="s">
        <v>96</v>
      </c>
      <c r="T1044" s="15" t="s">
        <v>97</v>
      </c>
      <c r="U1044" s="13" t="s">
        <v>694</v>
      </c>
      <c r="V1044" s="13" t="s">
        <v>223</v>
      </c>
      <c r="W1044" s="13" t="s">
        <v>224</v>
      </c>
      <c r="X1044" s="13" t="s">
        <v>695</v>
      </c>
      <c r="Y1044" s="13" t="s">
        <v>161</v>
      </c>
      <c r="Z1044" s="16"/>
      <c r="AA1044" s="3"/>
    </row>
    <row r="1045" spans="1:27" x14ac:dyDescent="0.3">
      <c r="A1045" s="13" t="s">
        <v>598</v>
      </c>
      <c r="B1045" s="13" t="s">
        <v>107</v>
      </c>
      <c r="C1045" s="13" t="s">
        <v>93</v>
      </c>
      <c r="D1045" s="13" t="s">
        <v>93</v>
      </c>
      <c r="E1045" s="29" t="s">
        <v>220</v>
      </c>
      <c r="F1045" s="13" t="s">
        <v>693</v>
      </c>
      <c r="G1045" s="13" t="s">
        <v>642</v>
      </c>
      <c r="H1045" s="13" t="str">
        <f>IF(R1045="A","Yes","No")</f>
        <v>No</v>
      </c>
      <c r="I1045" s="13" t="s">
        <v>71</v>
      </c>
      <c r="J1045" s="13" t="s">
        <v>29</v>
      </c>
      <c r="K1045" s="13" t="s">
        <v>29</v>
      </c>
      <c r="L1045" s="13" t="s">
        <v>29</v>
      </c>
      <c r="M1045" s="13">
        <v>2014</v>
      </c>
      <c r="N1045" s="13"/>
      <c r="O1045" s="13"/>
      <c r="P1045" s="13"/>
      <c r="Q1045" s="23" t="str">
        <f>HYPERLINK("https://data.hdx.rwlabs.org/group/uga","https://data.hdx.rwlabs.org/group/uga")</f>
        <v>https://data.hdx.rwlabs.org/group/uga</v>
      </c>
      <c r="R1045" s="15" t="s">
        <v>95</v>
      </c>
      <c r="S1045" s="15" t="s">
        <v>96</v>
      </c>
      <c r="T1045" s="15" t="s">
        <v>97</v>
      </c>
      <c r="U1045" s="13" t="s">
        <v>694</v>
      </c>
      <c r="V1045" s="13" t="s">
        <v>223</v>
      </c>
      <c r="W1045" s="13" t="s">
        <v>224</v>
      </c>
      <c r="X1045" s="13" t="s">
        <v>695</v>
      </c>
      <c r="Y1045" s="13" t="s">
        <v>161</v>
      </c>
      <c r="Z1045" s="16"/>
      <c r="AA1045" s="3"/>
    </row>
    <row r="1046" spans="1:27" x14ac:dyDescent="0.3">
      <c r="A1046" s="13" t="s">
        <v>598</v>
      </c>
      <c r="B1046" s="13" t="s">
        <v>107</v>
      </c>
      <c r="C1046" s="13" t="s">
        <v>93</v>
      </c>
      <c r="D1046" s="13" t="s">
        <v>93</v>
      </c>
      <c r="E1046" s="29" t="s">
        <v>709</v>
      </c>
      <c r="F1046" s="13" t="s">
        <v>693</v>
      </c>
      <c r="G1046" s="13" t="s">
        <v>642</v>
      </c>
      <c r="H1046" s="13" t="str">
        <f>IF(R1046="A","Yes","No")</f>
        <v>No</v>
      </c>
      <c r="I1046" s="13" t="s">
        <v>71</v>
      </c>
      <c r="J1046" s="13" t="s">
        <v>29</v>
      </c>
      <c r="K1046" s="13" t="s">
        <v>29</v>
      </c>
      <c r="L1046" s="13" t="s">
        <v>29</v>
      </c>
      <c r="M1046" s="13">
        <v>2014</v>
      </c>
      <c r="N1046" s="13"/>
      <c r="O1046" s="13"/>
      <c r="P1046" s="13"/>
      <c r="Q1046" s="23" t="str">
        <f>HYPERLINK("https://data.hdx.rwlabs.org/group/uga","https://data.hdx.rwlabs.org/group/uga")</f>
        <v>https://data.hdx.rwlabs.org/group/uga</v>
      </c>
      <c r="R1046" s="15" t="s">
        <v>95</v>
      </c>
      <c r="S1046" s="15" t="s">
        <v>96</v>
      </c>
      <c r="T1046" s="15" t="s">
        <v>97</v>
      </c>
      <c r="U1046" s="13" t="s">
        <v>694</v>
      </c>
      <c r="V1046" s="13" t="s">
        <v>223</v>
      </c>
      <c r="W1046" s="13" t="s">
        <v>224</v>
      </c>
      <c r="X1046" s="13" t="s">
        <v>695</v>
      </c>
      <c r="Y1046" s="13" t="s">
        <v>161</v>
      </c>
      <c r="Z1046" s="16"/>
      <c r="AA1046" s="3"/>
    </row>
    <row r="1047" spans="1:27" x14ac:dyDescent="0.3">
      <c r="A1047" s="13" t="s">
        <v>598</v>
      </c>
      <c r="B1047" s="13" t="s">
        <v>107</v>
      </c>
      <c r="C1047" s="13" t="s">
        <v>93</v>
      </c>
      <c r="D1047" s="13" t="s">
        <v>93</v>
      </c>
      <c r="E1047" s="29" t="s">
        <v>1974</v>
      </c>
      <c r="F1047" s="13" t="s">
        <v>696</v>
      </c>
      <c r="G1047" s="13" t="s">
        <v>697</v>
      </c>
      <c r="H1047" s="13" t="str">
        <f>IF(R1047="A","Yes","No")</f>
        <v>No</v>
      </c>
      <c r="I1047" s="13" t="s">
        <v>71</v>
      </c>
      <c r="J1047" s="13" t="s">
        <v>29</v>
      </c>
      <c r="K1047" s="13" t="s">
        <v>29</v>
      </c>
      <c r="L1047" s="13" t="s">
        <v>30</v>
      </c>
      <c r="M1047" s="13">
        <v>2015</v>
      </c>
      <c r="N1047" s="13"/>
      <c r="O1047" s="13"/>
      <c r="P1047" s="13"/>
      <c r="Q1047" s="23" t="str">
        <f>HYPERLINK("http://www.inform-index.org/Countries/Country-profiles","http://www.inform-index.org/Countries/Country-profiles")</f>
        <v>http://www.inform-index.org/Countries/Country-profiles</v>
      </c>
      <c r="R1047" s="15" t="s">
        <v>95</v>
      </c>
      <c r="S1047" s="15" t="s">
        <v>96</v>
      </c>
      <c r="T1047" s="15" t="s">
        <v>351</v>
      </c>
      <c r="U1047" s="13" t="s">
        <v>698</v>
      </c>
      <c r="V1047" s="13" t="s">
        <v>223</v>
      </c>
      <c r="W1047" s="13" t="s">
        <v>224</v>
      </c>
      <c r="X1047" s="13" t="s">
        <v>699</v>
      </c>
      <c r="Y1047" s="13" t="s">
        <v>161</v>
      </c>
      <c r="Z1047" s="13"/>
      <c r="AA1047" s="3"/>
    </row>
    <row r="1048" spans="1:27" x14ac:dyDescent="0.3">
      <c r="A1048" s="13" t="s">
        <v>598</v>
      </c>
      <c r="B1048" s="13" t="s">
        <v>107</v>
      </c>
      <c r="C1048" s="13" t="s">
        <v>93</v>
      </c>
      <c r="D1048" s="13" t="s">
        <v>93</v>
      </c>
      <c r="E1048" s="13" t="s">
        <v>1975</v>
      </c>
      <c r="F1048" s="13" t="s">
        <v>696</v>
      </c>
      <c r="G1048" s="13" t="s">
        <v>697</v>
      </c>
      <c r="H1048" s="13" t="str">
        <f>IF(R1048="A","Yes","No")</f>
        <v>No</v>
      </c>
      <c r="I1048" s="13" t="s">
        <v>71</v>
      </c>
      <c r="J1048" s="13" t="s">
        <v>29</v>
      </c>
      <c r="K1048" s="13" t="s">
        <v>29</v>
      </c>
      <c r="L1048" s="13" t="s">
        <v>30</v>
      </c>
      <c r="M1048" s="13">
        <v>2015</v>
      </c>
      <c r="N1048" s="13"/>
      <c r="O1048" s="13"/>
      <c r="P1048" s="13"/>
      <c r="Q1048" s="23" t="str">
        <f>HYPERLINK("http://www.inform-index.org/Countries/Country-profiles","http://www.inform-index.org/Countries/Country-profiles")</f>
        <v>http://www.inform-index.org/Countries/Country-profiles</v>
      </c>
      <c r="R1048" s="15" t="s">
        <v>95</v>
      </c>
      <c r="S1048" s="15" t="s">
        <v>96</v>
      </c>
      <c r="T1048" s="15" t="s">
        <v>351</v>
      </c>
      <c r="U1048" s="13" t="s">
        <v>698</v>
      </c>
      <c r="V1048" s="13" t="s">
        <v>223</v>
      </c>
      <c r="W1048" s="13" t="s">
        <v>224</v>
      </c>
      <c r="X1048" s="13" t="s">
        <v>699</v>
      </c>
      <c r="Y1048" s="13" t="s">
        <v>161</v>
      </c>
      <c r="Z1048" s="13"/>
      <c r="AA1048" s="3"/>
    </row>
    <row r="1049" spans="1:27" x14ac:dyDescent="0.3">
      <c r="A1049" s="13" t="s">
        <v>598</v>
      </c>
      <c r="B1049" s="13" t="s">
        <v>107</v>
      </c>
      <c r="C1049" s="13" t="s">
        <v>93</v>
      </c>
      <c r="D1049" s="13" t="s">
        <v>93</v>
      </c>
      <c r="E1049" s="13" t="s">
        <v>1976</v>
      </c>
      <c r="F1049" s="13" t="s">
        <v>696</v>
      </c>
      <c r="G1049" s="13" t="s">
        <v>697</v>
      </c>
      <c r="H1049" s="13" t="str">
        <f>IF(R1049="A","Yes","No")</f>
        <v>No</v>
      </c>
      <c r="I1049" s="13" t="s">
        <v>71</v>
      </c>
      <c r="J1049" s="13" t="s">
        <v>29</v>
      </c>
      <c r="K1049" s="13" t="s">
        <v>29</v>
      </c>
      <c r="L1049" s="13" t="s">
        <v>30</v>
      </c>
      <c r="M1049" s="13">
        <v>2015</v>
      </c>
      <c r="N1049" s="13"/>
      <c r="O1049" s="13"/>
      <c r="P1049" s="13"/>
      <c r="Q1049" s="23" t="str">
        <f>HYPERLINK("http://www.inform-index.org/Countries/Country-profiles","http://www.inform-index.org/Countries/Country-profiles")</f>
        <v>http://www.inform-index.org/Countries/Country-profiles</v>
      </c>
      <c r="R1049" s="15" t="s">
        <v>95</v>
      </c>
      <c r="S1049" s="15" t="s">
        <v>96</v>
      </c>
      <c r="T1049" s="15" t="s">
        <v>351</v>
      </c>
      <c r="U1049" s="13" t="s">
        <v>698</v>
      </c>
      <c r="V1049" s="13" t="s">
        <v>223</v>
      </c>
      <c r="W1049" s="13" t="s">
        <v>224</v>
      </c>
      <c r="X1049" s="13" t="s">
        <v>699</v>
      </c>
      <c r="Y1049" s="13" t="s">
        <v>161</v>
      </c>
      <c r="Z1049" s="13"/>
      <c r="AA1049" s="3"/>
    </row>
    <row r="1050" spans="1:27" x14ac:dyDescent="0.3">
      <c r="A1050" s="13" t="s">
        <v>598</v>
      </c>
      <c r="B1050" s="13" t="s">
        <v>107</v>
      </c>
      <c r="C1050" s="13" t="s">
        <v>93</v>
      </c>
      <c r="D1050" s="13" t="s">
        <v>93</v>
      </c>
      <c r="E1050" s="13" t="s">
        <v>1977</v>
      </c>
      <c r="F1050" s="13" t="s">
        <v>696</v>
      </c>
      <c r="G1050" s="13" t="s">
        <v>697</v>
      </c>
      <c r="H1050" s="13" t="str">
        <f>IF(R1050="A","Yes","No")</f>
        <v>No</v>
      </c>
      <c r="I1050" s="13" t="s">
        <v>71</v>
      </c>
      <c r="J1050" s="13" t="s">
        <v>29</v>
      </c>
      <c r="K1050" s="13" t="s">
        <v>29</v>
      </c>
      <c r="L1050" s="13" t="s">
        <v>30</v>
      </c>
      <c r="M1050" s="13">
        <v>2015</v>
      </c>
      <c r="N1050" s="13"/>
      <c r="O1050" s="13"/>
      <c r="P1050" s="13"/>
      <c r="Q1050" s="23" t="str">
        <f>HYPERLINK("http://www.inform-index.org/Countries/Country-profiles","http://www.inform-index.org/Countries/Country-profiles")</f>
        <v>http://www.inform-index.org/Countries/Country-profiles</v>
      </c>
      <c r="R1050" s="15" t="s">
        <v>95</v>
      </c>
      <c r="S1050" s="15" t="s">
        <v>96</v>
      </c>
      <c r="T1050" s="15" t="s">
        <v>351</v>
      </c>
      <c r="U1050" s="13" t="s">
        <v>698</v>
      </c>
      <c r="V1050" s="13" t="s">
        <v>223</v>
      </c>
      <c r="W1050" s="13" t="s">
        <v>224</v>
      </c>
      <c r="X1050" s="13" t="s">
        <v>699</v>
      </c>
      <c r="Y1050" s="13" t="s">
        <v>161</v>
      </c>
      <c r="Z1050" s="13"/>
      <c r="AA1050" s="3"/>
    </row>
    <row r="1051" spans="1:27" x14ac:dyDescent="0.3">
      <c r="A1051" s="13" t="s">
        <v>598</v>
      </c>
      <c r="B1051" s="13" t="s">
        <v>107</v>
      </c>
      <c r="C1051" s="13" t="s">
        <v>93</v>
      </c>
      <c r="D1051" s="13" t="s">
        <v>93</v>
      </c>
      <c r="E1051" s="13" t="s">
        <v>1978</v>
      </c>
      <c r="F1051" s="13" t="s">
        <v>696</v>
      </c>
      <c r="G1051" s="13" t="s">
        <v>697</v>
      </c>
      <c r="H1051" s="13" t="str">
        <f>IF(R1051="A","Yes","No")</f>
        <v>No</v>
      </c>
      <c r="I1051" s="13" t="s">
        <v>71</v>
      </c>
      <c r="J1051" s="13" t="s">
        <v>29</v>
      </c>
      <c r="K1051" s="13" t="s">
        <v>29</v>
      </c>
      <c r="L1051" s="13" t="s">
        <v>30</v>
      </c>
      <c r="M1051" s="13">
        <v>2015</v>
      </c>
      <c r="N1051" s="13"/>
      <c r="O1051" s="13"/>
      <c r="P1051" s="13"/>
      <c r="Q1051" s="23" t="str">
        <f>HYPERLINK("http://www.inform-index.org/Countries/Country-profiles","http://www.inform-index.org/Countries/Country-profiles")</f>
        <v>http://www.inform-index.org/Countries/Country-profiles</v>
      </c>
      <c r="R1051" s="15" t="s">
        <v>95</v>
      </c>
      <c r="S1051" s="15" t="s">
        <v>96</v>
      </c>
      <c r="T1051" s="15" t="s">
        <v>351</v>
      </c>
      <c r="U1051" s="13" t="s">
        <v>698</v>
      </c>
      <c r="V1051" s="13" t="s">
        <v>223</v>
      </c>
      <c r="W1051" s="13" t="s">
        <v>224</v>
      </c>
      <c r="X1051" s="13" t="s">
        <v>699</v>
      </c>
      <c r="Y1051" s="13" t="s">
        <v>161</v>
      </c>
      <c r="Z1051" s="13"/>
      <c r="AA1051" s="3"/>
    </row>
    <row r="1052" spans="1:27" x14ac:dyDescent="0.3">
      <c r="A1052" s="13" t="s">
        <v>598</v>
      </c>
      <c r="B1052" s="13" t="s">
        <v>107</v>
      </c>
      <c r="C1052" s="13" t="s">
        <v>93</v>
      </c>
      <c r="D1052" s="13" t="s">
        <v>93</v>
      </c>
      <c r="E1052" s="13" t="s">
        <v>1981</v>
      </c>
      <c r="F1052" s="13" t="s">
        <v>700</v>
      </c>
      <c r="G1052" s="13" t="s">
        <v>304</v>
      </c>
      <c r="H1052" s="13" t="str">
        <f>IF(R1052="A","Yes","No")</f>
        <v>No</v>
      </c>
      <c r="I1052" s="13" t="s">
        <v>28</v>
      </c>
      <c r="J1052" s="13" t="s">
        <v>29</v>
      </c>
      <c r="K1052" s="13" t="s">
        <v>29</v>
      </c>
      <c r="L1052" s="13" t="s">
        <v>29</v>
      </c>
      <c r="M1052" s="13">
        <v>2011</v>
      </c>
      <c r="N1052" s="13"/>
      <c r="O1052" s="13"/>
      <c r="P1052" s="13"/>
      <c r="Q1052" s="14" t="s">
        <v>701</v>
      </c>
      <c r="R1052" s="15" t="s">
        <v>95</v>
      </c>
      <c r="S1052" s="15" t="s">
        <v>96</v>
      </c>
      <c r="T1052" s="15" t="s">
        <v>97</v>
      </c>
      <c r="U1052" s="13" t="s">
        <v>473</v>
      </c>
      <c r="V1052" s="13" t="s">
        <v>223</v>
      </c>
      <c r="W1052" s="13" t="s">
        <v>224</v>
      </c>
      <c r="X1052" s="13" t="s">
        <v>702</v>
      </c>
      <c r="Y1052" s="13" t="s">
        <v>467</v>
      </c>
      <c r="Z1052" s="13" t="s">
        <v>703</v>
      </c>
      <c r="AA1052" s="3"/>
    </row>
    <row r="1053" spans="1:27" x14ac:dyDescent="0.3">
      <c r="A1053" s="13" t="s">
        <v>598</v>
      </c>
      <c r="B1053" s="13" t="s">
        <v>107</v>
      </c>
      <c r="C1053" s="13" t="s">
        <v>93</v>
      </c>
      <c r="D1053" s="13" t="s">
        <v>93</v>
      </c>
      <c r="E1053" s="13" t="s">
        <v>1982</v>
      </c>
      <c r="F1053" s="13" t="s">
        <v>700</v>
      </c>
      <c r="G1053" s="13" t="s">
        <v>304</v>
      </c>
      <c r="H1053" s="13" t="str">
        <f>IF(R1053="A","Yes","No")</f>
        <v>No</v>
      </c>
      <c r="I1053" s="13" t="s">
        <v>28</v>
      </c>
      <c r="J1053" s="13" t="s">
        <v>29</v>
      </c>
      <c r="K1053" s="13" t="s">
        <v>29</v>
      </c>
      <c r="L1053" s="13" t="s">
        <v>29</v>
      </c>
      <c r="M1053" s="13">
        <v>2011</v>
      </c>
      <c r="N1053" s="13"/>
      <c r="O1053" s="13"/>
      <c r="P1053" s="13"/>
      <c r="Q1053" s="14" t="s">
        <v>701</v>
      </c>
      <c r="R1053" s="15" t="s">
        <v>95</v>
      </c>
      <c r="S1053" s="15" t="s">
        <v>96</v>
      </c>
      <c r="T1053" s="15" t="s">
        <v>97</v>
      </c>
      <c r="U1053" s="13" t="s">
        <v>473</v>
      </c>
      <c r="V1053" s="13" t="s">
        <v>223</v>
      </c>
      <c r="W1053" s="13" t="s">
        <v>224</v>
      </c>
      <c r="X1053" s="13" t="s">
        <v>702</v>
      </c>
      <c r="Y1053" s="13" t="s">
        <v>467</v>
      </c>
      <c r="Z1053" s="13" t="s">
        <v>703</v>
      </c>
      <c r="AA1053" s="3"/>
    </row>
    <row r="1054" spans="1:27" x14ac:dyDescent="0.3">
      <c r="A1054" s="13" t="s">
        <v>598</v>
      </c>
      <c r="B1054" s="13" t="s">
        <v>107</v>
      </c>
      <c r="C1054" s="13" t="s">
        <v>93</v>
      </c>
      <c r="D1054" s="13" t="s">
        <v>93</v>
      </c>
      <c r="E1054" s="13" t="s">
        <v>424</v>
      </c>
      <c r="F1054" s="13" t="s">
        <v>700</v>
      </c>
      <c r="G1054" s="13" t="s">
        <v>304</v>
      </c>
      <c r="H1054" s="13" t="str">
        <f>IF(R1054="A","Yes","No")</f>
        <v>No</v>
      </c>
      <c r="I1054" s="13" t="s">
        <v>28</v>
      </c>
      <c r="J1054" s="13" t="s">
        <v>29</v>
      </c>
      <c r="K1054" s="13" t="s">
        <v>29</v>
      </c>
      <c r="L1054" s="13" t="s">
        <v>29</v>
      </c>
      <c r="M1054" s="13">
        <v>2011</v>
      </c>
      <c r="N1054" s="13"/>
      <c r="O1054" s="13"/>
      <c r="P1054" s="13"/>
      <c r="Q1054" s="14" t="s">
        <v>701</v>
      </c>
      <c r="R1054" s="15" t="s">
        <v>95</v>
      </c>
      <c r="S1054" s="15" t="s">
        <v>96</v>
      </c>
      <c r="T1054" s="15" t="s">
        <v>97</v>
      </c>
      <c r="U1054" s="13" t="s">
        <v>473</v>
      </c>
      <c r="V1054" s="13" t="s">
        <v>223</v>
      </c>
      <c r="W1054" s="13" t="s">
        <v>224</v>
      </c>
      <c r="X1054" s="13" t="s">
        <v>702</v>
      </c>
      <c r="Y1054" s="13" t="s">
        <v>467</v>
      </c>
      <c r="Z1054" s="13" t="s">
        <v>703</v>
      </c>
      <c r="AA1054" s="3"/>
    </row>
    <row r="1055" spans="1:27" x14ac:dyDescent="0.3">
      <c r="A1055" s="13" t="s">
        <v>598</v>
      </c>
      <c r="B1055" s="13" t="s">
        <v>107</v>
      </c>
      <c r="C1055" s="13" t="s">
        <v>93</v>
      </c>
      <c r="D1055" s="13" t="s">
        <v>93</v>
      </c>
      <c r="E1055" s="13" t="s">
        <v>1332</v>
      </c>
      <c r="F1055" s="13" t="s">
        <v>700</v>
      </c>
      <c r="G1055" s="13" t="s">
        <v>304</v>
      </c>
      <c r="H1055" s="13" t="str">
        <f>IF(R1055="A","Yes","No")</f>
        <v>No</v>
      </c>
      <c r="I1055" s="13" t="s">
        <v>28</v>
      </c>
      <c r="J1055" s="13" t="s">
        <v>29</v>
      </c>
      <c r="K1055" s="13" t="s">
        <v>29</v>
      </c>
      <c r="L1055" s="13" t="s">
        <v>29</v>
      </c>
      <c r="M1055" s="13">
        <v>2011</v>
      </c>
      <c r="N1055" s="13"/>
      <c r="O1055" s="13"/>
      <c r="P1055" s="13"/>
      <c r="Q1055" s="14" t="s">
        <v>701</v>
      </c>
      <c r="R1055" s="15" t="s">
        <v>95</v>
      </c>
      <c r="S1055" s="15" t="s">
        <v>96</v>
      </c>
      <c r="T1055" s="15" t="s">
        <v>97</v>
      </c>
      <c r="U1055" s="13" t="s">
        <v>473</v>
      </c>
      <c r="V1055" s="13" t="s">
        <v>223</v>
      </c>
      <c r="W1055" s="13" t="s">
        <v>224</v>
      </c>
      <c r="X1055" s="13" t="s">
        <v>702</v>
      </c>
      <c r="Y1055" s="13" t="s">
        <v>467</v>
      </c>
      <c r="Z1055" s="13" t="s">
        <v>703</v>
      </c>
      <c r="AA1055" s="3"/>
    </row>
    <row r="1056" spans="1:27" x14ac:dyDescent="0.3">
      <c r="A1056" s="13" t="s">
        <v>598</v>
      </c>
      <c r="B1056" s="13" t="s">
        <v>107</v>
      </c>
      <c r="C1056" s="13" t="s">
        <v>93</v>
      </c>
      <c r="D1056" s="13" t="s">
        <v>93</v>
      </c>
      <c r="E1056" s="13" t="s">
        <v>290</v>
      </c>
      <c r="F1056" s="13" t="s">
        <v>700</v>
      </c>
      <c r="G1056" s="13" t="s">
        <v>304</v>
      </c>
      <c r="H1056" s="13" t="str">
        <f>IF(R1056="A","Yes","No")</f>
        <v>No</v>
      </c>
      <c r="I1056" s="13" t="s">
        <v>28</v>
      </c>
      <c r="J1056" s="13" t="s">
        <v>29</v>
      </c>
      <c r="K1056" s="13" t="s">
        <v>29</v>
      </c>
      <c r="L1056" s="13" t="s">
        <v>29</v>
      </c>
      <c r="M1056" s="13">
        <v>2011</v>
      </c>
      <c r="N1056" s="13"/>
      <c r="O1056" s="13"/>
      <c r="P1056" s="13"/>
      <c r="Q1056" s="14" t="s">
        <v>701</v>
      </c>
      <c r="R1056" s="15" t="s">
        <v>95</v>
      </c>
      <c r="S1056" s="15" t="s">
        <v>96</v>
      </c>
      <c r="T1056" s="15" t="s">
        <v>97</v>
      </c>
      <c r="U1056" s="13" t="s">
        <v>473</v>
      </c>
      <c r="V1056" s="13" t="s">
        <v>223</v>
      </c>
      <c r="W1056" s="13" t="s">
        <v>224</v>
      </c>
      <c r="X1056" s="13" t="s">
        <v>702</v>
      </c>
      <c r="Y1056" s="13" t="s">
        <v>467</v>
      </c>
      <c r="Z1056" s="13" t="s">
        <v>703</v>
      </c>
      <c r="AA1056" s="3"/>
    </row>
    <row r="1057" spans="1:27" x14ac:dyDescent="0.3">
      <c r="A1057" s="13" t="s">
        <v>598</v>
      </c>
      <c r="B1057" s="13" t="s">
        <v>107</v>
      </c>
      <c r="C1057" s="13" t="s">
        <v>93</v>
      </c>
      <c r="D1057" s="13" t="s">
        <v>93</v>
      </c>
      <c r="E1057" s="13" t="s">
        <v>1983</v>
      </c>
      <c r="F1057" s="13" t="s">
        <v>700</v>
      </c>
      <c r="G1057" s="13" t="s">
        <v>304</v>
      </c>
      <c r="H1057" s="13" t="str">
        <f>IF(R1057="A","Yes","No")</f>
        <v>No</v>
      </c>
      <c r="I1057" s="13" t="s">
        <v>28</v>
      </c>
      <c r="J1057" s="13" t="s">
        <v>29</v>
      </c>
      <c r="K1057" s="13" t="s">
        <v>29</v>
      </c>
      <c r="L1057" s="13" t="s">
        <v>29</v>
      </c>
      <c r="M1057" s="13">
        <v>2011</v>
      </c>
      <c r="N1057" s="13"/>
      <c r="O1057" s="13"/>
      <c r="P1057" s="13"/>
      <c r="Q1057" s="14" t="s">
        <v>701</v>
      </c>
      <c r="R1057" s="15" t="s">
        <v>95</v>
      </c>
      <c r="S1057" s="15" t="s">
        <v>96</v>
      </c>
      <c r="T1057" s="15" t="s">
        <v>97</v>
      </c>
      <c r="U1057" s="13" t="s">
        <v>473</v>
      </c>
      <c r="V1057" s="13" t="s">
        <v>223</v>
      </c>
      <c r="W1057" s="13" t="s">
        <v>224</v>
      </c>
      <c r="X1057" s="13" t="s">
        <v>702</v>
      </c>
      <c r="Y1057" s="13" t="s">
        <v>467</v>
      </c>
      <c r="Z1057" s="13" t="s">
        <v>703</v>
      </c>
      <c r="AA1057" s="3"/>
    </row>
    <row r="1058" spans="1:27" x14ac:dyDescent="0.3">
      <c r="A1058" s="13" t="s">
        <v>598</v>
      </c>
      <c r="B1058" s="13" t="s">
        <v>107</v>
      </c>
      <c r="C1058" s="13" t="s">
        <v>93</v>
      </c>
      <c r="D1058" s="13" t="s">
        <v>93</v>
      </c>
      <c r="E1058" s="13" t="s">
        <v>1984</v>
      </c>
      <c r="F1058" s="13" t="s">
        <v>700</v>
      </c>
      <c r="G1058" s="13" t="s">
        <v>304</v>
      </c>
      <c r="H1058" s="13" t="str">
        <f>IF(R1058="A","Yes","No")</f>
        <v>No</v>
      </c>
      <c r="I1058" s="13" t="s">
        <v>28</v>
      </c>
      <c r="J1058" s="13" t="s">
        <v>29</v>
      </c>
      <c r="K1058" s="13" t="s">
        <v>29</v>
      </c>
      <c r="L1058" s="13" t="s">
        <v>29</v>
      </c>
      <c r="M1058" s="13">
        <v>2011</v>
      </c>
      <c r="N1058" s="13"/>
      <c r="O1058" s="13"/>
      <c r="P1058" s="13"/>
      <c r="Q1058" s="14" t="s">
        <v>701</v>
      </c>
      <c r="R1058" s="15" t="s">
        <v>95</v>
      </c>
      <c r="S1058" s="15" t="s">
        <v>96</v>
      </c>
      <c r="T1058" s="15" t="s">
        <v>97</v>
      </c>
      <c r="U1058" s="13" t="s">
        <v>473</v>
      </c>
      <c r="V1058" s="13" t="s">
        <v>223</v>
      </c>
      <c r="W1058" s="13" t="s">
        <v>224</v>
      </c>
      <c r="X1058" s="13" t="s">
        <v>702</v>
      </c>
      <c r="Y1058" s="13" t="s">
        <v>467</v>
      </c>
      <c r="Z1058" s="13" t="s">
        <v>703</v>
      </c>
      <c r="AA1058" s="3"/>
    </row>
    <row r="1059" spans="1:27" x14ac:dyDescent="0.3">
      <c r="A1059" s="13" t="s">
        <v>598</v>
      </c>
      <c r="B1059" s="13" t="s">
        <v>107</v>
      </c>
      <c r="C1059" s="13" t="s">
        <v>93</v>
      </c>
      <c r="D1059" s="13" t="s">
        <v>93</v>
      </c>
      <c r="E1059" s="13" t="s">
        <v>1985</v>
      </c>
      <c r="F1059" s="13" t="s">
        <v>700</v>
      </c>
      <c r="G1059" s="13" t="s">
        <v>304</v>
      </c>
      <c r="H1059" s="13" t="str">
        <f>IF(R1059="A","Yes","No")</f>
        <v>No</v>
      </c>
      <c r="I1059" s="13" t="s">
        <v>28</v>
      </c>
      <c r="J1059" s="13" t="s">
        <v>29</v>
      </c>
      <c r="K1059" s="13" t="s">
        <v>29</v>
      </c>
      <c r="L1059" s="13" t="s">
        <v>29</v>
      </c>
      <c r="M1059" s="13">
        <v>2011</v>
      </c>
      <c r="N1059" s="13"/>
      <c r="O1059" s="13"/>
      <c r="P1059" s="13"/>
      <c r="Q1059" s="14" t="s">
        <v>701</v>
      </c>
      <c r="R1059" s="15" t="s">
        <v>95</v>
      </c>
      <c r="S1059" s="15" t="s">
        <v>96</v>
      </c>
      <c r="T1059" s="15" t="s">
        <v>97</v>
      </c>
      <c r="U1059" s="13" t="s">
        <v>473</v>
      </c>
      <c r="V1059" s="13" t="s">
        <v>223</v>
      </c>
      <c r="W1059" s="13" t="s">
        <v>224</v>
      </c>
      <c r="X1059" s="13" t="s">
        <v>702</v>
      </c>
      <c r="Y1059" s="13" t="s">
        <v>467</v>
      </c>
      <c r="Z1059" s="13" t="s">
        <v>703</v>
      </c>
      <c r="AA1059" s="3"/>
    </row>
    <row r="1060" spans="1:27" x14ac:dyDescent="0.3">
      <c r="A1060" s="13" t="s">
        <v>598</v>
      </c>
      <c r="B1060" s="13" t="s">
        <v>107</v>
      </c>
      <c r="C1060" s="13" t="s">
        <v>93</v>
      </c>
      <c r="D1060" s="13" t="s">
        <v>93</v>
      </c>
      <c r="E1060" s="13" t="s">
        <v>1986</v>
      </c>
      <c r="F1060" s="13" t="s">
        <v>700</v>
      </c>
      <c r="G1060" s="13" t="s">
        <v>304</v>
      </c>
      <c r="H1060" s="13" t="str">
        <f>IF(R1060="A","Yes","No")</f>
        <v>No</v>
      </c>
      <c r="I1060" s="13" t="s">
        <v>28</v>
      </c>
      <c r="J1060" s="13" t="s">
        <v>29</v>
      </c>
      <c r="K1060" s="13" t="s">
        <v>29</v>
      </c>
      <c r="L1060" s="13" t="s">
        <v>29</v>
      </c>
      <c r="M1060" s="13">
        <v>2011</v>
      </c>
      <c r="N1060" s="13"/>
      <c r="O1060" s="13"/>
      <c r="P1060" s="13"/>
      <c r="Q1060" s="14" t="s">
        <v>701</v>
      </c>
      <c r="R1060" s="15" t="s">
        <v>95</v>
      </c>
      <c r="S1060" s="15" t="s">
        <v>96</v>
      </c>
      <c r="T1060" s="15" t="s">
        <v>97</v>
      </c>
      <c r="U1060" s="13" t="s">
        <v>473</v>
      </c>
      <c r="V1060" s="13" t="s">
        <v>223</v>
      </c>
      <c r="W1060" s="13" t="s">
        <v>224</v>
      </c>
      <c r="X1060" s="13" t="s">
        <v>702</v>
      </c>
      <c r="Y1060" s="13" t="s">
        <v>467</v>
      </c>
      <c r="Z1060" s="13" t="s">
        <v>703</v>
      </c>
      <c r="AA1060" s="3"/>
    </row>
    <row r="1061" spans="1:27" x14ac:dyDescent="0.3">
      <c r="A1061" s="13" t="s">
        <v>598</v>
      </c>
      <c r="B1061" s="13" t="s">
        <v>107</v>
      </c>
      <c r="C1061" s="13" t="s">
        <v>93</v>
      </c>
      <c r="D1061" s="13" t="s">
        <v>93</v>
      </c>
      <c r="E1061" s="13" t="s">
        <v>1987</v>
      </c>
      <c r="F1061" s="13" t="s">
        <v>700</v>
      </c>
      <c r="G1061" s="13" t="s">
        <v>304</v>
      </c>
      <c r="H1061" s="13" t="str">
        <f>IF(R1061="A","Yes","No")</f>
        <v>No</v>
      </c>
      <c r="I1061" s="13" t="s">
        <v>28</v>
      </c>
      <c r="J1061" s="13" t="s">
        <v>29</v>
      </c>
      <c r="K1061" s="13" t="s">
        <v>29</v>
      </c>
      <c r="L1061" s="13" t="s">
        <v>29</v>
      </c>
      <c r="M1061" s="13">
        <v>2011</v>
      </c>
      <c r="N1061" s="13"/>
      <c r="O1061" s="13"/>
      <c r="P1061" s="13"/>
      <c r="Q1061" s="14" t="s">
        <v>701</v>
      </c>
      <c r="R1061" s="15" t="s">
        <v>95</v>
      </c>
      <c r="S1061" s="15" t="s">
        <v>96</v>
      </c>
      <c r="T1061" s="15" t="s">
        <v>97</v>
      </c>
      <c r="U1061" s="13" t="s">
        <v>473</v>
      </c>
      <c r="V1061" s="13" t="s">
        <v>223</v>
      </c>
      <c r="W1061" s="13" t="s">
        <v>224</v>
      </c>
      <c r="X1061" s="13" t="s">
        <v>702</v>
      </c>
      <c r="Y1061" s="13" t="s">
        <v>467</v>
      </c>
      <c r="Z1061" s="13" t="s">
        <v>703</v>
      </c>
      <c r="AA1061" s="3"/>
    </row>
    <row r="1062" spans="1:27" x14ac:dyDescent="0.3">
      <c r="A1062" s="13" t="s">
        <v>598</v>
      </c>
      <c r="B1062" s="13" t="s">
        <v>107</v>
      </c>
      <c r="C1062" s="13" t="s">
        <v>93</v>
      </c>
      <c r="D1062" s="13" t="s">
        <v>93</v>
      </c>
      <c r="E1062" s="13" t="s">
        <v>1988</v>
      </c>
      <c r="F1062" s="13" t="s">
        <v>700</v>
      </c>
      <c r="G1062" s="13" t="s">
        <v>304</v>
      </c>
      <c r="H1062" s="13" t="str">
        <f>IF(R1062="A","Yes","No")</f>
        <v>No</v>
      </c>
      <c r="I1062" s="13" t="s">
        <v>28</v>
      </c>
      <c r="J1062" s="13" t="s">
        <v>29</v>
      </c>
      <c r="K1062" s="13" t="s">
        <v>29</v>
      </c>
      <c r="L1062" s="13" t="s">
        <v>29</v>
      </c>
      <c r="M1062" s="13">
        <v>2011</v>
      </c>
      <c r="N1062" s="13"/>
      <c r="O1062" s="13"/>
      <c r="P1062" s="13"/>
      <c r="Q1062" s="14" t="s">
        <v>701</v>
      </c>
      <c r="R1062" s="15" t="s">
        <v>95</v>
      </c>
      <c r="S1062" s="15" t="s">
        <v>96</v>
      </c>
      <c r="T1062" s="15" t="s">
        <v>97</v>
      </c>
      <c r="U1062" s="13" t="s">
        <v>473</v>
      </c>
      <c r="V1062" s="13" t="s">
        <v>223</v>
      </c>
      <c r="W1062" s="13" t="s">
        <v>224</v>
      </c>
      <c r="X1062" s="13" t="s">
        <v>702</v>
      </c>
      <c r="Y1062" s="13" t="s">
        <v>467</v>
      </c>
      <c r="Z1062" s="13" t="s">
        <v>703</v>
      </c>
      <c r="AA1062" s="3"/>
    </row>
    <row r="1063" spans="1:27" x14ac:dyDescent="0.3">
      <c r="A1063" s="13" t="s">
        <v>598</v>
      </c>
      <c r="B1063" s="13" t="s">
        <v>107</v>
      </c>
      <c r="C1063" s="13" t="s">
        <v>93</v>
      </c>
      <c r="D1063" s="13" t="s">
        <v>93</v>
      </c>
      <c r="E1063" s="13" t="s">
        <v>1989</v>
      </c>
      <c r="F1063" s="13" t="s">
        <v>700</v>
      </c>
      <c r="G1063" s="13" t="s">
        <v>304</v>
      </c>
      <c r="H1063" s="13" t="str">
        <f>IF(R1063="A","Yes","No")</f>
        <v>No</v>
      </c>
      <c r="I1063" s="13" t="s">
        <v>28</v>
      </c>
      <c r="J1063" s="13" t="s">
        <v>29</v>
      </c>
      <c r="K1063" s="13" t="s">
        <v>29</v>
      </c>
      <c r="L1063" s="13" t="s">
        <v>29</v>
      </c>
      <c r="M1063" s="13">
        <v>2011</v>
      </c>
      <c r="N1063" s="13"/>
      <c r="O1063" s="13"/>
      <c r="P1063" s="13"/>
      <c r="Q1063" s="14" t="s">
        <v>701</v>
      </c>
      <c r="R1063" s="15" t="s">
        <v>95</v>
      </c>
      <c r="S1063" s="15" t="s">
        <v>96</v>
      </c>
      <c r="T1063" s="15" t="s">
        <v>97</v>
      </c>
      <c r="U1063" s="13" t="s">
        <v>473</v>
      </c>
      <c r="V1063" s="13" t="s">
        <v>223</v>
      </c>
      <c r="W1063" s="13" t="s">
        <v>224</v>
      </c>
      <c r="X1063" s="13" t="s">
        <v>702</v>
      </c>
      <c r="Y1063" s="13" t="s">
        <v>467</v>
      </c>
      <c r="Z1063" s="13" t="s">
        <v>703</v>
      </c>
      <c r="AA1063" s="3"/>
    </row>
    <row r="1064" spans="1:27" x14ac:dyDescent="0.3">
      <c r="A1064" s="13" t="s">
        <v>598</v>
      </c>
      <c r="B1064" s="13" t="s">
        <v>107</v>
      </c>
      <c r="C1064" s="13" t="s">
        <v>93</v>
      </c>
      <c r="D1064" s="13" t="s">
        <v>93</v>
      </c>
      <c r="E1064" s="13" t="s">
        <v>1990</v>
      </c>
      <c r="F1064" s="13" t="s">
        <v>700</v>
      </c>
      <c r="G1064" s="13" t="s">
        <v>304</v>
      </c>
      <c r="H1064" s="13" t="str">
        <f>IF(R1064="A","Yes","No")</f>
        <v>No</v>
      </c>
      <c r="I1064" s="13" t="s">
        <v>28</v>
      </c>
      <c r="J1064" s="13" t="s">
        <v>29</v>
      </c>
      <c r="K1064" s="13" t="s">
        <v>29</v>
      </c>
      <c r="L1064" s="13" t="s">
        <v>29</v>
      </c>
      <c r="M1064" s="13">
        <v>2011</v>
      </c>
      <c r="N1064" s="13"/>
      <c r="O1064" s="13"/>
      <c r="P1064" s="13"/>
      <c r="Q1064" s="14" t="s">
        <v>701</v>
      </c>
      <c r="R1064" s="15" t="s">
        <v>95</v>
      </c>
      <c r="S1064" s="15" t="s">
        <v>96</v>
      </c>
      <c r="T1064" s="15" t="s">
        <v>97</v>
      </c>
      <c r="U1064" s="13" t="s">
        <v>473</v>
      </c>
      <c r="V1064" s="13" t="s">
        <v>223</v>
      </c>
      <c r="W1064" s="13" t="s">
        <v>224</v>
      </c>
      <c r="X1064" s="13" t="s">
        <v>702</v>
      </c>
      <c r="Y1064" s="13" t="s">
        <v>467</v>
      </c>
      <c r="Z1064" s="13" t="s">
        <v>703</v>
      </c>
      <c r="AA1064" s="3"/>
    </row>
    <row r="1065" spans="1:27" x14ac:dyDescent="0.3">
      <c r="A1065" s="13" t="s">
        <v>598</v>
      </c>
      <c r="B1065" s="13" t="s">
        <v>107</v>
      </c>
      <c r="C1065" s="13" t="s">
        <v>93</v>
      </c>
      <c r="D1065" s="13" t="s">
        <v>93</v>
      </c>
      <c r="E1065" s="13" t="s">
        <v>1991</v>
      </c>
      <c r="F1065" s="13" t="s">
        <v>700</v>
      </c>
      <c r="G1065" s="13" t="s">
        <v>304</v>
      </c>
      <c r="H1065" s="13" t="str">
        <f>IF(R1065="A","Yes","No")</f>
        <v>No</v>
      </c>
      <c r="I1065" s="13" t="s">
        <v>28</v>
      </c>
      <c r="J1065" s="13" t="s">
        <v>29</v>
      </c>
      <c r="K1065" s="13" t="s">
        <v>29</v>
      </c>
      <c r="L1065" s="13" t="s">
        <v>29</v>
      </c>
      <c r="M1065" s="13">
        <v>2011</v>
      </c>
      <c r="N1065" s="13"/>
      <c r="O1065" s="13"/>
      <c r="P1065" s="13"/>
      <c r="Q1065" s="14" t="s">
        <v>701</v>
      </c>
      <c r="R1065" s="15" t="s">
        <v>95</v>
      </c>
      <c r="S1065" s="15" t="s">
        <v>96</v>
      </c>
      <c r="T1065" s="15" t="s">
        <v>97</v>
      </c>
      <c r="U1065" s="13" t="s">
        <v>473</v>
      </c>
      <c r="V1065" s="13" t="s">
        <v>223</v>
      </c>
      <c r="W1065" s="13" t="s">
        <v>224</v>
      </c>
      <c r="X1065" s="13" t="s">
        <v>702</v>
      </c>
      <c r="Y1065" s="13" t="s">
        <v>467</v>
      </c>
      <c r="Z1065" s="13" t="s">
        <v>703</v>
      </c>
      <c r="AA1065" s="3"/>
    </row>
    <row r="1066" spans="1:27" s="5" customFormat="1" x14ac:dyDescent="0.3">
      <c r="A1066" s="13" t="s">
        <v>598</v>
      </c>
      <c r="B1066" s="13" t="s">
        <v>107</v>
      </c>
      <c r="C1066" s="13" t="s">
        <v>93</v>
      </c>
      <c r="D1066" s="13" t="s">
        <v>93</v>
      </c>
      <c r="E1066" s="13" t="s">
        <v>1992</v>
      </c>
      <c r="F1066" s="13" t="s">
        <v>704</v>
      </c>
      <c r="G1066" s="13" t="s">
        <v>705</v>
      </c>
      <c r="H1066" s="13" t="str">
        <f>IF(R1066="A","Yes","No")</f>
        <v>No</v>
      </c>
      <c r="I1066" s="13" t="s">
        <v>71</v>
      </c>
      <c r="J1066" s="13" t="s">
        <v>29</v>
      </c>
      <c r="K1066" s="13" t="s">
        <v>29</v>
      </c>
      <c r="L1066" s="13" t="s">
        <v>30</v>
      </c>
      <c r="M1066" s="13">
        <v>2012</v>
      </c>
      <c r="N1066" s="13"/>
      <c r="O1066" s="13"/>
      <c r="P1066" s="13"/>
      <c r="Q1066" s="14" t="s">
        <v>706</v>
      </c>
      <c r="R1066" s="15" t="s">
        <v>95</v>
      </c>
      <c r="S1066" s="15" t="s">
        <v>96</v>
      </c>
      <c r="T1066" s="15" t="s">
        <v>97</v>
      </c>
      <c r="U1066" s="13" t="s">
        <v>707</v>
      </c>
      <c r="V1066" s="13" t="s">
        <v>223</v>
      </c>
      <c r="W1066" s="13" t="s">
        <v>224</v>
      </c>
      <c r="X1066" s="13" t="s">
        <v>708</v>
      </c>
      <c r="Y1066" s="13" t="s">
        <v>151</v>
      </c>
      <c r="Z1066" s="13"/>
      <c r="AA1066" s="3"/>
    </row>
    <row r="1067" spans="1:27" s="5" customFormat="1" x14ac:dyDescent="0.3">
      <c r="A1067" s="13" t="s">
        <v>598</v>
      </c>
      <c r="B1067" s="13" t="s">
        <v>107</v>
      </c>
      <c r="C1067" s="13" t="s">
        <v>93</v>
      </c>
      <c r="D1067" s="13" t="s">
        <v>93</v>
      </c>
      <c r="E1067" s="13" t="s">
        <v>1993</v>
      </c>
      <c r="F1067" s="13" t="s">
        <v>774</v>
      </c>
      <c r="G1067" s="13" t="s">
        <v>775</v>
      </c>
      <c r="H1067" s="13" t="str">
        <f>IF(R1067="A","Yes","No")</f>
        <v>No</v>
      </c>
      <c r="I1067" s="13" t="s">
        <v>28</v>
      </c>
      <c r="J1067" s="13" t="s">
        <v>29</v>
      </c>
      <c r="K1067" s="13" t="s">
        <v>29</v>
      </c>
      <c r="L1067" s="13" t="s">
        <v>30</v>
      </c>
      <c r="M1067" s="13">
        <v>2010</v>
      </c>
      <c r="N1067" s="13"/>
      <c r="O1067" s="13"/>
      <c r="P1067" s="13"/>
      <c r="Q1067" s="14" t="s">
        <v>776</v>
      </c>
      <c r="R1067" s="15" t="s">
        <v>95</v>
      </c>
      <c r="S1067" s="15" t="s">
        <v>96</v>
      </c>
      <c r="T1067" s="15" t="s">
        <v>97</v>
      </c>
      <c r="U1067" s="13" t="s">
        <v>777</v>
      </c>
      <c r="V1067" s="13" t="s">
        <v>223</v>
      </c>
      <c r="W1067" s="13" t="s">
        <v>224</v>
      </c>
      <c r="X1067" s="13" t="s">
        <v>699</v>
      </c>
      <c r="Y1067" s="13" t="s">
        <v>161</v>
      </c>
      <c r="Z1067" s="13"/>
      <c r="AA1067" s="3"/>
    </row>
    <row r="1068" spans="1:27" s="5" customFormat="1" ht="13.5" customHeight="1" x14ac:dyDescent="0.3">
      <c r="A1068" s="13" t="s">
        <v>598</v>
      </c>
      <c r="B1068" s="13" t="s">
        <v>23</v>
      </c>
      <c r="C1068" s="13" t="s">
        <v>93</v>
      </c>
      <c r="D1068" s="13" t="s">
        <v>93</v>
      </c>
      <c r="E1068" s="13" t="s">
        <v>1994</v>
      </c>
      <c r="F1068" s="13" t="s">
        <v>683</v>
      </c>
      <c r="G1068" s="13" t="s">
        <v>684</v>
      </c>
      <c r="H1068" s="13" t="str">
        <f>IF(R1068="A","Yes","No")</f>
        <v>No</v>
      </c>
      <c r="I1068" s="13" t="s">
        <v>28</v>
      </c>
      <c r="J1068" s="13" t="s">
        <v>29</v>
      </c>
      <c r="K1068" s="13" t="s">
        <v>29</v>
      </c>
      <c r="L1068" s="13" t="s">
        <v>30</v>
      </c>
      <c r="M1068" s="13">
        <v>2009</v>
      </c>
      <c r="N1068" s="13"/>
      <c r="O1068" s="13"/>
      <c r="P1068" s="13"/>
      <c r="Q1068" s="23" t="str">
        <f>HYPERLINK("http://catalog.ihsn.org/index.php/catalog/2214/","http://catalog.ihsn.org/index.php/catalog/2214/")</f>
        <v>http://catalog.ihsn.org/index.php/catalog/2214/</v>
      </c>
      <c r="R1068" s="15" t="s">
        <v>199</v>
      </c>
      <c r="S1068" s="15" t="s">
        <v>200</v>
      </c>
      <c r="T1068" s="15" t="s">
        <v>200</v>
      </c>
      <c r="U1068" s="13"/>
      <c r="V1068" s="13" t="s">
        <v>345</v>
      </c>
      <c r="W1068" s="13" t="s">
        <v>224</v>
      </c>
      <c r="X1068" s="13" t="s">
        <v>685</v>
      </c>
      <c r="Y1068" s="13" t="s">
        <v>100</v>
      </c>
      <c r="Z1068" s="13"/>
      <c r="AA1068" s="3"/>
    </row>
    <row r="1069" spans="1:27" s="5" customFormat="1" x14ac:dyDescent="0.3">
      <c r="A1069" s="13" t="s">
        <v>598</v>
      </c>
      <c r="B1069" s="13" t="s">
        <v>23</v>
      </c>
      <c r="C1069" s="13" t="s">
        <v>93</v>
      </c>
      <c r="D1069" s="13" t="s">
        <v>93</v>
      </c>
      <c r="E1069" s="13" t="s">
        <v>1995</v>
      </c>
      <c r="F1069" s="13" t="s">
        <v>683</v>
      </c>
      <c r="G1069" s="13" t="s">
        <v>684</v>
      </c>
      <c r="H1069" s="13" t="str">
        <f>IF(R1069="A","Yes","No")</f>
        <v>No</v>
      </c>
      <c r="I1069" s="13" t="s">
        <v>28</v>
      </c>
      <c r="J1069" s="13" t="s">
        <v>29</v>
      </c>
      <c r="K1069" s="13" t="s">
        <v>29</v>
      </c>
      <c r="L1069" s="13" t="s">
        <v>30</v>
      </c>
      <c r="M1069" s="13">
        <v>2009</v>
      </c>
      <c r="N1069" s="13"/>
      <c r="O1069" s="13"/>
      <c r="P1069" s="13"/>
      <c r="Q1069" s="23" t="str">
        <f>HYPERLINK("http://catalog.ihsn.org/index.php/catalog/2214/","http://catalog.ihsn.org/index.php/catalog/2214/")</f>
        <v>http://catalog.ihsn.org/index.php/catalog/2214/</v>
      </c>
      <c r="R1069" s="15" t="s">
        <v>199</v>
      </c>
      <c r="S1069" s="15" t="s">
        <v>200</v>
      </c>
      <c r="T1069" s="15" t="s">
        <v>200</v>
      </c>
      <c r="U1069" s="13"/>
      <c r="V1069" s="13" t="s">
        <v>345</v>
      </c>
      <c r="W1069" s="13" t="s">
        <v>224</v>
      </c>
      <c r="X1069" s="13" t="s">
        <v>685</v>
      </c>
      <c r="Y1069" s="13" t="s">
        <v>100</v>
      </c>
      <c r="Z1069" s="13"/>
      <c r="AA1069" s="3"/>
    </row>
    <row r="1070" spans="1:27" s="5" customFormat="1" x14ac:dyDescent="0.3">
      <c r="A1070" s="13" t="s">
        <v>598</v>
      </c>
      <c r="B1070" s="13" t="s">
        <v>23</v>
      </c>
      <c r="C1070" s="13" t="s">
        <v>93</v>
      </c>
      <c r="D1070" s="13" t="s">
        <v>93</v>
      </c>
      <c r="E1070" s="13" t="s">
        <v>1996</v>
      </c>
      <c r="F1070" s="13" t="s">
        <v>683</v>
      </c>
      <c r="G1070" s="13" t="s">
        <v>684</v>
      </c>
      <c r="H1070" s="13" t="str">
        <f>IF(R1070="A","Yes","No")</f>
        <v>No</v>
      </c>
      <c r="I1070" s="13" t="s">
        <v>28</v>
      </c>
      <c r="J1070" s="13" t="s">
        <v>29</v>
      </c>
      <c r="K1070" s="13" t="s">
        <v>29</v>
      </c>
      <c r="L1070" s="13" t="s">
        <v>30</v>
      </c>
      <c r="M1070" s="13">
        <v>2009</v>
      </c>
      <c r="N1070" s="13"/>
      <c r="O1070" s="13"/>
      <c r="P1070" s="13"/>
      <c r="Q1070" s="23" t="str">
        <f>HYPERLINK("http://catalog.ihsn.org/index.php/catalog/2214/","http://catalog.ihsn.org/index.php/catalog/2214/")</f>
        <v>http://catalog.ihsn.org/index.php/catalog/2214/</v>
      </c>
      <c r="R1070" s="15" t="s">
        <v>199</v>
      </c>
      <c r="S1070" s="15" t="s">
        <v>200</v>
      </c>
      <c r="T1070" s="15" t="s">
        <v>200</v>
      </c>
      <c r="U1070" s="13"/>
      <c r="V1070" s="13" t="s">
        <v>345</v>
      </c>
      <c r="W1070" s="13" t="s">
        <v>224</v>
      </c>
      <c r="X1070" s="13" t="s">
        <v>685</v>
      </c>
      <c r="Y1070" s="13" t="s">
        <v>100</v>
      </c>
      <c r="Z1070" s="13"/>
      <c r="AA1070" s="3"/>
    </row>
    <row r="1071" spans="1:27" s="5" customFormat="1" x14ac:dyDescent="0.3">
      <c r="A1071" s="13" t="s">
        <v>598</v>
      </c>
      <c r="B1071" s="13" t="s">
        <v>23</v>
      </c>
      <c r="C1071" s="13" t="s">
        <v>93</v>
      </c>
      <c r="D1071" s="13" t="s">
        <v>93</v>
      </c>
      <c r="E1071" s="13" t="s">
        <v>1997</v>
      </c>
      <c r="F1071" s="13" t="s">
        <v>683</v>
      </c>
      <c r="G1071" s="13" t="s">
        <v>684</v>
      </c>
      <c r="H1071" s="13" t="str">
        <f>IF(R1071="A","Yes","No")</f>
        <v>No</v>
      </c>
      <c r="I1071" s="13" t="s">
        <v>28</v>
      </c>
      <c r="J1071" s="13" t="s">
        <v>29</v>
      </c>
      <c r="K1071" s="13" t="s">
        <v>29</v>
      </c>
      <c r="L1071" s="13" t="s">
        <v>30</v>
      </c>
      <c r="M1071" s="13">
        <v>2009</v>
      </c>
      <c r="N1071" s="13"/>
      <c r="O1071" s="13"/>
      <c r="P1071" s="13"/>
      <c r="Q1071" s="23" t="str">
        <f>HYPERLINK("http://catalog.ihsn.org/index.php/catalog/2214/","http://catalog.ihsn.org/index.php/catalog/2214/")</f>
        <v>http://catalog.ihsn.org/index.php/catalog/2214/</v>
      </c>
      <c r="R1071" s="15" t="s">
        <v>199</v>
      </c>
      <c r="S1071" s="15" t="s">
        <v>200</v>
      </c>
      <c r="T1071" s="15" t="s">
        <v>200</v>
      </c>
      <c r="U1071" s="13"/>
      <c r="V1071" s="13" t="s">
        <v>345</v>
      </c>
      <c r="W1071" s="13" t="s">
        <v>224</v>
      </c>
      <c r="X1071" s="13" t="s">
        <v>685</v>
      </c>
      <c r="Y1071" s="13" t="s">
        <v>100</v>
      </c>
      <c r="Z1071" s="13"/>
      <c r="AA1071" s="3"/>
    </row>
    <row r="1072" spans="1:27" x14ac:dyDescent="0.3">
      <c r="A1072" s="13" t="s">
        <v>598</v>
      </c>
      <c r="B1072" s="13" t="s">
        <v>23</v>
      </c>
      <c r="C1072" s="13" t="s">
        <v>93</v>
      </c>
      <c r="D1072" s="13" t="s">
        <v>93</v>
      </c>
      <c r="E1072" s="13" t="s">
        <v>1998</v>
      </c>
      <c r="F1072" s="13" t="s">
        <v>683</v>
      </c>
      <c r="G1072" s="13" t="s">
        <v>684</v>
      </c>
      <c r="H1072" s="13" t="str">
        <f>IF(R1072="A","Yes","No")</f>
        <v>No</v>
      </c>
      <c r="I1072" s="13" t="s">
        <v>28</v>
      </c>
      <c r="J1072" s="13" t="s">
        <v>29</v>
      </c>
      <c r="K1072" s="13" t="s">
        <v>29</v>
      </c>
      <c r="L1072" s="13" t="s">
        <v>30</v>
      </c>
      <c r="M1072" s="13">
        <v>2009</v>
      </c>
      <c r="N1072" s="13"/>
      <c r="O1072" s="13"/>
      <c r="P1072" s="13"/>
      <c r="Q1072" s="23" t="str">
        <f>HYPERLINK("http://catalog.ihsn.org/index.php/catalog/2214/","http://catalog.ihsn.org/index.php/catalog/2214/")</f>
        <v>http://catalog.ihsn.org/index.php/catalog/2214/</v>
      </c>
      <c r="R1072" s="15" t="s">
        <v>199</v>
      </c>
      <c r="S1072" s="15" t="s">
        <v>200</v>
      </c>
      <c r="T1072" s="15" t="s">
        <v>200</v>
      </c>
      <c r="U1072" s="13"/>
      <c r="V1072" s="13" t="s">
        <v>345</v>
      </c>
      <c r="W1072" s="13" t="s">
        <v>224</v>
      </c>
      <c r="X1072" s="13" t="s">
        <v>685</v>
      </c>
      <c r="Y1072" s="13" t="s">
        <v>100</v>
      </c>
      <c r="Z1072" s="13"/>
      <c r="AA1072" s="3"/>
    </row>
    <row r="1073" spans="1:27" x14ac:dyDescent="0.3">
      <c r="A1073" s="13" t="s">
        <v>598</v>
      </c>
      <c r="B1073" s="13" t="s">
        <v>23</v>
      </c>
      <c r="C1073" s="13" t="s">
        <v>93</v>
      </c>
      <c r="D1073" s="13" t="s">
        <v>93</v>
      </c>
      <c r="E1073" s="13" t="s">
        <v>1999</v>
      </c>
      <c r="F1073" s="13" t="s">
        <v>683</v>
      </c>
      <c r="G1073" s="13" t="s">
        <v>684</v>
      </c>
      <c r="H1073" s="13" t="str">
        <f>IF(R1073="A","Yes","No")</f>
        <v>No</v>
      </c>
      <c r="I1073" s="13" t="s">
        <v>28</v>
      </c>
      <c r="J1073" s="13" t="s">
        <v>29</v>
      </c>
      <c r="K1073" s="13" t="s">
        <v>29</v>
      </c>
      <c r="L1073" s="13" t="s">
        <v>30</v>
      </c>
      <c r="M1073" s="13">
        <v>2009</v>
      </c>
      <c r="N1073" s="13"/>
      <c r="O1073" s="13"/>
      <c r="P1073" s="13"/>
      <c r="Q1073" s="23" t="str">
        <f>HYPERLINK("http://catalog.ihsn.org/index.php/catalog/2214/","http://catalog.ihsn.org/index.php/catalog/2214/")</f>
        <v>http://catalog.ihsn.org/index.php/catalog/2214/</v>
      </c>
      <c r="R1073" s="15" t="s">
        <v>199</v>
      </c>
      <c r="S1073" s="15" t="s">
        <v>200</v>
      </c>
      <c r="T1073" s="15" t="s">
        <v>200</v>
      </c>
      <c r="U1073" s="13"/>
      <c r="V1073" s="13" t="s">
        <v>345</v>
      </c>
      <c r="W1073" s="13" t="s">
        <v>224</v>
      </c>
      <c r="X1073" s="13" t="s">
        <v>685</v>
      </c>
      <c r="Y1073" s="13" t="s">
        <v>100</v>
      </c>
      <c r="Z1073" s="13"/>
      <c r="AA1073" s="3"/>
    </row>
    <row r="1074" spans="1:27" x14ac:dyDescent="0.3">
      <c r="A1074" s="13" t="s">
        <v>598</v>
      </c>
      <c r="B1074" s="13" t="s">
        <v>23</v>
      </c>
      <c r="C1074" s="13" t="s">
        <v>93</v>
      </c>
      <c r="D1074" s="13" t="s">
        <v>93</v>
      </c>
      <c r="E1074" s="13" t="s">
        <v>2000</v>
      </c>
      <c r="F1074" s="13" t="s">
        <v>683</v>
      </c>
      <c r="G1074" s="13" t="s">
        <v>684</v>
      </c>
      <c r="H1074" s="13" t="str">
        <f>IF(R1074="A","Yes","No")</f>
        <v>No</v>
      </c>
      <c r="I1074" s="13" t="s">
        <v>28</v>
      </c>
      <c r="J1074" s="13" t="s">
        <v>29</v>
      </c>
      <c r="K1074" s="13" t="s">
        <v>29</v>
      </c>
      <c r="L1074" s="13" t="s">
        <v>30</v>
      </c>
      <c r="M1074" s="13">
        <v>2009</v>
      </c>
      <c r="N1074" s="13"/>
      <c r="O1074" s="13"/>
      <c r="P1074" s="13"/>
      <c r="Q1074" s="23" t="str">
        <f>HYPERLINK("http://catalog.ihsn.org/index.php/catalog/2214/","http://catalog.ihsn.org/index.php/catalog/2214/")</f>
        <v>http://catalog.ihsn.org/index.php/catalog/2214/</v>
      </c>
      <c r="R1074" s="15" t="s">
        <v>199</v>
      </c>
      <c r="S1074" s="15" t="s">
        <v>200</v>
      </c>
      <c r="T1074" s="15" t="s">
        <v>200</v>
      </c>
      <c r="U1074" s="13"/>
      <c r="V1074" s="13" t="s">
        <v>345</v>
      </c>
      <c r="W1074" s="13" t="s">
        <v>224</v>
      </c>
      <c r="X1074" s="13" t="s">
        <v>685</v>
      </c>
      <c r="Y1074" s="13" t="s">
        <v>100</v>
      </c>
      <c r="Z1074" s="13"/>
      <c r="AA1074" s="3"/>
    </row>
    <row r="1075" spans="1:27" x14ac:dyDescent="0.3">
      <c r="A1075" s="13" t="s">
        <v>598</v>
      </c>
      <c r="B1075" s="13" t="s">
        <v>23</v>
      </c>
      <c r="C1075" s="13" t="s">
        <v>93</v>
      </c>
      <c r="D1075" s="13" t="s">
        <v>93</v>
      </c>
      <c r="E1075" s="13" t="s">
        <v>2001</v>
      </c>
      <c r="F1075" s="13" t="s">
        <v>686</v>
      </c>
      <c r="G1075" s="13" t="s">
        <v>54</v>
      </c>
      <c r="H1075" s="13" t="str">
        <f>IF(R1075="A","Yes","No")</f>
        <v>Yes</v>
      </c>
      <c r="I1075" s="13" t="s">
        <v>28</v>
      </c>
      <c r="J1075" s="13" t="s">
        <v>30</v>
      </c>
      <c r="K1075" s="13" t="s">
        <v>30</v>
      </c>
      <c r="L1075" s="13" t="s">
        <v>30</v>
      </c>
      <c r="M1075" s="13" t="s">
        <v>801</v>
      </c>
      <c r="N1075" s="13"/>
      <c r="O1075" s="13"/>
      <c r="P1075" s="13"/>
      <c r="Q1075" s="13"/>
      <c r="R1075" s="15" t="s">
        <v>44</v>
      </c>
      <c r="S1075" s="15" t="s">
        <v>45</v>
      </c>
      <c r="T1075" s="15" t="s">
        <v>56</v>
      </c>
      <c r="U1075" s="13" t="s">
        <v>214</v>
      </c>
      <c r="V1075" s="13" t="s">
        <v>345</v>
      </c>
      <c r="W1075" s="13" t="s">
        <v>224</v>
      </c>
      <c r="X1075" s="13" t="s">
        <v>687</v>
      </c>
      <c r="Y1075" s="13" t="s">
        <v>91</v>
      </c>
      <c r="Z1075" s="13"/>
      <c r="AA1075" s="3"/>
    </row>
    <row r="1076" spans="1:27" x14ac:dyDescent="0.3">
      <c r="A1076" s="13" t="s">
        <v>598</v>
      </c>
      <c r="B1076" s="13" t="s">
        <v>23</v>
      </c>
      <c r="C1076" s="13" t="s">
        <v>93</v>
      </c>
      <c r="D1076" s="13" t="s">
        <v>93</v>
      </c>
      <c r="E1076" s="13" t="s">
        <v>2002</v>
      </c>
      <c r="F1076" s="13" t="s">
        <v>688</v>
      </c>
      <c r="G1076" s="13" t="s">
        <v>666</v>
      </c>
      <c r="H1076" s="13" t="str">
        <f>IF(R1076="A","Yes","No")</f>
        <v>Yes</v>
      </c>
      <c r="I1076" s="13" t="s">
        <v>71</v>
      </c>
      <c r="J1076" s="13" t="s">
        <v>30</v>
      </c>
      <c r="K1076" s="13" t="s">
        <v>29</v>
      </c>
      <c r="L1076" s="13" t="s">
        <v>30</v>
      </c>
      <c r="M1076" s="13" t="s">
        <v>801</v>
      </c>
      <c r="N1076" s="13"/>
      <c r="O1076" s="13"/>
      <c r="P1076" s="13"/>
      <c r="Q1076" s="16" t="str">
        <f>HYPERLINK("http://www.uhrc.ug/","http://www.uhrc.ug/#")</f>
        <v>http://www.uhrc.ug/#</v>
      </c>
      <c r="R1076" s="15" t="s">
        <v>44</v>
      </c>
      <c r="S1076" s="15" t="s">
        <v>45</v>
      </c>
      <c r="T1076" s="15" t="s">
        <v>72</v>
      </c>
      <c r="U1076" s="13"/>
      <c r="V1076" s="13" t="s">
        <v>667</v>
      </c>
      <c r="W1076" s="13" t="s">
        <v>668</v>
      </c>
      <c r="X1076" s="13" t="s">
        <v>689</v>
      </c>
      <c r="Y1076" s="13" t="s">
        <v>254</v>
      </c>
      <c r="Z1076" s="13"/>
      <c r="AA1076" s="3"/>
    </row>
    <row r="1077" spans="1:27" x14ac:dyDescent="0.3">
      <c r="A1077" s="13" t="s">
        <v>598</v>
      </c>
      <c r="B1077" s="13" t="s">
        <v>23</v>
      </c>
      <c r="C1077" s="13" t="s">
        <v>93</v>
      </c>
      <c r="D1077" s="13" t="s">
        <v>68</v>
      </c>
      <c r="E1077" s="29" t="s">
        <v>1889</v>
      </c>
      <c r="F1077" s="13" t="s">
        <v>632</v>
      </c>
      <c r="G1077" s="13" t="s">
        <v>2027</v>
      </c>
      <c r="H1077" s="13" t="str">
        <f>IF(R1077="A","Yes","No")</f>
        <v>Yes</v>
      </c>
      <c r="I1077" s="13" t="s">
        <v>28</v>
      </c>
      <c r="J1077" s="13" t="s">
        <v>29</v>
      </c>
      <c r="K1077" s="13" t="s">
        <v>30</v>
      </c>
      <c r="L1077" s="13" t="s">
        <v>29</v>
      </c>
      <c r="M1077" s="13" t="s">
        <v>801</v>
      </c>
      <c r="N1077" s="13"/>
      <c r="O1077" s="13"/>
      <c r="P1077" s="13"/>
      <c r="Q1077" s="14" t="str">
        <f>HYPERLINK("http://www.mglsd.go.ug/ovcmis/","http://www.mglsd.go.ug/ovcmis/")</f>
        <v>http://www.mglsd.go.ug/ovcmis/</v>
      </c>
      <c r="R1077" s="15" t="s">
        <v>44</v>
      </c>
      <c r="S1077" s="15" t="s">
        <v>45</v>
      </c>
      <c r="T1077" s="15" t="s">
        <v>46</v>
      </c>
      <c r="U1077" s="13"/>
      <c r="V1077" s="13" t="s">
        <v>616</v>
      </c>
      <c r="W1077" s="13" t="s">
        <v>617</v>
      </c>
      <c r="X1077" s="13" t="s">
        <v>633</v>
      </c>
      <c r="Y1077" s="13" t="s">
        <v>378</v>
      </c>
      <c r="Z1077" s="13"/>
      <c r="AA1077" s="3"/>
    </row>
    <row r="1078" spans="1:27" x14ac:dyDescent="0.3">
      <c r="A1078" s="13" t="s">
        <v>598</v>
      </c>
      <c r="B1078" s="13" t="s">
        <v>23</v>
      </c>
      <c r="C1078" s="13" t="s">
        <v>93</v>
      </c>
      <c r="D1078" s="13" t="s">
        <v>68</v>
      </c>
      <c r="E1078" s="29" t="s">
        <v>1890</v>
      </c>
      <c r="F1078" s="13" t="s">
        <v>634</v>
      </c>
      <c r="G1078" s="13" t="s">
        <v>54</v>
      </c>
      <c r="H1078" s="13" t="str">
        <f>IF(R1078="A","Yes","No")</f>
        <v>Yes</v>
      </c>
      <c r="I1078" s="13" t="s">
        <v>28</v>
      </c>
      <c r="J1078" s="13" t="s">
        <v>29</v>
      </c>
      <c r="K1078" s="13" t="s">
        <v>29</v>
      </c>
      <c r="L1078" s="13" t="s">
        <v>30</v>
      </c>
      <c r="M1078" s="13">
        <v>2009</v>
      </c>
      <c r="N1078" s="13"/>
      <c r="O1078" s="13"/>
      <c r="P1078" s="13"/>
      <c r="Q1078" s="23" t="str">
        <f>HYPERLINK("http://www.ubos.org/unda/index.php/catalog/24","http://www.ubos.org/unda/index.php/catalog/24")</f>
        <v>http://www.ubos.org/unda/index.php/catalog/24</v>
      </c>
      <c r="R1078" s="15" t="s">
        <v>44</v>
      </c>
      <c r="S1078" s="15" t="s">
        <v>45</v>
      </c>
      <c r="T1078" s="15" t="s">
        <v>56</v>
      </c>
      <c r="U1078" s="13" t="s">
        <v>214</v>
      </c>
      <c r="V1078" s="13" t="s">
        <v>223</v>
      </c>
      <c r="W1078" s="13" t="s">
        <v>224</v>
      </c>
      <c r="X1078" s="13" t="s">
        <v>225</v>
      </c>
      <c r="Y1078" s="13" t="s">
        <v>76</v>
      </c>
      <c r="Z1078" s="13"/>
      <c r="AA1078" s="3"/>
    </row>
    <row r="1079" spans="1:27" x14ac:dyDescent="0.3">
      <c r="A1079" s="13" t="s">
        <v>598</v>
      </c>
      <c r="B1079" s="13" t="s">
        <v>23</v>
      </c>
      <c r="C1079" s="13" t="s">
        <v>93</v>
      </c>
      <c r="D1079" s="13" t="s">
        <v>68</v>
      </c>
      <c r="E1079" s="29" t="s">
        <v>1891</v>
      </c>
      <c r="F1079" s="13" t="s">
        <v>634</v>
      </c>
      <c r="G1079" s="13" t="s">
        <v>54</v>
      </c>
      <c r="H1079" s="13" t="str">
        <f>IF(R1079="A","Yes","No")</f>
        <v>Yes</v>
      </c>
      <c r="I1079" s="13" t="s">
        <v>28</v>
      </c>
      <c r="J1079" s="13" t="s">
        <v>29</v>
      </c>
      <c r="K1079" s="13" t="s">
        <v>29</v>
      </c>
      <c r="L1079" s="13" t="s">
        <v>30</v>
      </c>
      <c r="M1079" s="13">
        <v>2009</v>
      </c>
      <c r="N1079" s="13"/>
      <c r="O1079" s="13"/>
      <c r="P1079" s="13"/>
      <c r="Q1079" s="23" t="str">
        <f>HYPERLINK("http://www.ubos.org/unda/index.php/catalog/24","http://www.ubos.org/unda/index.php/catalog/24")</f>
        <v>http://www.ubos.org/unda/index.php/catalog/24</v>
      </c>
      <c r="R1079" s="15" t="s">
        <v>44</v>
      </c>
      <c r="S1079" s="15" t="s">
        <v>45</v>
      </c>
      <c r="T1079" s="15" t="s">
        <v>56</v>
      </c>
      <c r="U1079" s="13" t="s">
        <v>214</v>
      </c>
      <c r="V1079" s="13" t="s">
        <v>223</v>
      </c>
      <c r="W1079" s="13" t="s">
        <v>224</v>
      </c>
      <c r="X1079" s="13" t="s">
        <v>225</v>
      </c>
      <c r="Y1079" s="13" t="s">
        <v>76</v>
      </c>
      <c r="Z1079" s="13"/>
      <c r="AA1079" s="3"/>
    </row>
    <row r="1080" spans="1:27" x14ac:dyDescent="0.3">
      <c r="A1080" s="13" t="s">
        <v>598</v>
      </c>
      <c r="B1080" s="13" t="s">
        <v>23</v>
      </c>
      <c r="C1080" s="13" t="s">
        <v>93</v>
      </c>
      <c r="D1080" s="13" t="s">
        <v>68</v>
      </c>
      <c r="E1080" s="29" t="s">
        <v>1892</v>
      </c>
      <c r="F1080" s="13" t="s">
        <v>634</v>
      </c>
      <c r="G1080" s="13" t="s">
        <v>54</v>
      </c>
      <c r="H1080" s="13" t="str">
        <f>IF(R1080="A","Yes","No")</f>
        <v>Yes</v>
      </c>
      <c r="I1080" s="13" t="s">
        <v>28</v>
      </c>
      <c r="J1080" s="13" t="s">
        <v>29</v>
      </c>
      <c r="K1080" s="13" t="s">
        <v>29</v>
      </c>
      <c r="L1080" s="13" t="s">
        <v>30</v>
      </c>
      <c r="M1080" s="13">
        <v>2009</v>
      </c>
      <c r="N1080" s="13"/>
      <c r="O1080" s="13"/>
      <c r="P1080" s="13"/>
      <c r="Q1080" s="23" t="str">
        <f>HYPERLINK("http://www.ubos.org/unda/index.php/catalog/24","http://www.ubos.org/unda/index.php/catalog/24")</f>
        <v>http://www.ubos.org/unda/index.php/catalog/24</v>
      </c>
      <c r="R1080" s="15" t="s">
        <v>44</v>
      </c>
      <c r="S1080" s="15" t="s">
        <v>45</v>
      </c>
      <c r="T1080" s="15" t="s">
        <v>56</v>
      </c>
      <c r="U1080" s="13" t="s">
        <v>214</v>
      </c>
      <c r="V1080" s="13" t="s">
        <v>223</v>
      </c>
      <c r="W1080" s="13" t="s">
        <v>224</v>
      </c>
      <c r="X1080" s="13" t="s">
        <v>225</v>
      </c>
      <c r="Y1080" s="13" t="s">
        <v>76</v>
      </c>
      <c r="Z1080" s="13"/>
      <c r="AA1080" s="3"/>
    </row>
    <row r="1081" spans="1:27" x14ac:dyDescent="0.3">
      <c r="A1081" s="13" t="s">
        <v>598</v>
      </c>
      <c r="B1081" s="13" t="s">
        <v>23</v>
      </c>
      <c r="C1081" s="13" t="s">
        <v>93</v>
      </c>
      <c r="D1081" s="13" t="s">
        <v>68</v>
      </c>
      <c r="E1081" s="29" t="s">
        <v>1893</v>
      </c>
      <c r="F1081" s="13" t="s">
        <v>634</v>
      </c>
      <c r="G1081" s="13" t="s">
        <v>54</v>
      </c>
      <c r="H1081" s="13" t="str">
        <f>IF(R1081="A","Yes","No")</f>
        <v>Yes</v>
      </c>
      <c r="I1081" s="13" t="s">
        <v>28</v>
      </c>
      <c r="J1081" s="13" t="s">
        <v>29</v>
      </c>
      <c r="K1081" s="13" t="s">
        <v>29</v>
      </c>
      <c r="L1081" s="13" t="s">
        <v>30</v>
      </c>
      <c r="M1081" s="13">
        <v>2009</v>
      </c>
      <c r="N1081" s="13"/>
      <c r="O1081" s="13"/>
      <c r="P1081" s="13"/>
      <c r="Q1081" s="23" t="str">
        <f>HYPERLINK("http://www.ubos.org/unda/index.php/catalog/24","http://www.ubos.org/unda/index.php/catalog/24")</f>
        <v>http://www.ubos.org/unda/index.php/catalog/24</v>
      </c>
      <c r="R1081" s="15" t="s">
        <v>44</v>
      </c>
      <c r="S1081" s="15" t="s">
        <v>45</v>
      </c>
      <c r="T1081" s="15" t="s">
        <v>56</v>
      </c>
      <c r="U1081" s="13" t="s">
        <v>214</v>
      </c>
      <c r="V1081" s="13" t="s">
        <v>223</v>
      </c>
      <c r="W1081" s="13" t="s">
        <v>224</v>
      </c>
      <c r="X1081" s="13" t="s">
        <v>225</v>
      </c>
      <c r="Y1081" s="13" t="s">
        <v>76</v>
      </c>
      <c r="Z1081" s="13"/>
      <c r="AA1081" s="3"/>
    </row>
    <row r="1082" spans="1:27" x14ac:dyDescent="0.3">
      <c r="A1082" s="13" t="s">
        <v>598</v>
      </c>
      <c r="B1082" s="13" t="s">
        <v>23</v>
      </c>
      <c r="C1082" s="13" t="s">
        <v>93</v>
      </c>
      <c r="D1082" s="13" t="s">
        <v>68</v>
      </c>
      <c r="E1082" s="29" t="s">
        <v>1894</v>
      </c>
      <c r="F1082" s="13" t="s">
        <v>634</v>
      </c>
      <c r="G1082" s="13" t="s">
        <v>54</v>
      </c>
      <c r="H1082" s="13" t="str">
        <f>IF(R1082="A","Yes","No")</f>
        <v>Yes</v>
      </c>
      <c r="I1082" s="13" t="s">
        <v>28</v>
      </c>
      <c r="J1082" s="13" t="s">
        <v>29</v>
      </c>
      <c r="K1082" s="13" t="s">
        <v>29</v>
      </c>
      <c r="L1082" s="13" t="s">
        <v>30</v>
      </c>
      <c r="M1082" s="13">
        <v>2009</v>
      </c>
      <c r="N1082" s="13"/>
      <c r="O1082" s="13"/>
      <c r="P1082" s="13"/>
      <c r="Q1082" s="23" t="str">
        <f>HYPERLINK("http://www.ubos.org/unda/index.php/catalog/24","http://www.ubos.org/unda/index.php/catalog/24")</f>
        <v>http://www.ubos.org/unda/index.php/catalog/24</v>
      </c>
      <c r="R1082" s="15" t="s">
        <v>44</v>
      </c>
      <c r="S1082" s="15" t="s">
        <v>45</v>
      </c>
      <c r="T1082" s="15" t="s">
        <v>56</v>
      </c>
      <c r="U1082" s="13" t="s">
        <v>214</v>
      </c>
      <c r="V1082" s="13" t="s">
        <v>223</v>
      </c>
      <c r="W1082" s="13" t="s">
        <v>224</v>
      </c>
      <c r="X1082" s="13" t="s">
        <v>225</v>
      </c>
      <c r="Y1082" s="13" t="s">
        <v>76</v>
      </c>
      <c r="Z1082" s="13"/>
      <c r="AA1082" s="3"/>
    </row>
    <row r="1083" spans="1:27" x14ac:dyDescent="0.3">
      <c r="A1083" s="13" t="s">
        <v>598</v>
      </c>
      <c r="B1083" s="13" t="s">
        <v>23</v>
      </c>
      <c r="C1083" s="13" t="s">
        <v>93</v>
      </c>
      <c r="D1083" s="13" t="s">
        <v>68</v>
      </c>
      <c r="E1083" s="29" t="s">
        <v>1895</v>
      </c>
      <c r="F1083" s="13" t="s">
        <v>634</v>
      </c>
      <c r="G1083" s="13" t="s">
        <v>54</v>
      </c>
      <c r="H1083" s="13" t="str">
        <f>IF(R1083="A","Yes","No")</f>
        <v>Yes</v>
      </c>
      <c r="I1083" s="13" t="s">
        <v>28</v>
      </c>
      <c r="J1083" s="13" t="s">
        <v>29</v>
      </c>
      <c r="K1083" s="13" t="s">
        <v>29</v>
      </c>
      <c r="L1083" s="13" t="s">
        <v>30</v>
      </c>
      <c r="M1083" s="13">
        <v>2009</v>
      </c>
      <c r="N1083" s="13"/>
      <c r="O1083" s="13"/>
      <c r="P1083" s="13"/>
      <c r="Q1083" s="23" t="str">
        <f>HYPERLINK("http://www.ubos.org/unda/index.php/catalog/24","http://www.ubos.org/unda/index.php/catalog/24")</f>
        <v>http://www.ubos.org/unda/index.php/catalog/24</v>
      </c>
      <c r="R1083" s="15" t="s">
        <v>44</v>
      </c>
      <c r="S1083" s="15" t="s">
        <v>45</v>
      </c>
      <c r="T1083" s="15" t="s">
        <v>56</v>
      </c>
      <c r="U1083" s="13" t="s">
        <v>214</v>
      </c>
      <c r="V1083" s="13" t="s">
        <v>223</v>
      </c>
      <c r="W1083" s="13" t="s">
        <v>224</v>
      </c>
      <c r="X1083" s="13" t="s">
        <v>225</v>
      </c>
      <c r="Y1083" s="13" t="s">
        <v>76</v>
      </c>
      <c r="Z1083" s="13"/>
      <c r="AA1083" s="3"/>
    </row>
    <row r="1084" spans="1:27" x14ac:dyDescent="0.3">
      <c r="A1084" s="13" t="s">
        <v>598</v>
      </c>
      <c r="B1084" s="13" t="s">
        <v>23</v>
      </c>
      <c r="C1084" s="13" t="s">
        <v>93</v>
      </c>
      <c r="D1084" s="13" t="s">
        <v>68</v>
      </c>
      <c r="E1084" s="29" t="s">
        <v>1896</v>
      </c>
      <c r="F1084" s="13" t="s">
        <v>634</v>
      </c>
      <c r="G1084" s="13" t="s">
        <v>54</v>
      </c>
      <c r="H1084" s="13" t="str">
        <f>IF(R1084="A","Yes","No")</f>
        <v>Yes</v>
      </c>
      <c r="I1084" s="13" t="s">
        <v>28</v>
      </c>
      <c r="J1084" s="13" t="s">
        <v>29</v>
      </c>
      <c r="K1084" s="13" t="s">
        <v>29</v>
      </c>
      <c r="L1084" s="13" t="s">
        <v>30</v>
      </c>
      <c r="M1084" s="13">
        <v>2009</v>
      </c>
      <c r="N1084" s="13"/>
      <c r="O1084" s="13"/>
      <c r="P1084" s="13"/>
      <c r="Q1084" s="23" t="str">
        <f>HYPERLINK("http://www.ubos.org/unda/index.php/catalog/24","http://www.ubos.org/unda/index.php/catalog/24")</f>
        <v>http://www.ubos.org/unda/index.php/catalog/24</v>
      </c>
      <c r="R1084" s="15" t="s">
        <v>44</v>
      </c>
      <c r="S1084" s="15" t="s">
        <v>45</v>
      </c>
      <c r="T1084" s="15" t="s">
        <v>56</v>
      </c>
      <c r="U1084" s="13" t="s">
        <v>214</v>
      </c>
      <c r="V1084" s="13" t="s">
        <v>223</v>
      </c>
      <c r="W1084" s="13" t="s">
        <v>224</v>
      </c>
      <c r="X1084" s="13" t="s">
        <v>225</v>
      </c>
      <c r="Y1084" s="13" t="s">
        <v>76</v>
      </c>
      <c r="Z1084" s="13"/>
      <c r="AA1084" s="3"/>
    </row>
    <row r="1085" spans="1:27" x14ac:dyDescent="0.3">
      <c r="A1085" s="13" t="s">
        <v>598</v>
      </c>
      <c r="B1085" s="13" t="s">
        <v>23</v>
      </c>
      <c r="C1085" s="13" t="s">
        <v>93</v>
      </c>
      <c r="D1085" s="13" t="s">
        <v>68</v>
      </c>
      <c r="E1085" s="29" t="s">
        <v>1897</v>
      </c>
      <c r="F1085" s="13" t="s">
        <v>634</v>
      </c>
      <c r="G1085" s="13" t="s">
        <v>54</v>
      </c>
      <c r="H1085" s="13" t="str">
        <f>IF(R1085="A","Yes","No")</f>
        <v>Yes</v>
      </c>
      <c r="I1085" s="13" t="s">
        <v>28</v>
      </c>
      <c r="J1085" s="13" t="s">
        <v>29</v>
      </c>
      <c r="K1085" s="13" t="s">
        <v>29</v>
      </c>
      <c r="L1085" s="13" t="s">
        <v>30</v>
      </c>
      <c r="M1085" s="13">
        <v>2009</v>
      </c>
      <c r="N1085" s="13"/>
      <c r="O1085" s="13"/>
      <c r="P1085" s="13"/>
      <c r="Q1085" s="23" t="str">
        <f>HYPERLINK("http://www.ubos.org/unda/index.php/catalog/24","http://www.ubos.org/unda/index.php/catalog/24")</f>
        <v>http://www.ubos.org/unda/index.php/catalog/24</v>
      </c>
      <c r="R1085" s="15" t="s">
        <v>44</v>
      </c>
      <c r="S1085" s="15" t="s">
        <v>45</v>
      </c>
      <c r="T1085" s="15" t="s">
        <v>56</v>
      </c>
      <c r="U1085" s="13" t="s">
        <v>214</v>
      </c>
      <c r="V1085" s="13" t="s">
        <v>223</v>
      </c>
      <c r="W1085" s="13" t="s">
        <v>224</v>
      </c>
      <c r="X1085" s="13" t="s">
        <v>225</v>
      </c>
      <c r="Y1085" s="13" t="s">
        <v>76</v>
      </c>
      <c r="Z1085" s="13"/>
      <c r="AA1085" s="3"/>
    </row>
    <row r="1086" spans="1:27" x14ac:dyDescent="0.3">
      <c r="A1086" s="13" t="s">
        <v>598</v>
      </c>
      <c r="B1086" s="13" t="s">
        <v>23</v>
      </c>
      <c r="C1086" s="13" t="s">
        <v>93</v>
      </c>
      <c r="D1086" s="13" t="s">
        <v>68</v>
      </c>
      <c r="E1086" s="29" t="s">
        <v>1898</v>
      </c>
      <c r="F1086" s="13" t="s">
        <v>634</v>
      </c>
      <c r="G1086" s="13" t="s">
        <v>54</v>
      </c>
      <c r="H1086" s="13" t="str">
        <f>IF(R1086="A","Yes","No")</f>
        <v>Yes</v>
      </c>
      <c r="I1086" s="13" t="s">
        <v>28</v>
      </c>
      <c r="J1086" s="13" t="s">
        <v>29</v>
      </c>
      <c r="K1086" s="13" t="s">
        <v>29</v>
      </c>
      <c r="L1086" s="13" t="s">
        <v>30</v>
      </c>
      <c r="M1086" s="13">
        <v>2009</v>
      </c>
      <c r="N1086" s="13"/>
      <c r="O1086" s="13"/>
      <c r="P1086" s="13"/>
      <c r="Q1086" s="23" t="str">
        <f>HYPERLINK("http://www.ubos.org/unda/index.php/catalog/24","http://www.ubos.org/unda/index.php/catalog/24")</f>
        <v>http://www.ubos.org/unda/index.php/catalog/24</v>
      </c>
      <c r="R1086" s="15" t="s">
        <v>44</v>
      </c>
      <c r="S1086" s="15" t="s">
        <v>45</v>
      </c>
      <c r="T1086" s="15" t="s">
        <v>56</v>
      </c>
      <c r="U1086" s="13" t="s">
        <v>214</v>
      </c>
      <c r="V1086" s="13" t="s">
        <v>223</v>
      </c>
      <c r="W1086" s="13" t="s">
        <v>224</v>
      </c>
      <c r="X1086" s="13" t="s">
        <v>225</v>
      </c>
      <c r="Y1086" s="13" t="s">
        <v>76</v>
      </c>
      <c r="Z1086" s="13"/>
      <c r="AA1086" s="3"/>
    </row>
    <row r="1087" spans="1:27" x14ac:dyDescent="0.3">
      <c r="A1087" s="13" t="s">
        <v>598</v>
      </c>
      <c r="B1087" s="13" t="s">
        <v>23</v>
      </c>
      <c r="C1087" s="13" t="s">
        <v>93</v>
      </c>
      <c r="D1087" s="13" t="s">
        <v>68</v>
      </c>
      <c r="E1087" s="29" t="s">
        <v>1899</v>
      </c>
      <c r="F1087" s="13" t="s">
        <v>634</v>
      </c>
      <c r="G1087" s="13" t="s">
        <v>54</v>
      </c>
      <c r="H1087" s="13" t="str">
        <f>IF(R1087="A","Yes","No")</f>
        <v>Yes</v>
      </c>
      <c r="I1087" s="13" t="s">
        <v>28</v>
      </c>
      <c r="J1087" s="13" t="s">
        <v>29</v>
      </c>
      <c r="K1087" s="13" t="s">
        <v>29</v>
      </c>
      <c r="L1087" s="13" t="s">
        <v>30</v>
      </c>
      <c r="M1087" s="13">
        <v>2009</v>
      </c>
      <c r="N1087" s="13"/>
      <c r="O1087" s="13"/>
      <c r="P1087" s="13"/>
      <c r="Q1087" s="23" t="str">
        <f>HYPERLINK("http://www.ubos.org/unda/index.php/catalog/24","http://www.ubos.org/unda/index.php/catalog/24")</f>
        <v>http://www.ubos.org/unda/index.php/catalog/24</v>
      </c>
      <c r="R1087" s="15" t="s">
        <v>44</v>
      </c>
      <c r="S1087" s="15" t="s">
        <v>45</v>
      </c>
      <c r="T1087" s="15" t="s">
        <v>56</v>
      </c>
      <c r="U1087" s="13" t="s">
        <v>214</v>
      </c>
      <c r="V1087" s="13" t="s">
        <v>223</v>
      </c>
      <c r="W1087" s="13" t="s">
        <v>224</v>
      </c>
      <c r="X1087" s="13" t="s">
        <v>225</v>
      </c>
      <c r="Y1087" s="13" t="s">
        <v>76</v>
      </c>
      <c r="Z1087" s="13"/>
      <c r="AA1087" s="3"/>
    </row>
    <row r="1088" spans="1:27" x14ac:dyDescent="0.3">
      <c r="A1088" s="13" t="s">
        <v>598</v>
      </c>
      <c r="B1088" s="13" t="s">
        <v>23</v>
      </c>
      <c r="C1088" s="13" t="s">
        <v>93</v>
      </c>
      <c r="D1088" s="13" t="s">
        <v>68</v>
      </c>
      <c r="E1088" s="29" t="s">
        <v>1900</v>
      </c>
      <c r="F1088" s="13" t="s">
        <v>634</v>
      </c>
      <c r="G1088" s="13" t="s">
        <v>54</v>
      </c>
      <c r="H1088" s="13" t="str">
        <f>IF(R1088="A","Yes","No")</f>
        <v>Yes</v>
      </c>
      <c r="I1088" s="13" t="s">
        <v>28</v>
      </c>
      <c r="J1088" s="13" t="s">
        <v>29</v>
      </c>
      <c r="K1088" s="13" t="s">
        <v>29</v>
      </c>
      <c r="L1088" s="13" t="s">
        <v>30</v>
      </c>
      <c r="M1088" s="13">
        <v>2009</v>
      </c>
      <c r="N1088" s="13"/>
      <c r="O1088" s="13"/>
      <c r="P1088" s="13"/>
      <c r="Q1088" s="23" t="str">
        <f>HYPERLINK("http://www.ubos.org/unda/index.php/catalog/24","http://www.ubos.org/unda/index.php/catalog/24")</f>
        <v>http://www.ubos.org/unda/index.php/catalog/24</v>
      </c>
      <c r="R1088" s="15" t="s">
        <v>44</v>
      </c>
      <c r="S1088" s="15" t="s">
        <v>45</v>
      </c>
      <c r="T1088" s="15" t="s">
        <v>56</v>
      </c>
      <c r="U1088" s="13" t="s">
        <v>214</v>
      </c>
      <c r="V1088" s="13" t="s">
        <v>223</v>
      </c>
      <c r="W1088" s="13" t="s">
        <v>224</v>
      </c>
      <c r="X1088" s="13" t="s">
        <v>225</v>
      </c>
      <c r="Y1088" s="13" t="s">
        <v>76</v>
      </c>
      <c r="Z1088" s="13"/>
      <c r="AA1088" s="3"/>
    </row>
    <row r="1089" spans="1:27" x14ac:dyDescent="0.3">
      <c r="A1089" s="13" t="s">
        <v>598</v>
      </c>
      <c r="B1089" s="13" t="s">
        <v>23</v>
      </c>
      <c r="C1089" s="13" t="s">
        <v>93</v>
      </c>
      <c r="D1089" s="13" t="s">
        <v>68</v>
      </c>
      <c r="E1089" s="29" t="s">
        <v>1901</v>
      </c>
      <c r="F1089" s="13" t="s">
        <v>634</v>
      </c>
      <c r="G1089" s="13" t="s">
        <v>54</v>
      </c>
      <c r="H1089" s="13" t="str">
        <f>IF(R1089="A","Yes","No")</f>
        <v>Yes</v>
      </c>
      <c r="I1089" s="13" t="s">
        <v>28</v>
      </c>
      <c r="J1089" s="13" t="s">
        <v>29</v>
      </c>
      <c r="K1089" s="13" t="s">
        <v>29</v>
      </c>
      <c r="L1089" s="13" t="s">
        <v>30</v>
      </c>
      <c r="M1089" s="13">
        <v>2009</v>
      </c>
      <c r="N1089" s="13"/>
      <c r="O1089" s="13"/>
      <c r="P1089" s="13"/>
      <c r="Q1089" s="23" t="str">
        <f>HYPERLINK("http://www.ubos.org/unda/index.php/catalog/24","http://www.ubos.org/unda/index.php/catalog/24")</f>
        <v>http://www.ubos.org/unda/index.php/catalog/24</v>
      </c>
      <c r="R1089" s="15" t="s">
        <v>44</v>
      </c>
      <c r="S1089" s="15" t="s">
        <v>45</v>
      </c>
      <c r="T1089" s="15" t="s">
        <v>56</v>
      </c>
      <c r="U1089" s="13" t="s">
        <v>214</v>
      </c>
      <c r="V1089" s="13" t="s">
        <v>223</v>
      </c>
      <c r="W1089" s="13" t="s">
        <v>224</v>
      </c>
      <c r="X1089" s="13" t="s">
        <v>225</v>
      </c>
      <c r="Y1089" s="13" t="s">
        <v>76</v>
      </c>
      <c r="Z1089" s="13"/>
      <c r="AA1089" s="3"/>
    </row>
    <row r="1090" spans="1:27" x14ac:dyDescent="0.3">
      <c r="A1090" s="13" t="s">
        <v>598</v>
      </c>
      <c r="B1090" s="13" t="s">
        <v>23</v>
      </c>
      <c r="C1090" s="13" t="s">
        <v>93</v>
      </c>
      <c r="D1090" s="13" t="s">
        <v>68</v>
      </c>
      <c r="E1090" s="29" t="s">
        <v>1902</v>
      </c>
      <c r="F1090" s="13" t="s">
        <v>634</v>
      </c>
      <c r="G1090" s="13" t="s">
        <v>54</v>
      </c>
      <c r="H1090" s="13" t="str">
        <f>IF(R1090="A","Yes","No")</f>
        <v>Yes</v>
      </c>
      <c r="I1090" s="13" t="s">
        <v>28</v>
      </c>
      <c r="J1090" s="13" t="s">
        <v>29</v>
      </c>
      <c r="K1090" s="13" t="s">
        <v>29</v>
      </c>
      <c r="L1090" s="13" t="s">
        <v>30</v>
      </c>
      <c r="M1090" s="13">
        <v>2009</v>
      </c>
      <c r="N1090" s="13"/>
      <c r="O1090" s="13"/>
      <c r="P1090" s="13"/>
      <c r="Q1090" s="23" t="str">
        <f>HYPERLINK("http://www.ubos.org/unda/index.php/catalog/24","http://www.ubos.org/unda/index.php/catalog/24")</f>
        <v>http://www.ubos.org/unda/index.php/catalog/24</v>
      </c>
      <c r="R1090" s="15" t="s">
        <v>44</v>
      </c>
      <c r="S1090" s="15" t="s">
        <v>45</v>
      </c>
      <c r="T1090" s="15" t="s">
        <v>56</v>
      </c>
      <c r="U1090" s="13" t="s">
        <v>214</v>
      </c>
      <c r="V1090" s="13" t="s">
        <v>223</v>
      </c>
      <c r="W1090" s="13" t="s">
        <v>224</v>
      </c>
      <c r="X1090" s="13" t="s">
        <v>225</v>
      </c>
      <c r="Y1090" s="13" t="s">
        <v>76</v>
      </c>
      <c r="Z1090" s="13"/>
      <c r="AA1090" s="3"/>
    </row>
    <row r="1091" spans="1:27" x14ac:dyDescent="0.3">
      <c r="A1091" s="13" t="s">
        <v>598</v>
      </c>
      <c r="B1091" s="13" t="s">
        <v>23</v>
      </c>
      <c r="C1091" s="13" t="s">
        <v>93</v>
      </c>
      <c r="D1091" s="13" t="s">
        <v>68</v>
      </c>
      <c r="E1091" s="29" t="s">
        <v>1903</v>
      </c>
      <c r="F1091" s="13" t="s">
        <v>634</v>
      </c>
      <c r="G1091" s="13" t="s">
        <v>54</v>
      </c>
      <c r="H1091" s="13" t="str">
        <f>IF(R1091="A","Yes","No")</f>
        <v>Yes</v>
      </c>
      <c r="I1091" s="13" t="s">
        <v>28</v>
      </c>
      <c r="J1091" s="13" t="s">
        <v>29</v>
      </c>
      <c r="K1091" s="13" t="s">
        <v>29</v>
      </c>
      <c r="L1091" s="13" t="s">
        <v>30</v>
      </c>
      <c r="M1091" s="13">
        <v>2009</v>
      </c>
      <c r="N1091" s="13"/>
      <c r="O1091" s="13"/>
      <c r="P1091" s="13"/>
      <c r="Q1091" s="23" t="str">
        <f>HYPERLINK("http://www.ubos.org/unda/index.php/catalog/24","http://www.ubos.org/unda/index.php/catalog/24")</f>
        <v>http://www.ubos.org/unda/index.php/catalog/24</v>
      </c>
      <c r="R1091" s="15" t="s">
        <v>44</v>
      </c>
      <c r="S1091" s="15" t="s">
        <v>45</v>
      </c>
      <c r="T1091" s="15" t="s">
        <v>56</v>
      </c>
      <c r="U1091" s="13" t="s">
        <v>214</v>
      </c>
      <c r="V1091" s="13" t="s">
        <v>223</v>
      </c>
      <c r="W1091" s="13" t="s">
        <v>224</v>
      </c>
      <c r="X1091" s="13" t="s">
        <v>225</v>
      </c>
      <c r="Y1091" s="13" t="s">
        <v>76</v>
      </c>
      <c r="Z1091" s="13"/>
      <c r="AA1091" s="3"/>
    </row>
    <row r="1092" spans="1:27" x14ac:dyDescent="0.3">
      <c r="A1092" s="13" t="s">
        <v>598</v>
      </c>
      <c r="B1092" s="13" t="s">
        <v>23</v>
      </c>
      <c r="C1092" s="13" t="s">
        <v>93</v>
      </c>
      <c r="D1092" s="13" t="s">
        <v>68</v>
      </c>
      <c r="E1092" s="29" t="s">
        <v>1904</v>
      </c>
      <c r="F1092" s="13" t="s">
        <v>634</v>
      </c>
      <c r="G1092" s="13" t="s">
        <v>54</v>
      </c>
      <c r="H1092" s="13" t="str">
        <f>IF(R1092="A","Yes","No")</f>
        <v>Yes</v>
      </c>
      <c r="I1092" s="13" t="s">
        <v>28</v>
      </c>
      <c r="J1092" s="13" t="s">
        <v>29</v>
      </c>
      <c r="K1092" s="13" t="s">
        <v>29</v>
      </c>
      <c r="L1092" s="13" t="s">
        <v>30</v>
      </c>
      <c r="M1092" s="13">
        <v>2009</v>
      </c>
      <c r="N1092" s="13"/>
      <c r="O1092" s="13"/>
      <c r="P1092" s="13"/>
      <c r="Q1092" s="23" t="str">
        <f>HYPERLINK("http://www.ubos.org/unda/index.php/catalog/24","http://www.ubos.org/unda/index.php/catalog/24")</f>
        <v>http://www.ubos.org/unda/index.php/catalog/24</v>
      </c>
      <c r="R1092" s="15" t="s">
        <v>44</v>
      </c>
      <c r="S1092" s="15" t="s">
        <v>45</v>
      </c>
      <c r="T1092" s="15" t="s">
        <v>56</v>
      </c>
      <c r="U1092" s="13" t="s">
        <v>214</v>
      </c>
      <c r="V1092" s="13" t="s">
        <v>223</v>
      </c>
      <c r="W1092" s="13" t="s">
        <v>224</v>
      </c>
      <c r="X1092" s="13" t="s">
        <v>225</v>
      </c>
      <c r="Y1092" s="13" t="s">
        <v>76</v>
      </c>
      <c r="Z1092" s="13"/>
      <c r="AA1092" s="3"/>
    </row>
    <row r="1093" spans="1:27" x14ac:dyDescent="0.3">
      <c r="A1093" s="13" t="s">
        <v>598</v>
      </c>
      <c r="B1093" s="13" t="s">
        <v>23</v>
      </c>
      <c r="C1093" s="13" t="s">
        <v>68</v>
      </c>
      <c r="D1093" s="13" t="s">
        <v>68</v>
      </c>
      <c r="E1093" s="29" t="s">
        <v>1905</v>
      </c>
      <c r="F1093" s="13" t="s">
        <v>635</v>
      </c>
      <c r="G1093" s="13" t="s">
        <v>2016</v>
      </c>
      <c r="H1093" s="13" t="str">
        <f>IF(R1093="A","Yes","No")</f>
        <v>No</v>
      </c>
      <c r="I1093" s="13" t="s">
        <v>28</v>
      </c>
      <c r="J1093" s="13" t="s">
        <v>29</v>
      </c>
      <c r="K1093" s="13" t="s">
        <v>29</v>
      </c>
      <c r="L1093" s="13" t="s">
        <v>29</v>
      </c>
      <c r="M1093" s="13">
        <v>2013</v>
      </c>
      <c r="N1093" s="13"/>
      <c r="O1093" s="13"/>
      <c r="P1093" s="13"/>
      <c r="Q1093" s="23" t="str">
        <f>HYPERLINK("http://microdata.worldbank.org/index.php/catalog/2256","http://microdata.worldbank.org/index.php/catalog/2256")</f>
        <v>http://microdata.worldbank.org/index.php/catalog/2256</v>
      </c>
      <c r="R1093" s="15" t="s">
        <v>199</v>
      </c>
      <c r="S1093" s="15" t="s">
        <v>200</v>
      </c>
      <c r="T1093" s="15" t="s">
        <v>200</v>
      </c>
      <c r="U1093" s="13" t="s">
        <v>636</v>
      </c>
      <c r="V1093" s="13" t="s">
        <v>345</v>
      </c>
      <c r="W1093" s="13" t="s">
        <v>224</v>
      </c>
      <c r="X1093" s="13" t="s">
        <v>637</v>
      </c>
      <c r="Y1093" s="13" t="s">
        <v>100</v>
      </c>
      <c r="Z1093" s="13" t="s">
        <v>935</v>
      </c>
      <c r="AA1093" s="3"/>
    </row>
    <row r="1094" spans="1:27" x14ac:dyDescent="0.3">
      <c r="A1094" s="13" t="s">
        <v>598</v>
      </c>
      <c r="B1094" s="13" t="s">
        <v>23</v>
      </c>
      <c r="C1094" s="13" t="s">
        <v>68</v>
      </c>
      <c r="D1094" s="13" t="s">
        <v>68</v>
      </c>
      <c r="E1094" s="29" t="s">
        <v>1906</v>
      </c>
      <c r="F1094" s="13" t="s">
        <v>635</v>
      </c>
      <c r="G1094" s="13" t="s">
        <v>2016</v>
      </c>
      <c r="H1094" s="13" t="str">
        <f>IF(R1094="A","Yes","No")</f>
        <v>No</v>
      </c>
      <c r="I1094" s="13" t="s">
        <v>28</v>
      </c>
      <c r="J1094" s="13" t="s">
        <v>29</v>
      </c>
      <c r="K1094" s="13" t="s">
        <v>29</v>
      </c>
      <c r="L1094" s="13" t="s">
        <v>29</v>
      </c>
      <c r="M1094" s="13">
        <v>2013</v>
      </c>
      <c r="N1094" s="13"/>
      <c r="O1094" s="13"/>
      <c r="P1094" s="13"/>
      <c r="Q1094" s="23" t="str">
        <f>HYPERLINK("http://microdata.worldbank.org/index.php/catalog/2256","http://microdata.worldbank.org/index.php/catalog/2256")</f>
        <v>http://microdata.worldbank.org/index.php/catalog/2256</v>
      </c>
      <c r="R1094" s="15" t="s">
        <v>199</v>
      </c>
      <c r="S1094" s="15" t="s">
        <v>200</v>
      </c>
      <c r="T1094" s="15" t="s">
        <v>200</v>
      </c>
      <c r="U1094" s="13" t="s">
        <v>636</v>
      </c>
      <c r="V1094" s="13" t="s">
        <v>345</v>
      </c>
      <c r="W1094" s="13" t="s">
        <v>224</v>
      </c>
      <c r="X1094" s="13" t="s">
        <v>637</v>
      </c>
      <c r="Y1094" s="13" t="s">
        <v>100</v>
      </c>
      <c r="Z1094" s="13" t="s">
        <v>935</v>
      </c>
      <c r="AA1094" s="3"/>
    </row>
    <row r="1095" spans="1:27" x14ac:dyDescent="0.3">
      <c r="A1095" s="13" t="s">
        <v>598</v>
      </c>
      <c r="B1095" s="13" t="s">
        <v>23</v>
      </c>
      <c r="C1095" s="13" t="s">
        <v>68</v>
      </c>
      <c r="D1095" s="13" t="s">
        <v>68</v>
      </c>
      <c r="E1095" s="29" t="s">
        <v>1907</v>
      </c>
      <c r="F1095" s="13" t="s">
        <v>635</v>
      </c>
      <c r="G1095" s="13" t="s">
        <v>2016</v>
      </c>
      <c r="H1095" s="13" t="str">
        <f>IF(R1095="A","Yes","No")</f>
        <v>No</v>
      </c>
      <c r="I1095" s="13" t="s">
        <v>28</v>
      </c>
      <c r="J1095" s="13" t="s">
        <v>29</v>
      </c>
      <c r="K1095" s="13" t="s">
        <v>29</v>
      </c>
      <c r="L1095" s="13" t="s">
        <v>29</v>
      </c>
      <c r="M1095" s="13">
        <v>2013</v>
      </c>
      <c r="N1095" s="13"/>
      <c r="O1095" s="13"/>
      <c r="P1095" s="13"/>
      <c r="Q1095" s="23" t="str">
        <f>HYPERLINK("http://microdata.worldbank.org/index.php/catalog/2256","http://microdata.worldbank.org/index.php/catalog/2256")</f>
        <v>http://microdata.worldbank.org/index.php/catalog/2256</v>
      </c>
      <c r="R1095" s="15" t="s">
        <v>199</v>
      </c>
      <c r="S1095" s="15" t="s">
        <v>200</v>
      </c>
      <c r="T1095" s="15" t="s">
        <v>200</v>
      </c>
      <c r="U1095" s="13" t="s">
        <v>636</v>
      </c>
      <c r="V1095" s="13" t="s">
        <v>345</v>
      </c>
      <c r="W1095" s="13" t="s">
        <v>224</v>
      </c>
      <c r="X1095" s="13" t="s">
        <v>637</v>
      </c>
      <c r="Y1095" s="13" t="s">
        <v>100</v>
      </c>
      <c r="Z1095" s="13" t="s">
        <v>935</v>
      </c>
      <c r="AA1095" s="3"/>
    </row>
    <row r="1096" spans="1:27" x14ac:dyDescent="0.3">
      <c r="A1096" s="13" t="s">
        <v>598</v>
      </c>
      <c r="B1096" s="13" t="s">
        <v>23</v>
      </c>
      <c r="C1096" s="13" t="s">
        <v>68</v>
      </c>
      <c r="D1096" s="13" t="s">
        <v>68</v>
      </c>
      <c r="E1096" s="29" t="s">
        <v>1908</v>
      </c>
      <c r="F1096" s="13" t="s">
        <v>635</v>
      </c>
      <c r="G1096" s="13" t="s">
        <v>2016</v>
      </c>
      <c r="H1096" s="13" t="str">
        <f>IF(R1096="A","Yes","No")</f>
        <v>No</v>
      </c>
      <c r="I1096" s="13" t="s">
        <v>28</v>
      </c>
      <c r="J1096" s="13" t="s">
        <v>29</v>
      </c>
      <c r="K1096" s="13" t="s">
        <v>29</v>
      </c>
      <c r="L1096" s="13" t="s">
        <v>29</v>
      </c>
      <c r="M1096" s="13">
        <v>2013</v>
      </c>
      <c r="N1096" s="13"/>
      <c r="O1096" s="13"/>
      <c r="P1096" s="13"/>
      <c r="Q1096" s="23" t="str">
        <f>HYPERLINK("http://microdata.worldbank.org/index.php/catalog/2256","http://microdata.worldbank.org/index.php/catalog/2256")</f>
        <v>http://microdata.worldbank.org/index.php/catalog/2256</v>
      </c>
      <c r="R1096" s="15" t="s">
        <v>199</v>
      </c>
      <c r="S1096" s="15" t="s">
        <v>200</v>
      </c>
      <c r="T1096" s="15" t="s">
        <v>200</v>
      </c>
      <c r="U1096" s="13" t="s">
        <v>636</v>
      </c>
      <c r="V1096" s="13" t="s">
        <v>345</v>
      </c>
      <c r="W1096" s="13" t="s">
        <v>224</v>
      </c>
      <c r="X1096" s="13" t="s">
        <v>637</v>
      </c>
      <c r="Y1096" s="13" t="s">
        <v>100</v>
      </c>
      <c r="Z1096" s="13" t="s">
        <v>935</v>
      </c>
      <c r="AA1096" s="3"/>
    </row>
    <row r="1097" spans="1:27" x14ac:dyDescent="0.3">
      <c r="A1097" s="13" t="s">
        <v>598</v>
      </c>
      <c r="B1097" s="13" t="s">
        <v>23</v>
      </c>
      <c r="C1097" s="13" t="s">
        <v>68</v>
      </c>
      <c r="D1097" s="13" t="s">
        <v>68</v>
      </c>
      <c r="E1097" s="29" t="s">
        <v>1909</v>
      </c>
      <c r="F1097" s="13" t="s">
        <v>635</v>
      </c>
      <c r="G1097" s="13" t="s">
        <v>2016</v>
      </c>
      <c r="H1097" s="13" t="str">
        <f>IF(R1097="A","Yes","No")</f>
        <v>No</v>
      </c>
      <c r="I1097" s="13" t="s">
        <v>28</v>
      </c>
      <c r="J1097" s="13" t="s">
        <v>29</v>
      </c>
      <c r="K1097" s="13" t="s">
        <v>29</v>
      </c>
      <c r="L1097" s="13" t="s">
        <v>29</v>
      </c>
      <c r="M1097" s="13">
        <v>2013</v>
      </c>
      <c r="N1097" s="13"/>
      <c r="O1097" s="13"/>
      <c r="P1097" s="13"/>
      <c r="Q1097" s="23" t="str">
        <f>HYPERLINK("http://microdata.worldbank.org/index.php/catalog/2256","http://microdata.worldbank.org/index.php/catalog/2256")</f>
        <v>http://microdata.worldbank.org/index.php/catalog/2256</v>
      </c>
      <c r="R1097" s="15" t="s">
        <v>199</v>
      </c>
      <c r="S1097" s="15" t="s">
        <v>200</v>
      </c>
      <c r="T1097" s="15" t="s">
        <v>200</v>
      </c>
      <c r="U1097" s="13" t="s">
        <v>636</v>
      </c>
      <c r="V1097" s="13" t="s">
        <v>345</v>
      </c>
      <c r="W1097" s="13" t="s">
        <v>224</v>
      </c>
      <c r="X1097" s="13" t="s">
        <v>637</v>
      </c>
      <c r="Y1097" s="13" t="s">
        <v>100</v>
      </c>
      <c r="Z1097" s="13" t="s">
        <v>935</v>
      </c>
      <c r="AA1097" s="3"/>
    </row>
    <row r="1098" spans="1:27" x14ac:dyDescent="0.3">
      <c r="A1098" s="13" t="s">
        <v>598</v>
      </c>
      <c r="B1098" s="13" t="s">
        <v>23</v>
      </c>
      <c r="C1098" s="13" t="s">
        <v>68</v>
      </c>
      <c r="D1098" s="13" t="s">
        <v>68</v>
      </c>
      <c r="E1098" s="29" t="s">
        <v>1910</v>
      </c>
      <c r="F1098" s="13" t="s">
        <v>635</v>
      </c>
      <c r="G1098" s="13" t="s">
        <v>2016</v>
      </c>
      <c r="H1098" s="13" t="str">
        <f>IF(R1098="A","Yes","No")</f>
        <v>No</v>
      </c>
      <c r="I1098" s="13" t="s">
        <v>28</v>
      </c>
      <c r="J1098" s="13" t="s">
        <v>29</v>
      </c>
      <c r="K1098" s="13" t="s">
        <v>29</v>
      </c>
      <c r="L1098" s="13" t="s">
        <v>29</v>
      </c>
      <c r="M1098" s="13">
        <v>2013</v>
      </c>
      <c r="N1098" s="13"/>
      <c r="O1098" s="13"/>
      <c r="P1098" s="13"/>
      <c r="Q1098" s="23" t="str">
        <f>HYPERLINK("http://microdata.worldbank.org/index.php/catalog/2256","http://microdata.worldbank.org/index.php/catalog/2256")</f>
        <v>http://microdata.worldbank.org/index.php/catalog/2256</v>
      </c>
      <c r="R1098" s="15" t="s">
        <v>199</v>
      </c>
      <c r="S1098" s="15" t="s">
        <v>200</v>
      </c>
      <c r="T1098" s="15" t="s">
        <v>200</v>
      </c>
      <c r="U1098" s="13" t="s">
        <v>636</v>
      </c>
      <c r="V1098" s="13" t="s">
        <v>345</v>
      </c>
      <c r="W1098" s="13" t="s">
        <v>224</v>
      </c>
      <c r="X1098" s="13" t="s">
        <v>637</v>
      </c>
      <c r="Y1098" s="13" t="s">
        <v>100</v>
      </c>
      <c r="Z1098" s="13" t="s">
        <v>935</v>
      </c>
      <c r="AA1098" s="3"/>
    </row>
    <row r="1099" spans="1:27" x14ac:dyDescent="0.3">
      <c r="A1099" s="13" t="s">
        <v>598</v>
      </c>
      <c r="B1099" s="13" t="s">
        <v>23</v>
      </c>
      <c r="C1099" s="13" t="s">
        <v>68</v>
      </c>
      <c r="D1099" s="13" t="s">
        <v>68</v>
      </c>
      <c r="E1099" s="29" t="s">
        <v>1911</v>
      </c>
      <c r="F1099" s="13" t="s">
        <v>635</v>
      </c>
      <c r="G1099" s="13" t="s">
        <v>2016</v>
      </c>
      <c r="H1099" s="13" t="str">
        <f>IF(R1099="A","Yes","No")</f>
        <v>No</v>
      </c>
      <c r="I1099" s="13" t="s">
        <v>28</v>
      </c>
      <c r="J1099" s="13" t="s">
        <v>29</v>
      </c>
      <c r="K1099" s="13" t="s">
        <v>29</v>
      </c>
      <c r="L1099" s="13" t="s">
        <v>29</v>
      </c>
      <c r="M1099" s="13">
        <v>2013</v>
      </c>
      <c r="N1099" s="13"/>
      <c r="O1099" s="13"/>
      <c r="P1099" s="13"/>
      <c r="Q1099" s="23" t="str">
        <f>HYPERLINK("http://microdata.worldbank.org/index.php/catalog/2256","http://microdata.worldbank.org/index.php/catalog/2256")</f>
        <v>http://microdata.worldbank.org/index.php/catalog/2256</v>
      </c>
      <c r="R1099" s="15" t="s">
        <v>199</v>
      </c>
      <c r="S1099" s="15" t="s">
        <v>200</v>
      </c>
      <c r="T1099" s="15" t="s">
        <v>200</v>
      </c>
      <c r="U1099" s="13" t="s">
        <v>636</v>
      </c>
      <c r="V1099" s="13" t="s">
        <v>345</v>
      </c>
      <c r="W1099" s="13" t="s">
        <v>224</v>
      </c>
      <c r="X1099" s="13" t="s">
        <v>637</v>
      </c>
      <c r="Y1099" s="13" t="s">
        <v>100</v>
      </c>
      <c r="Z1099" s="13" t="s">
        <v>935</v>
      </c>
      <c r="AA1099" s="3"/>
    </row>
    <row r="1100" spans="1:27" x14ac:dyDescent="0.3">
      <c r="A1100" s="13" t="s">
        <v>598</v>
      </c>
      <c r="B1100" s="13" t="s">
        <v>23</v>
      </c>
      <c r="C1100" s="13" t="s">
        <v>68</v>
      </c>
      <c r="D1100" s="13" t="s">
        <v>68</v>
      </c>
      <c r="E1100" s="29" t="s">
        <v>1912</v>
      </c>
      <c r="F1100" s="13" t="s">
        <v>635</v>
      </c>
      <c r="G1100" s="13" t="s">
        <v>2016</v>
      </c>
      <c r="H1100" s="13" t="str">
        <f>IF(R1100="A","Yes","No")</f>
        <v>No</v>
      </c>
      <c r="I1100" s="13" t="s">
        <v>28</v>
      </c>
      <c r="J1100" s="13" t="s">
        <v>29</v>
      </c>
      <c r="K1100" s="13" t="s">
        <v>29</v>
      </c>
      <c r="L1100" s="13" t="s">
        <v>29</v>
      </c>
      <c r="M1100" s="13">
        <v>2013</v>
      </c>
      <c r="N1100" s="13"/>
      <c r="O1100" s="13"/>
      <c r="P1100" s="13"/>
      <c r="Q1100" s="23" t="str">
        <f>HYPERLINK("http://microdata.worldbank.org/index.php/catalog/2256","http://microdata.worldbank.org/index.php/catalog/2256")</f>
        <v>http://microdata.worldbank.org/index.php/catalog/2256</v>
      </c>
      <c r="R1100" s="15" t="s">
        <v>199</v>
      </c>
      <c r="S1100" s="15" t="s">
        <v>200</v>
      </c>
      <c r="T1100" s="15" t="s">
        <v>200</v>
      </c>
      <c r="U1100" s="13" t="s">
        <v>636</v>
      </c>
      <c r="V1100" s="13" t="s">
        <v>345</v>
      </c>
      <c r="W1100" s="13" t="s">
        <v>224</v>
      </c>
      <c r="X1100" s="13" t="s">
        <v>637</v>
      </c>
      <c r="Y1100" s="13" t="s">
        <v>100</v>
      </c>
      <c r="Z1100" s="13" t="s">
        <v>935</v>
      </c>
      <c r="AA1100" s="3"/>
    </row>
    <row r="1101" spans="1:27" x14ac:dyDescent="0.3">
      <c r="A1101" s="13" t="s">
        <v>598</v>
      </c>
      <c r="B1101" s="13" t="s">
        <v>23</v>
      </c>
      <c r="C1101" s="13" t="s">
        <v>68</v>
      </c>
      <c r="D1101" s="13" t="s">
        <v>68</v>
      </c>
      <c r="E1101" s="29" t="s">
        <v>1913</v>
      </c>
      <c r="F1101" s="13" t="s">
        <v>635</v>
      </c>
      <c r="G1101" s="13" t="s">
        <v>2016</v>
      </c>
      <c r="H1101" s="13" t="str">
        <f>IF(R1101="A","Yes","No")</f>
        <v>No</v>
      </c>
      <c r="I1101" s="13" t="s">
        <v>28</v>
      </c>
      <c r="J1101" s="13" t="s">
        <v>29</v>
      </c>
      <c r="K1101" s="13" t="s">
        <v>29</v>
      </c>
      <c r="L1101" s="13" t="s">
        <v>29</v>
      </c>
      <c r="M1101" s="13">
        <v>2013</v>
      </c>
      <c r="N1101" s="13"/>
      <c r="O1101" s="13"/>
      <c r="P1101" s="13"/>
      <c r="Q1101" s="23" t="str">
        <f>HYPERLINK("http://microdata.worldbank.org/index.php/catalog/2256","http://microdata.worldbank.org/index.php/catalog/2256")</f>
        <v>http://microdata.worldbank.org/index.php/catalog/2256</v>
      </c>
      <c r="R1101" s="15" t="s">
        <v>199</v>
      </c>
      <c r="S1101" s="15" t="s">
        <v>200</v>
      </c>
      <c r="T1101" s="15" t="s">
        <v>200</v>
      </c>
      <c r="U1101" s="13" t="s">
        <v>636</v>
      </c>
      <c r="V1101" s="13" t="s">
        <v>345</v>
      </c>
      <c r="W1101" s="13" t="s">
        <v>224</v>
      </c>
      <c r="X1101" s="13" t="s">
        <v>637</v>
      </c>
      <c r="Y1101" s="13" t="s">
        <v>100</v>
      </c>
      <c r="Z1101" s="13" t="s">
        <v>935</v>
      </c>
      <c r="AA1101" s="3"/>
    </row>
    <row r="1102" spans="1:27" x14ac:dyDescent="0.3">
      <c r="A1102" s="13" t="s">
        <v>598</v>
      </c>
      <c r="B1102" s="13" t="s">
        <v>23</v>
      </c>
      <c r="C1102" s="13" t="s">
        <v>68</v>
      </c>
      <c r="D1102" s="13" t="s">
        <v>68</v>
      </c>
      <c r="E1102" s="29" t="s">
        <v>1914</v>
      </c>
      <c r="F1102" s="13" t="s">
        <v>635</v>
      </c>
      <c r="G1102" s="13" t="s">
        <v>2016</v>
      </c>
      <c r="H1102" s="13" t="str">
        <f>IF(R1102="A","Yes","No")</f>
        <v>No</v>
      </c>
      <c r="I1102" s="13" t="s">
        <v>28</v>
      </c>
      <c r="J1102" s="13" t="s">
        <v>29</v>
      </c>
      <c r="K1102" s="13" t="s">
        <v>29</v>
      </c>
      <c r="L1102" s="13" t="s">
        <v>29</v>
      </c>
      <c r="M1102" s="13">
        <v>2013</v>
      </c>
      <c r="N1102" s="13"/>
      <c r="O1102" s="13"/>
      <c r="P1102" s="13"/>
      <c r="Q1102" s="23" t="str">
        <f>HYPERLINK("http://microdata.worldbank.org/index.php/catalog/2256","http://microdata.worldbank.org/index.php/catalog/2256")</f>
        <v>http://microdata.worldbank.org/index.php/catalog/2256</v>
      </c>
      <c r="R1102" s="15" t="s">
        <v>199</v>
      </c>
      <c r="S1102" s="15" t="s">
        <v>200</v>
      </c>
      <c r="T1102" s="15" t="s">
        <v>200</v>
      </c>
      <c r="U1102" s="13" t="s">
        <v>636</v>
      </c>
      <c r="V1102" s="13" t="s">
        <v>345</v>
      </c>
      <c r="W1102" s="13" t="s">
        <v>224</v>
      </c>
      <c r="X1102" s="13" t="s">
        <v>637</v>
      </c>
      <c r="Y1102" s="13" t="s">
        <v>100</v>
      </c>
      <c r="Z1102" s="13" t="s">
        <v>935</v>
      </c>
      <c r="AA1102" s="3"/>
    </row>
    <row r="1103" spans="1:27" x14ac:dyDescent="0.3">
      <c r="A1103" s="13" t="s">
        <v>598</v>
      </c>
      <c r="B1103" s="13" t="s">
        <v>23</v>
      </c>
      <c r="C1103" s="13" t="s">
        <v>68</v>
      </c>
      <c r="D1103" s="13" t="s">
        <v>68</v>
      </c>
      <c r="E1103" s="29" t="s">
        <v>1915</v>
      </c>
      <c r="F1103" s="13" t="s">
        <v>635</v>
      </c>
      <c r="G1103" s="13" t="s">
        <v>2016</v>
      </c>
      <c r="H1103" s="13" t="str">
        <f>IF(R1103="A","Yes","No")</f>
        <v>No</v>
      </c>
      <c r="I1103" s="13" t="s">
        <v>28</v>
      </c>
      <c r="J1103" s="13" t="s">
        <v>29</v>
      </c>
      <c r="K1103" s="13" t="s">
        <v>29</v>
      </c>
      <c r="L1103" s="13" t="s">
        <v>29</v>
      </c>
      <c r="M1103" s="13">
        <v>2013</v>
      </c>
      <c r="N1103" s="13"/>
      <c r="O1103" s="13"/>
      <c r="P1103" s="13"/>
      <c r="Q1103" s="23" t="str">
        <f>HYPERLINK("http://microdata.worldbank.org/index.php/catalog/2256","http://microdata.worldbank.org/index.php/catalog/2256")</f>
        <v>http://microdata.worldbank.org/index.php/catalog/2256</v>
      </c>
      <c r="R1103" s="15" t="s">
        <v>199</v>
      </c>
      <c r="S1103" s="15" t="s">
        <v>200</v>
      </c>
      <c r="T1103" s="15" t="s">
        <v>200</v>
      </c>
      <c r="U1103" s="13" t="s">
        <v>636</v>
      </c>
      <c r="V1103" s="13" t="s">
        <v>345</v>
      </c>
      <c r="W1103" s="13" t="s">
        <v>224</v>
      </c>
      <c r="X1103" s="13" t="s">
        <v>637</v>
      </c>
      <c r="Y1103" s="13" t="s">
        <v>100</v>
      </c>
      <c r="Z1103" s="13" t="s">
        <v>935</v>
      </c>
      <c r="AA1103" s="3"/>
    </row>
    <row r="1104" spans="1:27" x14ac:dyDescent="0.3">
      <c r="A1104" s="13" t="s">
        <v>598</v>
      </c>
      <c r="B1104" s="13" t="s">
        <v>23</v>
      </c>
      <c r="C1104" s="13" t="s">
        <v>68</v>
      </c>
      <c r="D1104" s="13" t="s">
        <v>68</v>
      </c>
      <c r="E1104" s="29" t="s">
        <v>1916</v>
      </c>
      <c r="F1104" s="13" t="s">
        <v>635</v>
      </c>
      <c r="G1104" s="13" t="s">
        <v>2016</v>
      </c>
      <c r="H1104" s="13" t="str">
        <f>IF(R1104="A","Yes","No")</f>
        <v>No</v>
      </c>
      <c r="I1104" s="13" t="s">
        <v>28</v>
      </c>
      <c r="J1104" s="13" t="s">
        <v>29</v>
      </c>
      <c r="K1104" s="13" t="s">
        <v>29</v>
      </c>
      <c r="L1104" s="13" t="s">
        <v>29</v>
      </c>
      <c r="M1104" s="13">
        <v>2013</v>
      </c>
      <c r="N1104" s="13"/>
      <c r="O1104" s="13"/>
      <c r="P1104" s="13"/>
      <c r="Q1104" s="23" t="str">
        <f>HYPERLINK("http://microdata.worldbank.org/index.php/catalog/2256","http://microdata.worldbank.org/index.php/catalog/2256")</f>
        <v>http://microdata.worldbank.org/index.php/catalog/2256</v>
      </c>
      <c r="R1104" s="15" t="s">
        <v>199</v>
      </c>
      <c r="S1104" s="15" t="s">
        <v>200</v>
      </c>
      <c r="T1104" s="15" t="s">
        <v>200</v>
      </c>
      <c r="U1104" s="13" t="s">
        <v>636</v>
      </c>
      <c r="V1104" s="13" t="s">
        <v>345</v>
      </c>
      <c r="W1104" s="13" t="s">
        <v>224</v>
      </c>
      <c r="X1104" s="13" t="s">
        <v>637</v>
      </c>
      <c r="Y1104" s="13" t="s">
        <v>100</v>
      </c>
      <c r="Z1104" s="13" t="s">
        <v>935</v>
      </c>
      <c r="AA1104" s="3"/>
    </row>
    <row r="1105" spans="1:27" x14ac:dyDescent="0.3">
      <c r="A1105" s="13" t="s">
        <v>598</v>
      </c>
      <c r="B1105" s="13" t="s">
        <v>23</v>
      </c>
      <c r="C1105" s="13" t="s">
        <v>68</v>
      </c>
      <c r="D1105" s="13" t="s">
        <v>68</v>
      </c>
      <c r="E1105" s="29" t="s">
        <v>1917</v>
      </c>
      <c r="F1105" s="13" t="s">
        <v>635</v>
      </c>
      <c r="G1105" s="13" t="s">
        <v>2016</v>
      </c>
      <c r="H1105" s="13" t="str">
        <f>IF(R1105="A","Yes","No")</f>
        <v>No</v>
      </c>
      <c r="I1105" s="13" t="s">
        <v>28</v>
      </c>
      <c r="J1105" s="13" t="s">
        <v>29</v>
      </c>
      <c r="K1105" s="13" t="s">
        <v>29</v>
      </c>
      <c r="L1105" s="13" t="s">
        <v>29</v>
      </c>
      <c r="M1105" s="13">
        <v>2013</v>
      </c>
      <c r="N1105" s="13"/>
      <c r="O1105" s="13"/>
      <c r="P1105" s="13"/>
      <c r="Q1105" s="23" t="str">
        <f>HYPERLINK("http://microdata.worldbank.org/index.php/catalog/2256","http://microdata.worldbank.org/index.php/catalog/2256")</f>
        <v>http://microdata.worldbank.org/index.php/catalog/2256</v>
      </c>
      <c r="R1105" s="15" t="s">
        <v>199</v>
      </c>
      <c r="S1105" s="15" t="s">
        <v>200</v>
      </c>
      <c r="T1105" s="15" t="s">
        <v>200</v>
      </c>
      <c r="U1105" s="13" t="s">
        <v>636</v>
      </c>
      <c r="V1105" s="13" t="s">
        <v>345</v>
      </c>
      <c r="W1105" s="13" t="s">
        <v>224</v>
      </c>
      <c r="X1105" s="13" t="s">
        <v>637</v>
      </c>
      <c r="Y1105" s="13" t="s">
        <v>100</v>
      </c>
      <c r="Z1105" s="13" t="s">
        <v>935</v>
      </c>
      <c r="AA1105" s="3"/>
    </row>
    <row r="1106" spans="1:27" x14ac:dyDescent="0.3">
      <c r="A1106" s="13" t="s">
        <v>598</v>
      </c>
      <c r="B1106" s="13" t="s">
        <v>23</v>
      </c>
      <c r="C1106" s="13" t="s">
        <v>68</v>
      </c>
      <c r="D1106" s="13" t="s">
        <v>68</v>
      </c>
      <c r="E1106" s="29" t="s">
        <v>1918</v>
      </c>
      <c r="F1106" s="13" t="s">
        <v>635</v>
      </c>
      <c r="G1106" s="13" t="s">
        <v>2016</v>
      </c>
      <c r="H1106" s="13" t="str">
        <f>IF(R1106="A","Yes","No")</f>
        <v>No</v>
      </c>
      <c r="I1106" s="13" t="s">
        <v>28</v>
      </c>
      <c r="J1106" s="13" t="s">
        <v>29</v>
      </c>
      <c r="K1106" s="13" t="s">
        <v>29</v>
      </c>
      <c r="L1106" s="13" t="s">
        <v>29</v>
      </c>
      <c r="M1106" s="13">
        <v>2013</v>
      </c>
      <c r="N1106" s="13"/>
      <c r="O1106" s="13"/>
      <c r="P1106" s="13"/>
      <c r="Q1106" s="23" t="str">
        <f>HYPERLINK("http://microdata.worldbank.org/index.php/catalog/2256","http://microdata.worldbank.org/index.php/catalog/2256")</f>
        <v>http://microdata.worldbank.org/index.php/catalog/2256</v>
      </c>
      <c r="R1106" s="15" t="s">
        <v>199</v>
      </c>
      <c r="S1106" s="15" t="s">
        <v>200</v>
      </c>
      <c r="T1106" s="15" t="s">
        <v>200</v>
      </c>
      <c r="U1106" s="13" t="s">
        <v>636</v>
      </c>
      <c r="V1106" s="13" t="s">
        <v>345</v>
      </c>
      <c r="W1106" s="13" t="s">
        <v>224</v>
      </c>
      <c r="X1106" s="13" t="s">
        <v>637</v>
      </c>
      <c r="Y1106" s="13" t="s">
        <v>100</v>
      </c>
      <c r="Z1106" s="13" t="s">
        <v>935</v>
      </c>
      <c r="AA1106" s="3"/>
    </row>
    <row r="1107" spans="1:27" x14ac:dyDescent="0.3">
      <c r="A1107" s="13" t="s">
        <v>598</v>
      </c>
      <c r="B1107" s="13" t="s">
        <v>23</v>
      </c>
      <c r="C1107" s="13" t="s">
        <v>68</v>
      </c>
      <c r="D1107" s="13" t="s">
        <v>68</v>
      </c>
      <c r="E1107" s="29" t="s">
        <v>1919</v>
      </c>
      <c r="F1107" s="13" t="s">
        <v>635</v>
      </c>
      <c r="G1107" s="13" t="s">
        <v>2016</v>
      </c>
      <c r="H1107" s="13" t="str">
        <f>IF(R1107="A","Yes","No")</f>
        <v>No</v>
      </c>
      <c r="I1107" s="13" t="s">
        <v>28</v>
      </c>
      <c r="J1107" s="13" t="s">
        <v>29</v>
      </c>
      <c r="K1107" s="13" t="s">
        <v>29</v>
      </c>
      <c r="L1107" s="13" t="s">
        <v>29</v>
      </c>
      <c r="M1107" s="13">
        <v>2013</v>
      </c>
      <c r="N1107" s="13"/>
      <c r="O1107" s="13"/>
      <c r="P1107" s="13"/>
      <c r="Q1107" s="23" t="str">
        <f>HYPERLINK("http://microdata.worldbank.org/index.php/catalog/2256","http://microdata.worldbank.org/index.php/catalog/2256")</f>
        <v>http://microdata.worldbank.org/index.php/catalog/2256</v>
      </c>
      <c r="R1107" s="15" t="s">
        <v>199</v>
      </c>
      <c r="S1107" s="15" t="s">
        <v>200</v>
      </c>
      <c r="T1107" s="15" t="s">
        <v>200</v>
      </c>
      <c r="U1107" s="13" t="s">
        <v>636</v>
      </c>
      <c r="V1107" s="13" t="s">
        <v>345</v>
      </c>
      <c r="W1107" s="13" t="s">
        <v>224</v>
      </c>
      <c r="X1107" s="13" t="s">
        <v>637</v>
      </c>
      <c r="Y1107" s="13" t="s">
        <v>100</v>
      </c>
      <c r="Z1107" s="13" t="s">
        <v>935</v>
      </c>
      <c r="AA1107" s="3"/>
    </row>
    <row r="1108" spans="1:27" x14ac:dyDescent="0.3">
      <c r="A1108" s="13" t="s">
        <v>598</v>
      </c>
      <c r="B1108" s="13" t="s">
        <v>23</v>
      </c>
      <c r="C1108" s="13" t="s">
        <v>68</v>
      </c>
      <c r="D1108" s="13" t="s">
        <v>68</v>
      </c>
      <c r="E1108" s="29" t="s">
        <v>1920</v>
      </c>
      <c r="F1108" s="13" t="s">
        <v>635</v>
      </c>
      <c r="G1108" s="13" t="s">
        <v>2016</v>
      </c>
      <c r="H1108" s="13" t="str">
        <f>IF(R1108="A","Yes","No")</f>
        <v>No</v>
      </c>
      <c r="I1108" s="13" t="s">
        <v>28</v>
      </c>
      <c r="J1108" s="13" t="s">
        <v>29</v>
      </c>
      <c r="K1108" s="13" t="s">
        <v>29</v>
      </c>
      <c r="L1108" s="13" t="s">
        <v>29</v>
      </c>
      <c r="M1108" s="13">
        <v>2013</v>
      </c>
      <c r="N1108" s="13"/>
      <c r="O1108" s="13"/>
      <c r="P1108" s="13"/>
      <c r="Q1108" s="23" t="str">
        <f>HYPERLINK("http://microdata.worldbank.org/index.php/catalog/2256","http://microdata.worldbank.org/index.php/catalog/2256")</f>
        <v>http://microdata.worldbank.org/index.php/catalog/2256</v>
      </c>
      <c r="R1108" s="15" t="s">
        <v>199</v>
      </c>
      <c r="S1108" s="15" t="s">
        <v>200</v>
      </c>
      <c r="T1108" s="15" t="s">
        <v>200</v>
      </c>
      <c r="U1108" s="13" t="s">
        <v>636</v>
      </c>
      <c r="V1108" s="13" t="s">
        <v>345</v>
      </c>
      <c r="W1108" s="13" t="s">
        <v>224</v>
      </c>
      <c r="X1108" s="13" t="s">
        <v>637</v>
      </c>
      <c r="Y1108" s="13" t="s">
        <v>100</v>
      </c>
      <c r="Z1108" s="13" t="s">
        <v>935</v>
      </c>
      <c r="AA1108" s="3"/>
    </row>
    <row r="1109" spans="1:27" x14ac:dyDescent="0.3">
      <c r="A1109" s="13" t="s">
        <v>598</v>
      </c>
      <c r="B1109" s="13" t="s">
        <v>23</v>
      </c>
      <c r="C1109" s="13" t="s">
        <v>68</v>
      </c>
      <c r="D1109" s="13" t="s">
        <v>68</v>
      </c>
      <c r="E1109" s="29" t="s">
        <v>1921</v>
      </c>
      <c r="F1109" s="13" t="s">
        <v>638</v>
      </c>
      <c r="G1109" s="13" t="s">
        <v>54</v>
      </c>
      <c r="H1109" s="13" t="str">
        <f>IF(R1109="A","Yes","No")</f>
        <v>Yes</v>
      </c>
      <c r="I1109" s="13" t="s">
        <v>28</v>
      </c>
      <c r="J1109" s="13" t="s">
        <v>29</v>
      </c>
      <c r="K1109" s="13" t="s">
        <v>29</v>
      </c>
      <c r="L1109" s="13" t="s">
        <v>30</v>
      </c>
      <c r="M1109" s="13">
        <v>2009</v>
      </c>
      <c r="N1109" s="13"/>
      <c r="O1109" s="13"/>
      <c r="P1109" s="13"/>
      <c r="Q1109" s="23" t="str">
        <f>HYPERLINK("http://www.ubos.org/unda/index.php/catalog/25","http://www.ubos.org/unda/index.php/catalog/25")</f>
        <v>http://www.ubos.org/unda/index.php/catalog/25</v>
      </c>
      <c r="R1109" s="15" t="s">
        <v>44</v>
      </c>
      <c r="S1109" s="15" t="s">
        <v>45</v>
      </c>
      <c r="T1109" s="15" t="s">
        <v>56</v>
      </c>
      <c r="U1109" s="13" t="s">
        <v>214</v>
      </c>
      <c r="V1109" s="13" t="s">
        <v>223</v>
      </c>
      <c r="W1109" s="13" t="s">
        <v>224</v>
      </c>
      <c r="X1109" s="13" t="s">
        <v>639</v>
      </c>
      <c r="Y1109" s="13" t="s">
        <v>395</v>
      </c>
      <c r="Z1109" s="13"/>
      <c r="AA1109" s="3"/>
    </row>
    <row r="1110" spans="1:27" x14ac:dyDescent="0.3">
      <c r="A1110" s="13" t="s">
        <v>598</v>
      </c>
      <c r="B1110" s="13" t="s">
        <v>23</v>
      </c>
      <c r="C1110" s="13" t="s">
        <v>68</v>
      </c>
      <c r="D1110" s="13" t="s">
        <v>68</v>
      </c>
      <c r="E1110" s="29" t="s">
        <v>1922</v>
      </c>
      <c r="F1110" s="13" t="s">
        <v>638</v>
      </c>
      <c r="G1110" s="13" t="s">
        <v>54</v>
      </c>
      <c r="H1110" s="13" t="str">
        <f>IF(R1110="A","Yes","No")</f>
        <v>Yes</v>
      </c>
      <c r="I1110" s="13" t="s">
        <v>28</v>
      </c>
      <c r="J1110" s="13" t="s">
        <v>29</v>
      </c>
      <c r="K1110" s="13" t="s">
        <v>29</v>
      </c>
      <c r="L1110" s="13" t="s">
        <v>30</v>
      </c>
      <c r="M1110" s="13">
        <v>2009</v>
      </c>
      <c r="N1110" s="13"/>
      <c r="O1110" s="13"/>
      <c r="P1110" s="13"/>
      <c r="Q1110" s="23" t="str">
        <f>HYPERLINK("http://www.ubos.org/unda/index.php/catalog/25","http://www.ubos.org/unda/index.php/catalog/25")</f>
        <v>http://www.ubos.org/unda/index.php/catalog/25</v>
      </c>
      <c r="R1110" s="15" t="s">
        <v>44</v>
      </c>
      <c r="S1110" s="15" t="s">
        <v>45</v>
      </c>
      <c r="T1110" s="15" t="s">
        <v>56</v>
      </c>
      <c r="U1110" s="13" t="s">
        <v>214</v>
      </c>
      <c r="V1110" s="13" t="s">
        <v>223</v>
      </c>
      <c r="W1110" s="13" t="s">
        <v>224</v>
      </c>
      <c r="X1110" s="13" t="s">
        <v>639</v>
      </c>
      <c r="Y1110" s="13" t="s">
        <v>395</v>
      </c>
      <c r="Z1110" s="13"/>
      <c r="AA1110" s="3"/>
    </row>
    <row r="1111" spans="1:27" x14ac:dyDescent="0.3">
      <c r="A1111" s="13" t="s">
        <v>598</v>
      </c>
      <c r="B1111" s="13" t="s">
        <v>23</v>
      </c>
      <c r="C1111" s="13" t="s">
        <v>68</v>
      </c>
      <c r="D1111" s="13" t="s">
        <v>68</v>
      </c>
      <c r="E1111" s="29" t="s">
        <v>1923</v>
      </c>
      <c r="F1111" s="13" t="s">
        <v>638</v>
      </c>
      <c r="G1111" s="13" t="s">
        <v>54</v>
      </c>
      <c r="H1111" s="13" t="str">
        <f>IF(R1111="A","Yes","No")</f>
        <v>Yes</v>
      </c>
      <c r="I1111" s="13" t="s">
        <v>28</v>
      </c>
      <c r="J1111" s="13" t="s">
        <v>29</v>
      </c>
      <c r="K1111" s="13" t="s">
        <v>29</v>
      </c>
      <c r="L1111" s="13" t="s">
        <v>30</v>
      </c>
      <c r="M1111" s="13">
        <v>2009</v>
      </c>
      <c r="N1111" s="13"/>
      <c r="O1111" s="13"/>
      <c r="P1111" s="13"/>
      <c r="Q1111" s="23" t="str">
        <f>HYPERLINK("http://www.ubos.org/unda/index.php/catalog/25","http://www.ubos.org/unda/index.php/catalog/25")</f>
        <v>http://www.ubos.org/unda/index.php/catalog/25</v>
      </c>
      <c r="R1111" s="15" t="s">
        <v>44</v>
      </c>
      <c r="S1111" s="15" t="s">
        <v>45</v>
      </c>
      <c r="T1111" s="15" t="s">
        <v>56</v>
      </c>
      <c r="U1111" s="13" t="s">
        <v>214</v>
      </c>
      <c r="V1111" s="13" t="s">
        <v>223</v>
      </c>
      <c r="W1111" s="13" t="s">
        <v>224</v>
      </c>
      <c r="X1111" s="13" t="s">
        <v>639</v>
      </c>
      <c r="Y1111" s="13" t="s">
        <v>395</v>
      </c>
      <c r="Z1111" s="13"/>
      <c r="AA1111" s="3"/>
    </row>
    <row r="1112" spans="1:27" x14ac:dyDescent="0.3">
      <c r="A1112" s="13" t="s">
        <v>598</v>
      </c>
      <c r="B1112" s="13" t="s">
        <v>23</v>
      </c>
      <c r="C1112" s="13" t="s">
        <v>68</v>
      </c>
      <c r="D1112" s="13" t="s">
        <v>68</v>
      </c>
      <c r="E1112" s="29" t="s">
        <v>1924</v>
      </c>
      <c r="F1112" s="13" t="s">
        <v>638</v>
      </c>
      <c r="G1112" s="13" t="s">
        <v>54</v>
      </c>
      <c r="H1112" s="13" t="str">
        <f>IF(R1112="A","Yes","No")</f>
        <v>Yes</v>
      </c>
      <c r="I1112" s="13" t="s">
        <v>28</v>
      </c>
      <c r="J1112" s="13" t="s">
        <v>29</v>
      </c>
      <c r="K1112" s="13" t="s">
        <v>29</v>
      </c>
      <c r="L1112" s="13" t="s">
        <v>30</v>
      </c>
      <c r="M1112" s="13">
        <v>2009</v>
      </c>
      <c r="N1112" s="13"/>
      <c r="O1112" s="13"/>
      <c r="P1112" s="13"/>
      <c r="Q1112" s="23" t="str">
        <f>HYPERLINK("http://www.ubos.org/unda/index.php/catalog/25","http://www.ubos.org/unda/index.php/catalog/25")</f>
        <v>http://www.ubos.org/unda/index.php/catalog/25</v>
      </c>
      <c r="R1112" s="15" t="s">
        <v>44</v>
      </c>
      <c r="S1112" s="15" t="s">
        <v>45</v>
      </c>
      <c r="T1112" s="15" t="s">
        <v>56</v>
      </c>
      <c r="U1112" s="13" t="s">
        <v>214</v>
      </c>
      <c r="V1112" s="13" t="s">
        <v>223</v>
      </c>
      <c r="W1112" s="13" t="s">
        <v>224</v>
      </c>
      <c r="X1112" s="13" t="s">
        <v>639</v>
      </c>
      <c r="Y1112" s="13" t="s">
        <v>395</v>
      </c>
      <c r="Z1112" s="13"/>
      <c r="AA1112" s="3"/>
    </row>
    <row r="1113" spans="1:27" x14ac:dyDescent="0.3">
      <c r="A1113" s="13" t="s">
        <v>598</v>
      </c>
      <c r="B1113" s="13" t="s">
        <v>23</v>
      </c>
      <c r="C1113" s="13" t="s">
        <v>68</v>
      </c>
      <c r="D1113" s="13" t="s">
        <v>68</v>
      </c>
      <c r="E1113" s="29" t="s">
        <v>1925</v>
      </c>
      <c r="F1113" s="13" t="s">
        <v>638</v>
      </c>
      <c r="G1113" s="13" t="s">
        <v>54</v>
      </c>
      <c r="H1113" s="13" t="str">
        <f>IF(R1113="A","Yes","No")</f>
        <v>Yes</v>
      </c>
      <c r="I1113" s="13" t="s">
        <v>28</v>
      </c>
      <c r="J1113" s="13" t="s">
        <v>29</v>
      </c>
      <c r="K1113" s="13" t="s">
        <v>29</v>
      </c>
      <c r="L1113" s="13" t="s">
        <v>30</v>
      </c>
      <c r="M1113" s="13">
        <v>2009</v>
      </c>
      <c r="N1113" s="13"/>
      <c r="O1113" s="13"/>
      <c r="P1113" s="13"/>
      <c r="Q1113" s="23" t="str">
        <f>HYPERLINK("http://www.ubos.org/unda/index.php/catalog/25","http://www.ubos.org/unda/index.php/catalog/25")</f>
        <v>http://www.ubos.org/unda/index.php/catalog/25</v>
      </c>
      <c r="R1113" s="15" t="s">
        <v>44</v>
      </c>
      <c r="S1113" s="15" t="s">
        <v>45</v>
      </c>
      <c r="T1113" s="15" t="s">
        <v>56</v>
      </c>
      <c r="U1113" s="13" t="s">
        <v>214</v>
      </c>
      <c r="V1113" s="13" t="s">
        <v>223</v>
      </c>
      <c r="W1113" s="13" t="s">
        <v>224</v>
      </c>
      <c r="X1113" s="13" t="s">
        <v>639</v>
      </c>
      <c r="Y1113" s="13" t="s">
        <v>395</v>
      </c>
      <c r="Z1113" s="13"/>
      <c r="AA1113" s="3"/>
    </row>
    <row r="1114" spans="1:27" x14ac:dyDescent="0.3">
      <c r="A1114" s="13" t="s">
        <v>598</v>
      </c>
      <c r="B1114" s="13" t="s">
        <v>107</v>
      </c>
      <c r="C1114" s="13" t="s">
        <v>93</v>
      </c>
      <c r="D1114" s="13" t="s">
        <v>68</v>
      </c>
      <c r="E1114" s="29" t="s">
        <v>1980</v>
      </c>
      <c r="F1114" s="13" t="s">
        <v>696</v>
      </c>
      <c r="G1114" s="13" t="s">
        <v>697</v>
      </c>
      <c r="H1114" s="13" t="str">
        <f>IF(R1114="A","Yes","No")</f>
        <v>No</v>
      </c>
      <c r="I1114" s="13" t="s">
        <v>71</v>
      </c>
      <c r="J1114" s="13" t="s">
        <v>29</v>
      </c>
      <c r="K1114" s="13" t="s">
        <v>29</v>
      </c>
      <c r="L1114" s="13" t="s">
        <v>30</v>
      </c>
      <c r="M1114" s="13">
        <v>2015</v>
      </c>
      <c r="N1114" s="13"/>
      <c r="O1114" s="13"/>
      <c r="P1114" s="13"/>
      <c r="Q1114" s="14" t="s">
        <v>1979</v>
      </c>
      <c r="R1114" s="15" t="s">
        <v>95</v>
      </c>
      <c r="S1114" s="15" t="s">
        <v>96</v>
      </c>
      <c r="T1114" s="15" t="s">
        <v>351</v>
      </c>
      <c r="U1114" s="13" t="s">
        <v>698</v>
      </c>
      <c r="V1114" s="13" t="s">
        <v>223</v>
      </c>
      <c r="W1114" s="13" t="s">
        <v>224</v>
      </c>
      <c r="X1114" s="13" t="s">
        <v>699</v>
      </c>
      <c r="Y1114" s="13" t="s">
        <v>161</v>
      </c>
      <c r="Z1114" s="13"/>
      <c r="AA1114" s="3"/>
    </row>
    <row r="1115" spans="1:27" x14ac:dyDescent="0.3">
      <c r="A1115" s="26" t="s">
        <v>598</v>
      </c>
      <c r="B1115" s="13" t="s">
        <v>23</v>
      </c>
      <c r="C1115" s="13" t="s">
        <v>93</v>
      </c>
      <c r="D1115" s="13" t="s">
        <v>24</v>
      </c>
      <c r="E1115" s="31" t="s">
        <v>1569</v>
      </c>
      <c r="F1115" s="13" t="s">
        <v>547</v>
      </c>
      <c r="G1115" s="13" t="s">
        <v>304</v>
      </c>
      <c r="H1115" s="13" t="str">
        <f>IF(R1115="A","Yes","No")</f>
        <v>No</v>
      </c>
      <c r="I1115" s="13" t="s">
        <v>489</v>
      </c>
      <c r="J1115" s="13" t="s">
        <v>29</v>
      </c>
      <c r="K1115" s="13" t="s">
        <v>29</v>
      </c>
      <c r="L1115" s="13" t="s">
        <v>30</v>
      </c>
      <c r="M1115" s="13">
        <v>2015</v>
      </c>
      <c r="N1115" s="13"/>
      <c r="O1115" s="13"/>
      <c r="P1115" s="13"/>
      <c r="Q1115" s="27" t="s">
        <v>1581</v>
      </c>
      <c r="R1115" s="15" t="s">
        <v>95</v>
      </c>
      <c r="S1115" s="15" t="s">
        <v>96</v>
      </c>
      <c r="T1115" s="15" t="s">
        <v>97</v>
      </c>
      <c r="U1115" s="13" t="s">
        <v>547</v>
      </c>
      <c r="V1115" s="13" t="s">
        <v>411</v>
      </c>
      <c r="W1115" s="13" t="s">
        <v>412</v>
      </c>
      <c r="X1115" s="13" t="s">
        <v>306</v>
      </c>
      <c r="Y1115" s="13" t="s">
        <v>378</v>
      </c>
      <c r="Z1115" s="13"/>
      <c r="AA1115" s="3"/>
    </row>
    <row r="1116" spans="1:27" x14ac:dyDescent="0.3">
      <c r="A1116" s="26" t="s">
        <v>598</v>
      </c>
      <c r="B1116" s="13" t="s">
        <v>23</v>
      </c>
      <c r="C1116" s="13" t="s">
        <v>93</v>
      </c>
      <c r="D1116" s="13" t="s">
        <v>24</v>
      </c>
      <c r="E1116" s="31" t="s">
        <v>1571</v>
      </c>
      <c r="F1116" s="13" t="s">
        <v>547</v>
      </c>
      <c r="G1116" s="13" t="s">
        <v>304</v>
      </c>
      <c r="H1116" s="13" t="str">
        <f>IF(R1116="A","Yes","No")</f>
        <v>No</v>
      </c>
      <c r="I1116" s="13" t="s">
        <v>489</v>
      </c>
      <c r="J1116" s="13" t="s">
        <v>29</v>
      </c>
      <c r="K1116" s="13" t="s">
        <v>29</v>
      </c>
      <c r="L1116" s="13" t="s">
        <v>30</v>
      </c>
      <c r="M1116" s="13">
        <v>2015</v>
      </c>
      <c r="N1116" s="13"/>
      <c r="O1116" s="13"/>
      <c r="P1116" s="13"/>
      <c r="Q1116" s="27" t="s">
        <v>548</v>
      </c>
      <c r="R1116" s="15" t="s">
        <v>95</v>
      </c>
      <c r="S1116" s="15" t="s">
        <v>96</v>
      </c>
      <c r="T1116" s="15" t="s">
        <v>97</v>
      </c>
      <c r="U1116" s="13" t="s">
        <v>547</v>
      </c>
      <c r="V1116" s="13" t="s">
        <v>411</v>
      </c>
      <c r="W1116" s="13" t="s">
        <v>412</v>
      </c>
      <c r="X1116" s="13" t="s">
        <v>306</v>
      </c>
      <c r="Y1116" s="13" t="s">
        <v>378</v>
      </c>
      <c r="Z1116" s="13"/>
      <c r="AA1116" s="3"/>
    </row>
    <row r="1117" spans="1:27" x14ac:dyDescent="0.3">
      <c r="A1117" s="13" t="s">
        <v>598</v>
      </c>
      <c r="B1117" s="13" t="s">
        <v>107</v>
      </c>
      <c r="C1117" s="13" t="s">
        <v>93</v>
      </c>
      <c r="D1117" s="13" t="s">
        <v>24</v>
      </c>
      <c r="E1117" s="31" t="s">
        <v>1656</v>
      </c>
      <c r="F1117" s="13" t="s">
        <v>564</v>
      </c>
      <c r="G1117" s="13" t="s">
        <v>54</v>
      </c>
      <c r="H1117" s="13" t="str">
        <f>IF(R1117="A","Yes","No")</f>
        <v>Yes</v>
      </c>
      <c r="I1117" s="13" t="s">
        <v>71</v>
      </c>
      <c r="J1117" s="13" t="s">
        <v>29</v>
      </c>
      <c r="K1117" s="13" t="s">
        <v>29</v>
      </c>
      <c r="L1117" s="13" t="s">
        <v>30</v>
      </c>
      <c r="M1117" s="13">
        <v>2014</v>
      </c>
      <c r="N1117" s="13"/>
      <c r="O1117" s="13"/>
      <c r="P1117" s="13"/>
      <c r="Q1117" s="14" t="s">
        <v>1657</v>
      </c>
      <c r="R1117" s="15" t="s">
        <v>44</v>
      </c>
      <c r="S1117" s="15" t="s">
        <v>45</v>
      </c>
      <c r="T1117" s="15" t="s">
        <v>56</v>
      </c>
      <c r="U1117" s="13"/>
      <c r="V1117" s="13" t="s">
        <v>202</v>
      </c>
      <c r="W1117" s="13" t="s">
        <v>203</v>
      </c>
      <c r="X1117" s="13" t="s">
        <v>566</v>
      </c>
      <c r="Y1117" s="13" t="s">
        <v>91</v>
      </c>
      <c r="Z1117" s="13"/>
      <c r="AA1117" s="3"/>
    </row>
    <row r="1118" spans="1:27" x14ac:dyDescent="0.3">
      <c r="A1118" s="13" t="s">
        <v>598</v>
      </c>
      <c r="B1118" s="13" t="s">
        <v>107</v>
      </c>
      <c r="C1118" s="13" t="s">
        <v>24</v>
      </c>
      <c r="D1118" s="13" t="s">
        <v>24</v>
      </c>
      <c r="E1118" s="31" t="s">
        <v>1659</v>
      </c>
      <c r="F1118" s="13" t="s">
        <v>1661</v>
      </c>
      <c r="G1118" s="13" t="s">
        <v>54</v>
      </c>
      <c r="H1118" s="13" t="str">
        <f>IF(R1118="A","Yes","No")</f>
        <v>Yes</v>
      </c>
      <c r="I1118" s="13" t="s">
        <v>71</v>
      </c>
      <c r="J1118" s="13" t="s">
        <v>29</v>
      </c>
      <c r="K1118" s="13" t="s">
        <v>29</v>
      </c>
      <c r="L1118" s="13" t="s">
        <v>30</v>
      </c>
      <c r="M1118" s="13">
        <v>2013</v>
      </c>
      <c r="N1118" s="13" t="s">
        <v>723</v>
      </c>
      <c r="O1118" s="13">
        <v>2012</v>
      </c>
      <c r="P1118" s="13">
        <v>2014</v>
      </c>
      <c r="Q1118" s="14" t="s">
        <v>565</v>
      </c>
      <c r="R1118" s="15" t="s">
        <v>44</v>
      </c>
      <c r="S1118" s="15" t="s">
        <v>45</v>
      </c>
      <c r="T1118" s="15" t="s">
        <v>56</v>
      </c>
      <c r="U1118" s="13"/>
      <c r="V1118" s="13" t="s">
        <v>202</v>
      </c>
      <c r="W1118" s="13" t="s">
        <v>203</v>
      </c>
      <c r="X1118" s="13" t="s">
        <v>566</v>
      </c>
      <c r="Y1118" s="13" t="s">
        <v>91</v>
      </c>
      <c r="Z1118" s="13"/>
      <c r="AA1118" s="3"/>
    </row>
    <row r="1119" spans="1:27" x14ac:dyDescent="0.3">
      <c r="A1119" s="13" t="s">
        <v>598</v>
      </c>
      <c r="B1119" s="13" t="s">
        <v>107</v>
      </c>
      <c r="C1119" s="13" t="s">
        <v>24</v>
      </c>
      <c r="D1119" s="13" t="s">
        <v>24</v>
      </c>
      <c r="E1119" s="31" t="s">
        <v>1663</v>
      </c>
      <c r="F1119" s="13" t="s">
        <v>1661</v>
      </c>
      <c r="G1119" s="13" t="s">
        <v>54</v>
      </c>
      <c r="H1119" s="13" t="str">
        <f>IF(R1119="A","Yes","No")</f>
        <v>Yes</v>
      </c>
      <c r="I1119" s="13" t="s">
        <v>71</v>
      </c>
      <c r="J1119" s="13" t="s">
        <v>29</v>
      </c>
      <c r="K1119" s="13" t="s">
        <v>29</v>
      </c>
      <c r="L1119" s="13" t="s">
        <v>30</v>
      </c>
      <c r="M1119" s="13">
        <v>2013</v>
      </c>
      <c r="N1119" s="13" t="s">
        <v>723</v>
      </c>
      <c r="O1119" s="13">
        <v>2012</v>
      </c>
      <c r="P1119" s="13">
        <v>2014</v>
      </c>
      <c r="Q1119" s="14" t="s">
        <v>565</v>
      </c>
      <c r="R1119" s="15" t="s">
        <v>44</v>
      </c>
      <c r="S1119" s="15" t="s">
        <v>45</v>
      </c>
      <c r="T1119" s="15" t="s">
        <v>56</v>
      </c>
      <c r="U1119" s="13"/>
      <c r="V1119" s="13" t="s">
        <v>202</v>
      </c>
      <c r="W1119" s="13" t="s">
        <v>203</v>
      </c>
      <c r="X1119" s="13" t="s">
        <v>566</v>
      </c>
      <c r="Y1119" s="13" t="s">
        <v>91</v>
      </c>
      <c r="Z1119" s="13"/>
      <c r="AA1119" s="3"/>
    </row>
    <row r="1120" spans="1:27" x14ac:dyDescent="0.3">
      <c r="A1120" s="13" t="s">
        <v>598</v>
      </c>
      <c r="B1120" s="13" t="s">
        <v>23</v>
      </c>
      <c r="C1120" s="13" t="s">
        <v>93</v>
      </c>
      <c r="D1120" s="13" t="s">
        <v>24</v>
      </c>
      <c r="E1120" s="31" t="s">
        <v>802</v>
      </c>
      <c r="F1120" s="13" t="s">
        <v>1771</v>
      </c>
      <c r="G1120" s="13" t="s">
        <v>573</v>
      </c>
      <c r="H1120" s="13" t="str">
        <f>IF(R1120="A","Yes","No")</f>
        <v>No</v>
      </c>
      <c r="I1120" s="13" t="s">
        <v>28</v>
      </c>
      <c r="J1120" s="13" t="s">
        <v>29</v>
      </c>
      <c r="K1120" s="13" t="s">
        <v>29</v>
      </c>
      <c r="L1120" s="13" t="s">
        <v>29</v>
      </c>
      <c r="M1120" s="13">
        <v>2014</v>
      </c>
      <c r="N1120" s="13"/>
      <c r="O1120" s="13"/>
      <c r="P1120" s="13"/>
      <c r="Q1120" s="30" t="str">
        <f>HYPERLINK("http://uganda.opendataforafrica.org/","http://uganda.opendataforafrica.org/")</f>
        <v>http://uganda.opendataforafrica.org/</v>
      </c>
      <c r="R1120" s="15" t="s">
        <v>95</v>
      </c>
      <c r="S1120" s="15" t="s">
        <v>96</v>
      </c>
      <c r="T1120" s="15" t="s">
        <v>351</v>
      </c>
      <c r="U1120" s="13" t="s">
        <v>546</v>
      </c>
      <c r="V1120" s="13" t="s">
        <v>202</v>
      </c>
      <c r="W1120" s="13" t="s">
        <v>207</v>
      </c>
      <c r="X1120" s="13" t="s">
        <v>306</v>
      </c>
      <c r="Y1120" s="13" t="s">
        <v>91</v>
      </c>
      <c r="Z1120" s="16" t="str">
        <f>HYPERLINK("http://www.afdb.org/en/countries/east-africa/uganda/","http://www.afdb.org/en/countries/east-africa/uganda/")</f>
        <v>http://www.afdb.org/en/countries/east-africa/uganda/</v>
      </c>
      <c r="AA1120" s="3"/>
    </row>
    <row r="1121" spans="1:27" x14ac:dyDescent="0.3">
      <c r="A1121" s="13" t="s">
        <v>598</v>
      </c>
      <c r="B1121" s="13" t="s">
        <v>107</v>
      </c>
      <c r="C1121" s="13" t="s">
        <v>93</v>
      </c>
      <c r="D1121" s="13" t="s">
        <v>24</v>
      </c>
      <c r="E1121" s="29" t="s">
        <v>1701</v>
      </c>
      <c r="F1121" s="13" t="s">
        <v>1845</v>
      </c>
      <c r="G1121" s="13" t="s">
        <v>593</v>
      </c>
      <c r="H1121" s="13" t="str">
        <f>IF(R1121="A","Yes","No")</f>
        <v>No</v>
      </c>
      <c r="I1121" s="13" t="s">
        <v>71</v>
      </c>
      <c r="J1121" s="13" t="s">
        <v>29</v>
      </c>
      <c r="K1121" s="13" t="s">
        <v>29</v>
      </c>
      <c r="L1121" s="13" t="s">
        <v>29</v>
      </c>
      <c r="M1121" s="13">
        <v>2014</v>
      </c>
      <c r="N1121" s="13" t="s">
        <v>723</v>
      </c>
      <c r="O1121" s="13"/>
      <c r="P1121" s="13"/>
      <c r="Q1121" s="14" t="s">
        <v>1846</v>
      </c>
      <c r="R1121" s="15" t="s">
        <v>33</v>
      </c>
      <c r="S1121" s="15" t="s">
        <v>34</v>
      </c>
      <c r="T1121" s="15" t="s">
        <v>82</v>
      </c>
      <c r="U1121" s="13"/>
      <c r="V1121" s="13" t="s">
        <v>202</v>
      </c>
      <c r="W1121" s="13" t="s">
        <v>207</v>
      </c>
      <c r="X1121" s="13" t="s">
        <v>595</v>
      </c>
      <c r="Y1121" s="13" t="s">
        <v>306</v>
      </c>
      <c r="Z1121" s="13"/>
      <c r="AA1121" s="3"/>
    </row>
    <row r="1122" spans="1:27" x14ac:dyDescent="0.3">
      <c r="A1122" s="13" t="s">
        <v>598</v>
      </c>
      <c r="B1122" s="13" t="s">
        <v>23</v>
      </c>
      <c r="C1122" s="13" t="s">
        <v>93</v>
      </c>
      <c r="D1122" s="13" t="s">
        <v>24</v>
      </c>
      <c r="E1122" s="29" t="s">
        <v>1864</v>
      </c>
      <c r="F1122" s="13" t="s">
        <v>832</v>
      </c>
      <c r="G1122" s="13" t="s">
        <v>122</v>
      </c>
      <c r="H1122" s="13" t="str">
        <f>IF(R1122="A","Yes","No")</f>
        <v>Yes</v>
      </c>
      <c r="I1122" s="13" t="s">
        <v>71</v>
      </c>
      <c r="J1122" s="13" t="s">
        <v>30</v>
      </c>
      <c r="K1122" s="13" t="s">
        <v>30</v>
      </c>
      <c r="L1122" s="13" t="s">
        <v>30</v>
      </c>
      <c r="M1122" s="13" t="s">
        <v>801</v>
      </c>
      <c r="N1122" s="13"/>
      <c r="O1122" s="13"/>
      <c r="P1122" s="13"/>
      <c r="Q1122" s="14" t="s">
        <v>1863</v>
      </c>
      <c r="R1122" s="15" t="s">
        <v>44</v>
      </c>
      <c r="S1122" s="15" t="s">
        <v>45</v>
      </c>
      <c r="T1122" s="15" t="s">
        <v>72</v>
      </c>
      <c r="U1122" s="13"/>
      <c r="V1122" s="13" t="s">
        <v>123</v>
      </c>
      <c r="W1122" s="13" t="s">
        <v>124</v>
      </c>
      <c r="X1122" s="13" t="s">
        <v>605</v>
      </c>
      <c r="Y1122" s="13" t="s">
        <v>378</v>
      </c>
      <c r="Z1122" s="13"/>
      <c r="AA1122" s="3"/>
    </row>
    <row r="1123" spans="1:27" x14ac:dyDescent="0.3">
      <c r="A1123" s="13" t="s">
        <v>598</v>
      </c>
      <c r="B1123" s="13" t="s">
        <v>23</v>
      </c>
      <c r="C1123" s="13" t="s">
        <v>93</v>
      </c>
      <c r="D1123" s="13" t="s">
        <v>24</v>
      </c>
      <c r="E1123" s="29" t="s">
        <v>1865</v>
      </c>
      <c r="F1123" s="13" t="s">
        <v>603</v>
      </c>
      <c r="G1123" s="13" t="s">
        <v>122</v>
      </c>
      <c r="H1123" s="13" t="str">
        <f>IF(R1123="A","Yes","No")</f>
        <v>Yes</v>
      </c>
      <c r="I1123" s="13" t="s">
        <v>71</v>
      </c>
      <c r="J1123" s="13" t="s">
        <v>29</v>
      </c>
      <c r="K1123" s="13" t="s">
        <v>29</v>
      </c>
      <c r="L1123" s="13" t="s">
        <v>30</v>
      </c>
      <c r="M1123" s="13" t="s">
        <v>801</v>
      </c>
      <c r="N1123" s="13"/>
      <c r="O1123" s="13"/>
      <c r="P1123" s="13"/>
      <c r="Q1123" s="13" t="s">
        <v>604</v>
      </c>
      <c r="R1123" s="15" t="s">
        <v>44</v>
      </c>
      <c r="S1123" s="15" t="s">
        <v>45</v>
      </c>
      <c r="T1123" s="15" t="s">
        <v>72</v>
      </c>
      <c r="U1123" s="13"/>
      <c r="V1123" s="13" t="s">
        <v>123</v>
      </c>
      <c r="W1123" s="13" t="s">
        <v>124</v>
      </c>
      <c r="X1123" s="13" t="s">
        <v>605</v>
      </c>
      <c r="Y1123" s="13" t="s">
        <v>378</v>
      </c>
      <c r="Z1123" s="13"/>
      <c r="AA1123" s="3"/>
    </row>
    <row r="1124" spans="1:27" x14ac:dyDescent="0.3">
      <c r="A1124" s="13" t="s">
        <v>598</v>
      </c>
      <c r="B1124" s="13" t="s">
        <v>23</v>
      </c>
      <c r="C1124" s="13" t="s">
        <v>93</v>
      </c>
      <c r="D1124" s="13" t="s">
        <v>24</v>
      </c>
      <c r="E1124" s="29" t="s">
        <v>1866</v>
      </c>
      <c r="F1124" s="13" t="s">
        <v>606</v>
      </c>
      <c r="G1124" s="13" t="s">
        <v>607</v>
      </c>
      <c r="H1124" s="13" t="str">
        <f>IF(R1124="A","Yes","No")</f>
        <v>Yes</v>
      </c>
      <c r="I1124" s="13" t="s">
        <v>71</v>
      </c>
      <c r="J1124" s="13" t="s">
        <v>30</v>
      </c>
      <c r="K1124" s="13" t="s">
        <v>30</v>
      </c>
      <c r="L1124" s="13" t="s">
        <v>30</v>
      </c>
      <c r="M1124" s="13" t="s">
        <v>801</v>
      </c>
      <c r="N1124" s="13"/>
      <c r="O1124" s="13"/>
      <c r="P1124" s="13"/>
      <c r="Q1124" s="13" t="s">
        <v>92</v>
      </c>
      <c r="R1124" s="15" t="s">
        <v>44</v>
      </c>
      <c r="S1124" s="15" t="s">
        <v>45</v>
      </c>
      <c r="T1124" s="15" t="s">
        <v>72</v>
      </c>
      <c r="U1124" s="13"/>
      <c r="V1124" s="13" t="s">
        <v>608</v>
      </c>
      <c r="W1124" s="13" t="s">
        <v>609</v>
      </c>
      <c r="X1124" s="13"/>
      <c r="Y1124" s="13" t="s">
        <v>120</v>
      </c>
      <c r="Z1124" s="13"/>
      <c r="AA1124" s="3"/>
    </row>
    <row r="1125" spans="1:27" x14ac:dyDescent="0.3">
      <c r="A1125" s="13" t="s">
        <v>598</v>
      </c>
      <c r="B1125" s="13" t="s">
        <v>23</v>
      </c>
      <c r="C1125" s="13" t="s">
        <v>93</v>
      </c>
      <c r="D1125" s="13" t="s">
        <v>24</v>
      </c>
      <c r="E1125" s="29" t="s">
        <v>1867</v>
      </c>
      <c r="F1125" s="13" t="s">
        <v>610</v>
      </c>
      <c r="G1125" s="13" t="s">
        <v>607</v>
      </c>
      <c r="H1125" s="13" t="str">
        <f>IF(R1125="A","Yes","No")</f>
        <v>Yes</v>
      </c>
      <c r="I1125" s="13" t="s">
        <v>71</v>
      </c>
      <c r="J1125" s="13" t="s">
        <v>30</v>
      </c>
      <c r="K1125" s="13" t="s">
        <v>30</v>
      </c>
      <c r="L1125" s="13" t="s">
        <v>30</v>
      </c>
      <c r="M1125" s="13" t="s">
        <v>801</v>
      </c>
      <c r="N1125" s="13"/>
      <c r="O1125" s="13"/>
      <c r="P1125" s="13"/>
      <c r="Q1125" s="13" t="s">
        <v>92</v>
      </c>
      <c r="R1125" s="15" t="s">
        <v>44</v>
      </c>
      <c r="S1125" s="15" t="s">
        <v>45</v>
      </c>
      <c r="T1125" s="15" t="s">
        <v>72</v>
      </c>
      <c r="U1125" s="13"/>
      <c r="V1125" s="13" t="s">
        <v>611</v>
      </c>
      <c r="W1125" s="13" t="s">
        <v>612</v>
      </c>
      <c r="X1125" s="13"/>
      <c r="Y1125" s="13" t="s">
        <v>120</v>
      </c>
      <c r="Z1125" s="13"/>
      <c r="AA1125" s="3"/>
    </row>
    <row r="1126" spans="1:27" x14ac:dyDescent="0.3">
      <c r="A1126" s="13" t="s">
        <v>598</v>
      </c>
      <c r="B1126" s="13" t="s">
        <v>23</v>
      </c>
      <c r="C1126" s="13" t="s">
        <v>93</v>
      </c>
      <c r="D1126" s="13" t="s">
        <v>24</v>
      </c>
      <c r="E1126" s="29" t="s">
        <v>1868</v>
      </c>
      <c r="F1126" s="13" t="s">
        <v>615</v>
      </c>
      <c r="G1126" s="13" t="s">
        <v>2027</v>
      </c>
      <c r="H1126" s="13" t="str">
        <f>IF(R1126="A","Yes","No")</f>
        <v>Yes</v>
      </c>
      <c r="I1126" s="13" t="s">
        <v>71</v>
      </c>
      <c r="J1126" s="13" t="s">
        <v>30</v>
      </c>
      <c r="K1126" s="13" t="s">
        <v>29</v>
      </c>
      <c r="L1126" s="13" t="s">
        <v>30</v>
      </c>
      <c r="M1126" s="13" t="s">
        <v>801</v>
      </c>
      <c r="N1126" s="13"/>
      <c r="O1126" s="13"/>
      <c r="P1126" s="13"/>
      <c r="Q1126" s="14" t="str">
        <f>HYPERLINK("http://childhelpline.mglsd.go.ug/index.php?pg=t&amp;w=page&amp;i=NDQ=&amp;v=a00c3ed3ed333265b0b11ed19538ad46062f7¢8e","http://childhelpline.mglsd.go.ug/index.php?pg=t&amp;w=page&amp;i=NDQ=&amp;v=a00c3ed3ed333265b0b11ed19538ad46062f7¢8e")</f>
        <v>http://childhelpline.mglsd.go.ug/index.php?pg=t&amp;w=page&amp;i=NDQ=&amp;v=a00c3ed3ed333265b0b11ed19538ad46062f7¢8e</v>
      </c>
      <c r="R1126" s="15" t="s">
        <v>44</v>
      </c>
      <c r="S1126" s="15" t="s">
        <v>45</v>
      </c>
      <c r="T1126" s="15" t="s">
        <v>46</v>
      </c>
      <c r="U1126" s="13"/>
      <c r="V1126" s="13" t="s">
        <v>616</v>
      </c>
      <c r="W1126" s="13" t="s">
        <v>617</v>
      </c>
      <c r="X1126" s="13" t="s">
        <v>618</v>
      </c>
      <c r="Y1126" s="13" t="s">
        <v>378</v>
      </c>
      <c r="Z1126" s="13"/>
      <c r="AA1126" s="3"/>
    </row>
    <row r="1127" spans="1:27" x14ac:dyDescent="0.3">
      <c r="A1127" s="13" t="s">
        <v>598</v>
      </c>
      <c r="B1127" s="13" t="s">
        <v>23</v>
      </c>
      <c r="C1127" s="13" t="s">
        <v>93</v>
      </c>
      <c r="D1127" s="13" t="s">
        <v>24</v>
      </c>
      <c r="E1127" s="29" t="s">
        <v>1869</v>
      </c>
      <c r="F1127" s="13" t="s">
        <v>619</v>
      </c>
      <c r="G1127" s="13" t="s">
        <v>2028</v>
      </c>
      <c r="H1127" s="13" t="str">
        <f>IF(R1127="A","Yes","No")</f>
        <v>Yes</v>
      </c>
      <c r="I1127" s="13" t="s">
        <v>71</v>
      </c>
      <c r="J1127" s="13" t="s">
        <v>30</v>
      </c>
      <c r="K1127" s="13" t="s">
        <v>30</v>
      </c>
      <c r="L1127" s="13" t="s">
        <v>30</v>
      </c>
      <c r="M1127" s="13" t="s">
        <v>801</v>
      </c>
      <c r="N1127" s="13"/>
      <c r="O1127" s="13"/>
      <c r="P1127" s="13"/>
      <c r="Q1127" s="13" t="s">
        <v>92</v>
      </c>
      <c r="R1127" s="15" t="s">
        <v>44</v>
      </c>
      <c r="S1127" s="15" t="s">
        <v>45</v>
      </c>
      <c r="T1127" s="15" t="s">
        <v>46</v>
      </c>
      <c r="U1127" s="13"/>
      <c r="V1127" s="13" t="s">
        <v>481</v>
      </c>
      <c r="W1127" s="13" t="s">
        <v>482</v>
      </c>
      <c r="X1127" s="13"/>
      <c r="Y1127" s="13" t="s">
        <v>532</v>
      </c>
      <c r="Z1127" s="13"/>
      <c r="AA1127" s="3"/>
    </row>
    <row r="1128" spans="1:27" x14ac:dyDescent="0.3">
      <c r="A1128" s="13" t="s">
        <v>598</v>
      </c>
      <c r="B1128" s="13" t="s">
        <v>23</v>
      </c>
      <c r="C1128" s="13" t="s">
        <v>93</v>
      </c>
      <c r="D1128" s="13" t="s">
        <v>24</v>
      </c>
      <c r="E1128" s="29" t="s">
        <v>1880</v>
      </c>
      <c r="F1128" s="13" t="s">
        <v>1881</v>
      </c>
      <c r="G1128" s="13" t="s">
        <v>620</v>
      </c>
      <c r="H1128" s="13" t="str">
        <f>IF(R1128="A","Yes","No")</f>
        <v>Yes</v>
      </c>
      <c r="I1128" s="13" t="s">
        <v>71</v>
      </c>
      <c r="J1128" s="13" t="s">
        <v>29</v>
      </c>
      <c r="K1128" s="13" t="s">
        <v>29</v>
      </c>
      <c r="L1128" s="13" t="s">
        <v>30</v>
      </c>
      <c r="M1128" s="26">
        <v>2013</v>
      </c>
      <c r="N1128" s="13" t="s">
        <v>723</v>
      </c>
      <c r="O1128" s="13">
        <v>2012</v>
      </c>
      <c r="P1128" s="13">
        <v>2014</v>
      </c>
      <c r="Q1128" s="14" t="s">
        <v>1882</v>
      </c>
      <c r="R1128" s="15" t="s">
        <v>44</v>
      </c>
      <c r="S1128" s="15" t="s">
        <v>45</v>
      </c>
      <c r="T1128" s="15" t="s">
        <v>72</v>
      </c>
      <c r="U1128" s="13"/>
      <c r="V1128" s="13" t="s">
        <v>611</v>
      </c>
      <c r="W1128" s="13" t="s">
        <v>621</v>
      </c>
      <c r="X1128" s="13" t="s">
        <v>622</v>
      </c>
      <c r="Y1128" s="13" t="s">
        <v>76</v>
      </c>
      <c r="Z1128" s="13"/>
      <c r="AA1128" s="3"/>
    </row>
    <row r="1129" spans="1:27" x14ac:dyDescent="0.3">
      <c r="A1129" s="13" t="s">
        <v>598</v>
      </c>
      <c r="B1129" s="13" t="s">
        <v>23</v>
      </c>
      <c r="C1129" s="13" t="s">
        <v>93</v>
      </c>
      <c r="D1129" s="13" t="s">
        <v>24</v>
      </c>
      <c r="E1129" s="29" t="s">
        <v>1870</v>
      </c>
      <c r="F1129" s="13" t="s">
        <v>1881</v>
      </c>
      <c r="G1129" s="13" t="s">
        <v>620</v>
      </c>
      <c r="H1129" s="13" t="str">
        <f>IF(R1129="A","Yes","No")</f>
        <v>Yes</v>
      </c>
      <c r="I1129" s="13" t="s">
        <v>71</v>
      </c>
      <c r="J1129" s="13" t="s">
        <v>29</v>
      </c>
      <c r="K1129" s="13" t="s">
        <v>29</v>
      </c>
      <c r="L1129" s="13" t="s">
        <v>30</v>
      </c>
      <c r="M1129" s="26">
        <v>2013</v>
      </c>
      <c r="N1129" s="13" t="s">
        <v>723</v>
      </c>
      <c r="O1129" s="13">
        <v>2012</v>
      </c>
      <c r="P1129" s="13">
        <v>2014</v>
      </c>
      <c r="Q1129" s="14" t="s">
        <v>1882</v>
      </c>
      <c r="R1129" s="15" t="s">
        <v>44</v>
      </c>
      <c r="S1129" s="15" t="s">
        <v>45</v>
      </c>
      <c r="T1129" s="15" t="s">
        <v>72</v>
      </c>
      <c r="U1129" s="13"/>
      <c r="V1129" s="13" t="s">
        <v>611</v>
      </c>
      <c r="W1129" s="13" t="s">
        <v>621</v>
      </c>
      <c r="X1129" s="13" t="s">
        <v>622</v>
      </c>
      <c r="Y1129" s="13" t="s">
        <v>76</v>
      </c>
      <c r="Z1129" s="13"/>
      <c r="AA1129" s="3"/>
    </row>
    <row r="1130" spans="1:27" x14ac:dyDescent="0.3">
      <c r="A1130" s="13" t="s">
        <v>598</v>
      </c>
      <c r="B1130" s="13" t="s">
        <v>23</v>
      </c>
      <c r="C1130" s="13" t="s">
        <v>93</v>
      </c>
      <c r="D1130" s="13" t="s">
        <v>24</v>
      </c>
      <c r="E1130" s="29" t="s">
        <v>1871</v>
      </c>
      <c r="F1130" s="13" t="s">
        <v>1881</v>
      </c>
      <c r="G1130" s="13" t="s">
        <v>620</v>
      </c>
      <c r="H1130" s="13" t="str">
        <f>IF(R1130="A","Yes","No")</f>
        <v>Yes</v>
      </c>
      <c r="I1130" s="13" t="s">
        <v>71</v>
      </c>
      <c r="J1130" s="13" t="s">
        <v>29</v>
      </c>
      <c r="K1130" s="13" t="s">
        <v>29</v>
      </c>
      <c r="L1130" s="13" t="s">
        <v>30</v>
      </c>
      <c r="M1130" s="26">
        <v>2013</v>
      </c>
      <c r="N1130" s="13" t="s">
        <v>723</v>
      </c>
      <c r="O1130" s="13">
        <v>2012</v>
      </c>
      <c r="P1130" s="13">
        <v>2014</v>
      </c>
      <c r="Q1130" s="14" t="s">
        <v>1882</v>
      </c>
      <c r="R1130" s="15" t="s">
        <v>44</v>
      </c>
      <c r="S1130" s="15" t="s">
        <v>45</v>
      </c>
      <c r="T1130" s="15" t="s">
        <v>72</v>
      </c>
      <c r="U1130" s="13"/>
      <c r="V1130" s="13" t="s">
        <v>611</v>
      </c>
      <c r="W1130" s="13" t="s">
        <v>621</v>
      </c>
      <c r="X1130" s="13" t="s">
        <v>622</v>
      </c>
      <c r="Y1130" s="13" t="s">
        <v>76</v>
      </c>
      <c r="Z1130" s="13"/>
      <c r="AA1130" s="3"/>
    </row>
    <row r="1131" spans="1:27" x14ac:dyDescent="0.3">
      <c r="A1131" s="13" t="s">
        <v>598</v>
      </c>
      <c r="B1131" s="13" t="s">
        <v>23</v>
      </c>
      <c r="C1131" s="13" t="s">
        <v>93</v>
      </c>
      <c r="D1131" s="13" t="s">
        <v>24</v>
      </c>
      <c r="E1131" s="29" t="s">
        <v>1872</v>
      </c>
      <c r="F1131" s="13" t="s">
        <v>1881</v>
      </c>
      <c r="G1131" s="13" t="s">
        <v>620</v>
      </c>
      <c r="H1131" s="13" t="str">
        <f>IF(R1131="A","Yes","No")</f>
        <v>Yes</v>
      </c>
      <c r="I1131" s="13" t="s">
        <v>71</v>
      </c>
      <c r="J1131" s="13" t="s">
        <v>29</v>
      </c>
      <c r="K1131" s="13" t="s">
        <v>29</v>
      </c>
      <c r="L1131" s="13" t="s">
        <v>30</v>
      </c>
      <c r="M1131" s="26">
        <v>2013</v>
      </c>
      <c r="N1131" s="13" t="s">
        <v>723</v>
      </c>
      <c r="O1131" s="13">
        <v>2012</v>
      </c>
      <c r="P1131" s="13">
        <v>2014</v>
      </c>
      <c r="Q1131" s="14" t="s">
        <v>1882</v>
      </c>
      <c r="R1131" s="15" t="s">
        <v>44</v>
      </c>
      <c r="S1131" s="15" t="s">
        <v>45</v>
      </c>
      <c r="T1131" s="15" t="s">
        <v>72</v>
      </c>
      <c r="U1131" s="13"/>
      <c r="V1131" s="13" t="s">
        <v>611</v>
      </c>
      <c r="W1131" s="13" t="s">
        <v>621</v>
      </c>
      <c r="X1131" s="13" t="s">
        <v>622</v>
      </c>
      <c r="Y1131" s="13" t="s">
        <v>76</v>
      </c>
      <c r="Z1131" s="13"/>
      <c r="AA1131" s="3"/>
    </row>
    <row r="1132" spans="1:27" x14ac:dyDescent="0.3">
      <c r="A1132" s="13" t="s">
        <v>598</v>
      </c>
      <c r="B1132" s="13" t="s">
        <v>23</v>
      </c>
      <c r="C1132" s="13" t="s">
        <v>93</v>
      </c>
      <c r="D1132" s="13" t="s">
        <v>24</v>
      </c>
      <c r="E1132" s="29" t="s">
        <v>1873</v>
      </c>
      <c r="F1132" s="13" t="s">
        <v>1881</v>
      </c>
      <c r="G1132" s="13" t="s">
        <v>620</v>
      </c>
      <c r="H1132" s="13" t="str">
        <f>IF(R1132="A","Yes","No")</f>
        <v>Yes</v>
      </c>
      <c r="I1132" s="13" t="s">
        <v>71</v>
      </c>
      <c r="J1132" s="13" t="s">
        <v>29</v>
      </c>
      <c r="K1132" s="13" t="s">
        <v>29</v>
      </c>
      <c r="L1132" s="13" t="s">
        <v>30</v>
      </c>
      <c r="M1132" s="26">
        <v>2013</v>
      </c>
      <c r="N1132" s="13" t="s">
        <v>723</v>
      </c>
      <c r="O1132" s="13">
        <v>2012</v>
      </c>
      <c r="P1132" s="13">
        <v>2014</v>
      </c>
      <c r="Q1132" s="14" t="s">
        <v>1882</v>
      </c>
      <c r="R1132" s="15" t="s">
        <v>44</v>
      </c>
      <c r="S1132" s="15" t="s">
        <v>45</v>
      </c>
      <c r="T1132" s="15" t="s">
        <v>72</v>
      </c>
      <c r="U1132" s="13"/>
      <c r="V1132" s="13" t="s">
        <v>611</v>
      </c>
      <c r="W1132" s="13" t="s">
        <v>621</v>
      </c>
      <c r="X1132" s="13" t="s">
        <v>622</v>
      </c>
      <c r="Y1132" s="13" t="s">
        <v>76</v>
      </c>
      <c r="Z1132" s="13"/>
      <c r="AA1132" s="3"/>
    </row>
    <row r="1133" spans="1:27" x14ac:dyDescent="0.3">
      <c r="A1133" s="13" t="s">
        <v>598</v>
      </c>
      <c r="B1133" s="13" t="s">
        <v>23</v>
      </c>
      <c r="C1133" s="13" t="s">
        <v>93</v>
      </c>
      <c r="D1133" s="13" t="s">
        <v>24</v>
      </c>
      <c r="E1133" s="29" t="s">
        <v>1874</v>
      </c>
      <c r="F1133" s="13" t="s">
        <v>1881</v>
      </c>
      <c r="G1133" s="13" t="s">
        <v>620</v>
      </c>
      <c r="H1133" s="13" t="str">
        <f>IF(R1133="A","Yes","No")</f>
        <v>Yes</v>
      </c>
      <c r="I1133" s="13" t="s">
        <v>71</v>
      </c>
      <c r="J1133" s="13" t="s">
        <v>29</v>
      </c>
      <c r="K1133" s="13" t="s">
        <v>29</v>
      </c>
      <c r="L1133" s="13" t="s">
        <v>30</v>
      </c>
      <c r="M1133" s="26">
        <v>2013</v>
      </c>
      <c r="N1133" s="13" t="s">
        <v>723</v>
      </c>
      <c r="O1133" s="13">
        <v>2012</v>
      </c>
      <c r="P1133" s="13">
        <v>2014</v>
      </c>
      <c r="Q1133" s="14" t="s">
        <v>1882</v>
      </c>
      <c r="R1133" s="15" t="s">
        <v>44</v>
      </c>
      <c r="S1133" s="15" t="s">
        <v>45</v>
      </c>
      <c r="T1133" s="15" t="s">
        <v>72</v>
      </c>
      <c r="U1133" s="13"/>
      <c r="V1133" s="13" t="s">
        <v>611</v>
      </c>
      <c r="W1133" s="13" t="s">
        <v>621</v>
      </c>
      <c r="X1133" s="13" t="s">
        <v>622</v>
      </c>
      <c r="Y1133" s="13" t="s">
        <v>76</v>
      </c>
      <c r="Z1133" s="13"/>
      <c r="AA1133" s="3"/>
    </row>
    <row r="1134" spans="1:27" x14ac:dyDescent="0.3">
      <c r="A1134" s="13" t="s">
        <v>598</v>
      </c>
      <c r="B1134" s="13" t="s">
        <v>23</v>
      </c>
      <c r="C1134" s="13" t="s">
        <v>93</v>
      </c>
      <c r="D1134" s="13" t="s">
        <v>24</v>
      </c>
      <c r="E1134" s="29" t="s">
        <v>1875</v>
      </c>
      <c r="F1134" s="13" t="s">
        <v>1881</v>
      </c>
      <c r="G1134" s="13" t="s">
        <v>620</v>
      </c>
      <c r="H1134" s="13" t="str">
        <f>IF(R1134="A","Yes","No")</f>
        <v>Yes</v>
      </c>
      <c r="I1134" s="13" t="s">
        <v>71</v>
      </c>
      <c r="J1134" s="13" t="s">
        <v>29</v>
      </c>
      <c r="K1134" s="13" t="s">
        <v>29</v>
      </c>
      <c r="L1134" s="13" t="s">
        <v>30</v>
      </c>
      <c r="M1134" s="26">
        <v>2013</v>
      </c>
      <c r="N1134" s="13" t="s">
        <v>723</v>
      </c>
      <c r="O1134" s="13">
        <v>2012</v>
      </c>
      <c r="P1134" s="13">
        <v>2014</v>
      </c>
      <c r="Q1134" s="14" t="s">
        <v>1882</v>
      </c>
      <c r="R1134" s="15" t="s">
        <v>44</v>
      </c>
      <c r="S1134" s="15" t="s">
        <v>45</v>
      </c>
      <c r="T1134" s="15" t="s">
        <v>72</v>
      </c>
      <c r="U1134" s="13"/>
      <c r="V1134" s="13" t="s">
        <v>611</v>
      </c>
      <c r="W1134" s="13" t="s">
        <v>621</v>
      </c>
      <c r="X1134" s="13" t="s">
        <v>622</v>
      </c>
      <c r="Y1134" s="13" t="s">
        <v>76</v>
      </c>
      <c r="Z1134" s="13"/>
      <c r="AA1134" s="3"/>
    </row>
    <row r="1135" spans="1:27" x14ac:dyDescent="0.3">
      <c r="A1135" s="13" t="s">
        <v>598</v>
      </c>
      <c r="B1135" s="13" t="s">
        <v>23</v>
      </c>
      <c r="C1135" s="13" t="s">
        <v>93</v>
      </c>
      <c r="D1135" s="13" t="s">
        <v>24</v>
      </c>
      <c r="E1135" s="29" t="s">
        <v>1876</v>
      </c>
      <c r="F1135" s="13" t="s">
        <v>1881</v>
      </c>
      <c r="G1135" s="13" t="s">
        <v>620</v>
      </c>
      <c r="H1135" s="13" t="str">
        <f>IF(R1135="A","Yes","No")</f>
        <v>Yes</v>
      </c>
      <c r="I1135" s="13" t="s">
        <v>71</v>
      </c>
      <c r="J1135" s="13" t="s">
        <v>29</v>
      </c>
      <c r="K1135" s="13" t="s">
        <v>29</v>
      </c>
      <c r="L1135" s="13" t="s">
        <v>30</v>
      </c>
      <c r="M1135" s="26">
        <v>2013</v>
      </c>
      <c r="N1135" s="13" t="s">
        <v>723</v>
      </c>
      <c r="O1135" s="13">
        <v>2012</v>
      </c>
      <c r="P1135" s="13">
        <v>2014</v>
      </c>
      <c r="Q1135" s="14" t="s">
        <v>1882</v>
      </c>
      <c r="R1135" s="15" t="s">
        <v>44</v>
      </c>
      <c r="S1135" s="15" t="s">
        <v>45</v>
      </c>
      <c r="T1135" s="15" t="s">
        <v>72</v>
      </c>
      <c r="U1135" s="13"/>
      <c r="V1135" s="13" t="s">
        <v>611</v>
      </c>
      <c r="W1135" s="13" t="s">
        <v>621</v>
      </c>
      <c r="X1135" s="13" t="s">
        <v>622</v>
      </c>
      <c r="Y1135" s="13" t="s">
        <v>76</v>
      </c>
      <c r="Z1135" s="13"/>
      <c r="AA1135" s="3"/>
    </row>
    <row r="1136" spans="1:27" x14ac:dyDescent="0.3">
      <c r="A1136" s="13" t="s">
        <v>598</v>
      </c>
      <c r="B1136" s="13" t="s">
        <v>23</v>
      </c>
      <c r="C1136" s="13" t="s">
        <v>93</v>
      </c>
      <c r="D1136" s="13" t="s">
        <v>24</v>
      </c>
      <c r="E1136" s="29" t="s">
        <v>1877</v>
      </c>
      <c r="F1136" s="13" t="s">
        <v>1881</v>
      </c>
      <c r="G1136" s="13" t="s">
        <v>620</v>
      </c>
      <c r="H1136" s="13" t="str">
        <f>IF(R1136="A","Yes","No")</f>
        <v>Yes</v>
      </c>
      <c r="I1136" s="13" t="s">
        <v>71</v>
      </c>
      <c r="J1136" s="13" t="s">
        <v>29</v>
      </c>
      <c r="K1136" s="13" t="s">
        <v>29</v>
      </c>
      <c r="L1136" s="13" t="s">
        <v>30</v>
      </c>
      <c r="M1136" s="26">
        <v>2013</v>
      </c>
      <c r="N1136" s="13" t="s">
        <v>723</v>
      </c>
      <c r="O1136" s="13">
        <v>2012</v>
      </c>
      <c r="P1136" s="13">
        <v>2014</v>
      </c>
      <c r="Q1136" s="14" t="s">
        <v>1882</v>
      </c>
      <c r="R1136" s="15" t="s">
        <v>44</v>
      </c>
      <c r="S1136" s="15" t="s">
        <v>45</v>
      </c>
      <c r="T1136" s="15" t="s">
        <v>72</v>
      </c>
      <c r="U1136" s="13"/>
      <c r="V1136" s="13" t="s">
        <v>611</v>
      </c>
      <c r="W1136" s="13" t="s">
        <v>621</v>
      </c>
      <c r="X1136" s="13" t="s">
        <v>622</v>
      </c>
      <c r="Y1136" s="13" t="s">
        <v>76</v>
      </c>
      <c r="Z1136" s="13"/>
      <c r="AA1136" s="3"/>
    </row>
    <row r="1137" spans="1:27" x14ac:dyDescent="0.3">
      <c r="A1137" s="13" t="s">
        <v>598</v>
      </c>
      <c r="B1137" s="13" t="s">
        <v>23</v>
      </c>
      <c r="C1137" s="13" t="s">
        <v>93</v>
      </c>
      <c r="D1137" s="13" t="s">
        <v>24</v>
      </c>
      <c r="E1137" s="29" t="s">
        <v>1878</v>
      </c>
      <c r="F1137" s="13" t="s">
        <v>1881</v>
      </c>
      <c r="G1137" s="13" t="s">
        <v>620</v>
      </c>
      <c r="H1137" s="13" t="str">
        <f>IF(R1137="A","Yes","No")</f>
        <v>Yes</v>
      </c>
      <c r="I1137" s="13" t="s">
        <v>71</v>
      </c>
      <c r="J1137" s="13" t="s">
        <v>29</v>
      </c>
      <c r="K1137" s="13" t="s">
        <v>29</v>
      </c>
      <c r="L1137" s="13" t="s">
        <v>30</v>
      </c>
      <c r="M1137" s="26">
        <v>2013</v>
      </c>
      <c r="N1137" s="13" t="s">
        <v>723</v>
      </c>
      <c r="O1137" s="13">
        <v>2012</v>
      </c>
      <c r="P1137" s="13">
        <v>2014</v>
      </c>
      <c r="Q1137" s="14" t="s">
        <v>1882</v>
      </c>
      <c r="R1137" s="15" t="s">
        <v>44</v>
      </c>
      <c r="S1137" s="15" t="s">
        <v>45</v>
      </c>
      <c r="T1137" s="15" t="s">
        <v>72</v>
      </c>
      <c r="U1137" s="13"/>
      <c r="V1137" s="13" t="s">
        <v>611</v>
      </c>
      <c r="W1137" s="13" t="s">
        <v>621</v>
      </c>
      <c r="X1137" s="13" t="s">
        <v>622</v>
      </c>
      <c r="Y1137" s="13" t="s">
        <v>76</v>
      </c>
      <c r="Z1137" s="13"/>
      <c r="AA1137" s="3"/>
    </row>
    <row r="1138" spans="1:27" x14ac:dyDescent="0.3">
      <c r="A1138" s="13" t="s">
        <v>598</v>
      </c>
      <c r="B1138" s="13" t="s">
        <v>23</v>
      </c>
      <c r="C1138" s="13" t="s">
        <v>93</v>
      </c>
      <c r="D1138" s="13" t="s">
        <v>24</v>
      </c>
      <c r="E1138" s="29" t="s">
        <v>1879</v>
      </c>
      <c r="F1138" s="13" t="s">
        <v>1881</v>
      </c>
      <c r="G1138" s="13" t="s">
        <v>620</v>
      </c>
      <c r="H1138" s="13" t="str">
        <f>IF(R1138="A","Yes","No")</f>
        <v>Yes</v>
      </c>
      <c r="I1138" s="13" t="s">
        <v>71</v>
      </c>
      <c r="J1138" s="13" t="s">
        <v>29</v>
      </c>
      <c r="K1138" s="13" t="s">
        <v>29</v>
      </c>
      <c r="L1138" s="13" t="s">
        <v>30</v>
      </c>
      <c r="M1138" s="26">
        <v>2013</v>
      </c>
      <c r="N1138" s="13" t="s">
        <v>723</v>
      </c>
      <c r="O1138" s="13">
        <v>2012</v>
      </c>
      <c r="P1138" s="13">
        <v>2014</v>
      </c>
      <c r="Q1138" s="14" t="s">
        <v>1882</v>
      </c>
      <c r="R1138" s="15" t="s">
        <v>44</v>
      </c>
      <c r="S1138" s="15" t="s">
        <v>45</v>
      </c>
      <c r="T1138" s="15" t="s">
        <v>72</v>
      </c>
      <c r="U1138" s="13"/>
      <c r="V1138" s="13" t="s">
        <v>611</v>
      </c>
      <c r="W1138" s="13" t="s">
        <v>621</v>
      </c>
      <c r="X1138" s="13" t="s">
        <v>622</v>
      </c>
      <c r="Y1138" s="13" t="s">
        <v>76</v>
      </c>
      <c r="Z1138" s="13"/>
      <c r="AA1138" s="3"/>
    </row>
    <row r="1139" spans="1:27" x14ac:dyDescent="0.3">
      <c r="A1139" s="13" t="s">
        <v>598</v>
      </c>
      <c r="B1139" s="13" t="s">
        <v>23</v>
      </c>
      <c r="C1139" s="13" t="s">
        <v>93</v>
      </c>
      <c r="D1139" s="13" t="s">
        <v>24</v>
      </c>
      <c r="E1139" s="29" t="s">
        <v>1883</v>
      </c>
      <c r="F1139" s="13" t="s">
        <v>623</v>
      </c>
      <c r="G1139" s="13" t="s">
        <v>600</v>
      </c>
      <c r="H1139" s="13" t="str">
        <f>IF(R1139="A","Yes","No")</f>
        <v>Yes</v>
      </c>
      <c r="I1139" s="13" t="s">
        <v>71</v>
      </c>
      <c r="J1139" s="13" t="s">
        <v>29</v>
      </c>
      <c r="K1139" s="13" t="s">
        <v>29</v>
      </c>
      <c r="L1139" s="13" t="s">
        <v>30</v>
      </c>
      <c r="M1139" s="13">
        <v>2016</v>
      </c>
      <c r="N1139" s="13" t="s">
        <v>219</v>
      </c>
      <c r="O1139" s="13"/>
      <c r="P1139" s="13"/>
      <c r="Q1139" s="13" t="s">
        <v>624</v>
      </c>
      <c r="R1139" s="15" t="s">
        <v>44</v>
      </c>
      <c r="S1139" s="15" t="s">
        <v>45</v>
      </c>
      <c r="T1139" s="15" t="s">
        <v>72</v>
      </c>
      <c r="U1139" s="13"/>
      <c r="V1139" s="13" t="s">
        <v>411</v>
      </c>
      <c r="W1139" s="13" t="s">
        <v>412</v>
      </c>
      <c r="X1139" s="13" t="s">
        <v>601</v>
      </c>
      <c r="Y1139" s="13" t="s">
        <v>378</v>
      </c>
      <c r="Z1139" s="13"/>
      <c r="AA1139" s="3"/>
    </row>
    <row r="1140" spans="1:27" x14ac:dyDescent="0.3">
      <c r="A1140" s="13" t="s">
        <v>598</v>
      </c>
      <c r="B1140" s="13" t="s">
        <v>23</v>
      </c>
      <c r="C1140" s="13" t="s">
        <v>93</v>
      </c>
      <c r="D1140" s="13" t="s">
        <v>24</v>
      </c>
      <c r="E1140" s="29" t="s">
        <v>1884</v>
      </c>
      <c r="F1140" s="13" t="s">
        <v>625</v>
      </c>
      <c r="G1140" s="13" t="s">
        <v>607</v>
      </c>
      <c r="H1140" s="13" t="str">
        <f>IF(R1140="A","Yes","No")</f>
        <v>Yes</v>
      </c>
      <c r="I1140" s="13" t="s">
        <v>71</v>
      </c>
      <c r="J1140" s="13" t="s">
        <v>30</v>
      </c>
      <c r="K1140" s="13" t="s">
        <v>30</v>
      </c>
      <c r="L1140" s="13" t="s">
        <v>30</v>
      </c>
      <c r="M1140" s="13" t="s">
        <v>801</v>
      </c>
      <c r="N1140" s="13"/>
      <c r="O1140" s="13"/>
      <c r="P1140" s="13"/>
      <c r="Q1140" s="13" t="s">
        <v>92</v>
      </c>
      <c r="R1140" s="15" t="s">
        <v>44</v>
      </c>
      <c r="S1140" s="15" t="s">
        <v>45</v>
      </c>
      <c r="T1140" s="15" t="s">
        <v>72</v>
      </c>
      <c r="U1140" s="13"/>
      <c r="V1140" s="13" t="s">
        <v>611</v>
      </c>
      <c r="W1140" s="13" t="s">
        <v>612</v>
      </c>
      <c r="X1140" s="13"/>
      <c r="Y1140" s="13" t="s">
        <v>120</v>
      </c>
      <c r="Z1140" s="13"/>
      <c r="AA1140" s="3"/>
    </row>
    <row r="1141" spans="1:27" x14ac:dyDescent="0.3">
      <c r="A1141" s="13" t="s">
        <v>598</v>
      </c>
      <c r="B1141" s="13" t="s">
        <v>107</v>
      </c>
      <c r="C1141" s="13" t="s">
        <v>93</v>
      </c>
      <c r="D1141" s="13" t="s">
        <v>24</v>
      </c>
      <c r="E1141" s="29" t="s">
        <v>1666</v>
      </c>
      <c r="F1141" s="13" t="s">
        <v>626</v>
      </c>
      <c r="G1141" s="13" t="s">
        <v>2027</v>
      </c>
      <c r="H1141" s="13" t="str">
        <f>IF(R1141="A","Yes","No")</f>
        <v>Yes</v>
      </c>
      <c r="I1141" s="13" t="s">
        <v>71</v>
      </c>
      <c r="J1141" s="13" t="s">
        <v>30</v>
      </c>
      <c r="K1141" s="13" t="s">
        <v>30</v>
      </c>
      <c r="L1141" s="13" t="s">
        <v>30</v>
      </c>
      <c r="M1141" s="13" t="s">
        <v>801</v>
      </c>
      <c r="N1141" s="13"/>
      <c r="O1141" s="13"/>
      <c r="P1141" s="13"/>
      <c r="Q1141" s="16" t="str">
        <f>HYPERLINK("http://www.mglsd.go.ug/genderdb/","http://www.mglsd.go.ug/genderdb/")</f>
        <v>http://www.mglsd.go.ug/genderdb/</v>
      </c>
      <c r="R1141" s="15" t="s">
        <v>44</v>
      </c>
      <c r="S1141" s="15" t="s">
        <v>45</v>
      </c>
      <c r="T1141" s="15" t="s">
        <v>46</v>
      </c>
      <c r="U1141" s="13"/>
      <c r="V1141" s="13" t="s">
        <v>223</v>
      </c>
      <c r="W1141" s="13" t="s">
        <v>224</v>
      </c>
      <c r="X1141" s="13" t="s">
        <v>225</v>
      </c>
      <c r="Y1141" s="13" t="s">
        <v>378</v>
      </c>
      <c r="Z1141" s="13"/>
      <c r="AA1141" s="3"/>
    </row>
    <row r="1142" spans="1:27" x14ac:dyDescent="0.3">
      <c r="A1142" s="13" t="s">
        <v>598</v>
      </c>
      <c r="B1142" s="13" t="s">
        <v>23</v>
      </c>
      <c r="C1142" s="13" t="s">
        <v>24</v>
      </c>
      <c r="D1142" s="13" t="s">
        <v>24</v>
      </c>
      <c r="E1142" s="29" t="s">
        <v>1885</v>
      </c>
      <c r="F1142" s="13" t="s">
        <v>627</v>
      </c>
      <c r="G1142" s="13" t="s">
        <v>628</v>
      </c>
      <c r="H1142" s="13" t="str">
        <f>IF(R1142="A","Yes","No")</f>
        <v>No</v>
      </c>
      <c r="I1142" s="13" t="s">
        <v>28</v>
      </c>
      <c r="J1142" s="13" t="s">
        <v>29</v>
      </c>
      <c r="K1142" s="13" t="s">
        <v>29</v>
      </c>
      <c r="L1142" s="13" t="s">
        <v>30</v>
      </c>
      <c r="M1142" s="26">
        <v>2015</v>
      </c>
      <c r="N1142" s="13"/>
      <c r="O1142" s="13"/>
      <c r="P1142" s="13"/>
      <c r="Q1142" s="14" t="s">
        <v>629</v>
      </c>
      <c r="R1142" s="15" t="s">
        <v>33</v>
      </c>
      <c r="S1142" s="15" t="s">
        <v>34</v>
      </c>
      <c r="T1142" s="15" t="s">
        <v>82</v>
      </c>
      <c r="U1142" s="13"/>
      <c r="V1142" s="13" t="s">
        <v>202</v>
      </c>
      <c r="W1142" s="13" t="s">
        <v>207</v>
      </c>
      <c r="X1142" s="13" t="s">
        <v>630</v>
      </c>
      <c r="Y1142" s="13" t="s">
        <v>129</v>
      </c>
      <c r="Z1142" s="13" t="s">
        <v>130</v>
      </c>
      <c r="AA1142" s="3"/>
    </row>
    <row r="1143" spans="1:27" x14ac:dyDescent="0.3">
      <c r="A1143" s="13" t="s">
        <v>598</v>
      </c>
      <c r="B1143" s="13" t="s">
        <v>23</v>
      </c>
      <c r="C1143" s="13" t="s">
        <v>24</v>
      </c>
      <c r="D1143" s="13" t="s">
        <v>24</v>
      </c>
      <c r="E1143" s="29" t="s">
        <v>1887</v>
      </c>
      <c r="F1143" s="13" t="s">
        <v>627</v>
      </c>
      <c r="G1143" s="13" t="s">
        <v>628</v>
      </c>
      <c r="H1143" s="13" t="str">
        <f>IF(R1143="A","Yes","No")</f>
        <v>No</v>
      </c>
      <c r="I1143" s="13" t="s">
        <v>28</v>
      </c>
      <c r="J1143" s="13" t="s">
        <v>29</v>
      </c>
      <c r="K1143" s="13" t="s">
        <v>29</v>
      </c>
      <c r="L1143" s="13" t="s">
        <v>30</v>
      </c>
      <c r="M1143" s="26">
        <v>2015</v>
      </c>
      <c r="N1143" s="13"/>
      <c r="O1143" s="13"/>
      <c r="P1143" s="13"/>
      <c r="Q1143" s="14" t="s">
        <v>629</v>
      </c>
      <c r="R1143" s="15" t="s">
        <v>33</v>
      </c>
      <c r="S1143" s="15" t="s">
        <v>34</v>
      </c>
      <c r="T1143" s="15" t="s">
        <v>82</v>
      </c>
      <c r="U1143" s="13"/>
      <c r="V1143" s="13" t="s">
        <v>202</v>
      </c>
      <c r="W1143" s="13" t="s">
        <v>207</v>
      </c>
      <c r="X1143" s="13" t="s">
        <v>630</v>
      </c>
      <c r="Y1143" s="13" t="s">
        <v>129</v>
      </c>
      <c r="Z1143" s="13" t="s">
        <v>130</v>
      </c>
      <c r="AA1143" s="3"/>
    </row>
    <row r="1144" spans="1:27" x14ac:dyDescent="0.3">
      <c r="A1144" s="13" t="s">
        <v>598</v>
      </c>
      <c r="B1144" s="13" t="s">
        <v>107</v>
      </c>
      <c r="C1144" s="13" t="s">
        <v>93</v>
      </c>
      <c r="D1144" s="13" t="s">
        <v>24</v>
      </c>
      <c r="E1144" s="13" t="s">
        <v>2006</v>
      </c>
      <c r="F1144" s="13" t="s">
        <v>690</v>
      </c>
      <c r="G1144" s="13" t="s">
        <v>54</v>
      </c>
      <c r="H1144" s="13" t="str">
        <f>IF(R1144="A","Yes","No")</f>
        <v>Yes</v>
      </c>
      <c r="I1144" s="13" t="s">
        <v>28</v>
      </c>
      <c r="J1144" s="13" t="s">
        <v>29</v>
      </c>
      <c r="K1144" s="13" t="s">
        <v>29</v>
      </c>
      <c r="L1144" s="13" t="s">
        <v>30</v>
      </c>
      <c r="M1144" s="13">
        <v>2002</v>
      </c>
      <c r="N1144" s="13"/>
      <c r="O1144" s="13"/>
      <c r="P1144" s="13"/>
      <c r="Q1144" s="23" t="str">
        <f>HYPERLINK("http://www.ubos.org/onlinefiles/uploads/ubos/pdf%20documents/ILRI%20Poverty%20Report%202007.pdf","http://www.ubos.org/onlinefiles/uploads/ubos/pdf%20documents/ILRI%20Poverty%20Report%202007.pdf")</f>
        <v>http://www.ubos.org/onlinefiles/uploads/ubos/pdf%20documents/ILRI%20Poverty%20Report%202007.pdf</v>
      </c>
      <c r="R1144" s="15" t="s">
        <v>44</v>
      </c>
      <c r="S1144" s="15" t="s">
        <v>45</v>
      </c>
      <c r="T1144" s="15" t="s">
        <v>56</v>
      </c>
      <c r="U1144" s="13"/>
      <c r="V1144" s="13" t="s">
        <v>223</v>
      </c>
      <c r="W1144" s="13" t="s">
        <v>224</v>
      </c>
      <c r="X1144" s="13" t="s">
        <v>691</v>
      </c>
      <c r="Y1144" s="13" t="s">
        <v>91</v>
      </c>
      <c r="Z1144" s="13" t="s">
        <v>692</v>
      </c>
      <c r="AA1144" s="3"/>
    </row>
    <row r="1145" spans="1:27" x14ac:dyDescent="0.3">
      <c r="A1145" s="13" t="s">
        <v>598</v>
      </c>
      <c r="B1145" s="13" t="s">
        <v>107</v>
      </c>
      <c r="C1145" s="13" t="s">
        <v>93</v>
      </c>
      <c r="D1145" s="13" t="s">
        <v>24</v>
      </c>
      <c r="E1145" s="13" t="s">
        <v>2005</v>
      </c>
      <c r="F1145" s="13" t="s">
        <v>690</v>
      </c>
      <c r="G1145" s="13" t="s">
        <v>54</v>
      </c>
      <c r="H1145" s="13" t="str">
        <f>IF(R1145="A","Yes","No")</f>
        <v>Yes</v>
      </c>
      <c r="I1145" s="13" t="s">
        <v>28</v>
      </c>
      <c r="J1145" s="13" t="s">
        <v>29</v>
      </c>
      <c r="K1145" s="13" t="s">
        <v>29</v>
      </c>
      <c r="L1145" s="13" t="s">
        <v>30</v>
      </c>
      <c r="M1145" s="13">
        <v>2002</v>
      </c>
      <c r="N1145" s="13"/>
      <c r="O1145" s="13"/>
      <c r="P1145" s="13"/>
      <c r="Q1145" s="23" t="str">
        <f>HYPERLINK("http://www.ubos.org/onlinefiles/uploads/ubos/pdf%20documents/ILRI%20Poverty%20Report%202007.pdf","http://www.ubos.org/onlinefiles/uploads/ubos/pdf%20documents/ILRI%20Poverty%20Report%202007.pdf")</f>
        <v>http://www.ubos.org/onlinefiles/uploads/ubos/pdf%20documents/ILRI%20Poverty%20Report%202007.pdf</v>
      </c>
      <c r="R1145" s="15" t="s">
        <v>44</v>
      </c>
      <c r="S1145" s="15" t="s">
        <v>45</v>
      </c>
      <c r="T1145" s="15" t="s">
        <v>56</v>
      </c>
      <c r="U1145" s="13"/>
      <c r="V1145" s="13" t="s">
        <v>223</v>
      </c>
      <c r="W1145" s="13" t="s">
        <v>224</v>
      </c>
      <c r="X1145" s="13" t="s">
        <v>691</v>
      </c>
      <c r="Y1145" s="13" t="s">
        <v>91</v>
      </c>
      <c r="Z1145" s="13" t="s">
        <v>692</v>
      </c>
      <c r="AA1145" s="3"/>
    </row>
    <row r="1146" spans="1:27" x14ac:dyDescent="0.3">
      <c r="A1146" s="17" t="s">
        <v>598</v>
      </c>
      <c r="B1146" s="17" t="s">
        <v>23</v>
      </c>
      <c r="C1146" s="13" t="s">
        <v>93</v>
      </c>
      <c r="D1146" s="17" t="s">
        <v>67</v>
      </c>
      <c r="E1146" s="31" t="s">
        <v>1765</v>
      </c>
      <c r="F1146" s="17" t="s">
        <v>570</v>
      </c>
      <c r="G1146" s="17" t="s">
        <v>54</v>
      </c>
      <c r="H1146" s="13" t="str">
        <f>IF(R1146="A","Yes","No")</f>
        <v>Yes</v>
      </c>
      <c r="I1146" s="17" t="s">
        <v>28</v>
      </c>
      <c r="J1146" s="17" t="s">
        <v>29</v>
      </c>
      <c r="K1146" s="17" t="s">
        <v>29</v>
      </c>
      <c r="L1146" s="17" t="s">
        <v>29</v>
      </c>
      <c r="M1146" s="17">
        <v>2002</v>
      </c>
      <c r="N1146" s="17"/>
      <c r="O1146" s="17"/>
      <c r="P1146" s="17"/>
      <c r="Q1146" s="33" t="s">
        <v>1761</v>
      </c>
      <c r="R1146" s="19" t="s">
        <v>44</v>
      </c>
      <c r="S1146" s="19" t="s">
        <v>45</v>
      </c>
      <c r="T1146" s="19" t="s">
        <v>56</v>
      </c>
      <c r="U1146" s="17" t="s">
        <v>571</v>
      </c>
      <c r="V1146" s="17" t="s">
        <v>202</v>
      </c>
      <c r="W1146" s="17" t="s">
        <v>203</v>
      </c>
      <c r="X1146" s="17" t="s">
        <v>572</v>
      </c>
      <c r="Y1146" s="17" t="s">
        <v>112</v>
      </c>
      <c r="Z1146" s="17"/>
      <c r="AA1146" s="2"/>
    </row>
    <row r="1147" spans="1:27" x14ac:dyDescent="0.3">
      <c r="A1147" s="13" t="s">
        <v>598</v>
      </c>
      <c r="B1147" s="13" t="s">
        <v>107</v>
      </c>
      <c r="C1147" s="13" t="s">
        <v>93</v>
      </c>
      <c r="D1147" s="13" t="s">
        <v>67</v>
      </c>
      <c r="E1147" s="13" t="s">
        <v>2003</v>
      </c>
      <c r="F1147" s="13" t="s">
        <v>690</v>
      </c>
      <c r="G1147" s="13" t="s">
        <v>54</v>
      </c>
      <c r="H1147" s="13" t="str">
        <f>IF(R1147="A","Yes","No")</f>
        <v>Yes</v>
      </c>
      <c r="I1147" s="13" t="s">
        <v>28</v>
      </c>
      <c r="J1147" s="13" t="s">
        <v>29</v>
      </c>
      <c r="K1147" s="13" t="s">
        <v>29</v>
      </c>
      <c r="L1147" s="13" t="s">
        <v>30</v>
      </c>
      <c r="M1147" s="13">
        <v>2002</v>
      </c>
      <c r="N1147" s="13"/>
      <c r="O1147" s="13"/>
      <c r="P1147" s="13"/>
      <c r="Q1147" s="23" t="str">
        <f>HYPERLINK("http://www.ubos.org/onlinefiles/uploads/ubos/pdf%20documents/ILRI%20Poverty%20Report%202007.pdf","http://www.ubos.org/onlinefiles/uploads/ubos/pdf%20documents/ILRI%20Poverty%20Report%202007.pdf")</f>
        <v>http://www.ubos.org/onlinefiles/uploads/ubos/pdf%20documents/ILRI%20Poverty%20Report%202007.pdf</v>
      </c>
      <c r="R1147" s="15" t="s">
        <v>44</v>
      </c>
      <c r="S1147" s="15" t="s">
        <v>45</v>
      </c>
      <c r="T1147" s="15" t="s">
        <v>56</v>
      </c>
      <c r="U1147" s="13"/>
      <c r="V1147" s="13" t="s">
        <v>223</v>
      </c>
      <c r="W1147" s="13" t="s">
        <v>224</v>
      </c>
      <c r="X1147" s="13" t="s">
        <v>691</v>
      </c>
      <c r="Y1147" s="13" t="s">
        <v>91</v>
      </c>
      <c r="Z1147" s="13" t="s">
        <v>692</v>
      </c>
      <c r="AA1147" s="3"/>
    </row>
    <row r="1148" spans="1:27" x14ac:dyDescent="0.3">
      <c r="A1148" s="13" t="s">
        <v>598</v>
      </c>
      <c r="B1148" s="13" t="s">
        <v>107</v>
      </c>
      <c r="C1148" s="13" t="s">
        <v>93</v>
      </c>
      <c r="D1148" s="13" t="s">
        <v>67</v>
      </c>
      <c r="E1148" s="13" t="s">
        <v>2004</v>
      </c>
      <c r="F1148" s="13" t="s">
        <v>690</v>
      </c>
      <c r="G1148" s="13" t="s">
        <v>54</v>
      </c>
      <c r="H1148" s="13" t="str">
        <f>IF(R1148="A","Yes","No")</f>
        <v>Yes</v>
      </c>
      <c r="I1148" s="13" t="s">
        <v>28</v>
      </c>
      <c r="J1148" s="13" t="s">
        <v>29</v>
      </c>
      <c r="K1148" s="13" t="s">
        <v>29</v>
      </c>
      <c r="L1148" s="13" t="s">
        <v>30</v>
      </c>
      <c r="M1148" s="13">
        <v>2002</v>
      </c>
      <c r="N1148" s="13"/>
      <c r="O1148" s="13"/>
      <c r="P1148" s="13"/>
      <c r="Q1148" s="23" t="str">
        <f>HYPERLINK("http://www.ubos.org/onlinefiles/uploads/ubos/pdf%20documents/ILRI%20Poverty%20Report%202007.pdf","http://www.ubos.org/onlinefiles/uploads/ubos/pdf%20documents/ILRI%20Poverty%20Report%202007.pdf")</f>
        <v>http://www.ubos.org/onlinefiles/uploads/ubos/pdf%20documents/ILRI%20Poverty%20Report%202007.pdf</v>
      </c>
      <c r="R1148" s="15" t="s">
        <v>44</v>
      </c>
      <c r="S1148" s="15" t="s">
        <v>45</v>
      </c>
      <c r="T1148" s="15" t="s">
        <v>56</v>
      </c>
      <c r="U1148" s="13"/>
      <c r="V1148" s="13" t="s">
        <v>223</v>
      </c>
      <c r="W1148" s="13" t="s">
        <v>224</v>
      </c>
      <c r="X1148" s="13" t="s">
        <v>691</v>
      </c>
      <c r="Y1148" s="13" t="s">
        <v>91</v>
      </c>
      <c r="Z1148" s="13" t="s">
        <v>692</v>
      </c>
      <c r="AA1148" s="3"/>
    </row>
    <row r="1149" spans="1:27" x14ac:dyDescent="0.3">
      <c r="A1149" s="13" t="s">
        <v>598</v>
      </c>
      <c r="B1149" s="13" t="s">
        <v>23</v>
      </c>
      <c r="C1149" s="13" t="s">
        <v>93</v>
      </c>
      <c r="D1149" s="13" t="s">
        <v>115</v>
      </c>
      <c r="E1149" s="29" t="s">
        <v>1859</v>
      </c>
      <c r="F1149" s="13" t="s">
        <v>599</v>
      </c>
      <c r="G1149" s="13" t="s">
        <v>600</v>
      </c>
      <c r="H1149" s="13" t="str">
        <f>IF(R1149="A","Yes","No")</f>
        <v>Yes</v>
      </c>
      <c r="I1149" s="13" t="s">
        <v>71</v>
      </c>
      <c r="J1149" s="13" t="s">
        <v>29</v>
      </c>
      <c r="K1149" s="13" t="s">
        <v>29</v>
      </c>
      <c r="L1149" s="13" t="s">
        <v>30</v>
      </c>
      <c r="M1149" s="13">
        <v>2016</v>
      </c>
      <c r="N1149" s="13" t="s">
        <v>219</v>
      </c>
      <c r="O1149" s="13"/>
      <c r="P1149" s="13"/>
      <c r="Q1149" s="14" t="s">
        <v>1862</v>
      </c>
      <c r="R1149" s="15" t="s">
        <v>44</v>
      </c>
      <c r="S1149" s="15" t="s">
        <v>45</v>
      </c>
      <c r="T1149" s="15" t="s">
        <v>72</v>
      </c>
      <c r="U1149" s="13"/>
      <c r="V1149" s="13" t="s">
        <v>411</v>
      </c>
      <c r="W1149" s="13" t="s">
        <v>412</v>
      </c>
      <c r="X1149" s="13" t="s">
        <v>601</v>
      </c>
      <c r="Y1149" s="13" t="s">
        <v>378</v>
      </c>
      <c r="Z1149" s="13"/>
      <c r="AA1149" s="3"/>
    </row>
    <row r="1150" spans="1:27" x14ac:dyDescent="0.3">
      <c r="A1150" s="13" t="s">
        <v>598</v>
      </c>
      <c r="B1150" s="13" t="s">
        <v>23</v>
      </c>
      <c r="C1150" s="13" t="s">
        <v>93</v>
      </c>
      <c r="D1150" s="13" t="s">
        <v>115</v>
      </c>
      <c r="E1150" s="29" t="s">
        <v>1860</v>
      </c>
      <c r="F1150" s="13" t="s">
        <v>602</v>
      </c>
      <c r="G1150" s="13" t="s">
        <v>600</v>
      </c>
      <c r="H1150" s="13" t="str">
        <f>IF(R1150="A","Yes","No")</f>
        <v>Yes</v>
      </c>
      <c r="I1150" s="13" t="s">
        <v>71</v>
      </c>
      <c r="J1150" s="13" t="s">
        <v>29</v>
      </c>
      <c r="K1150" s="13" t="s">
        <v>29</v>
      </c>
      <c r="L1150" s="13" t="s">
        <v>30</v>
      </c>
      <c r="M1150" s="13">
        <v>2016</v>
      </c>
      <c r="N1150" s="13" t="s">
        <v>219</v>
      </c>
      <c r="O1150" s="13"/>
      <c r="P1150" s="13"/>
      <c r="Q1150" s="14" t="s">
        <v>1861</v>
      </c>
      <c r="R1150" s="15" t="s">
        <v>44</v>
      </c>
      <c r="S1150" s="15" t="s">
        <v>45</v>
      </c>
      <c r="T1150" s="15" t="s">
        <v>72</v>
      </c>
      <c r="U1150" s="13"/>
      <c r="V1150" s="13" t="s">
        <v>411</v>
      </c>
      <c r="W1150" s="13" t="s">
        <v>412</v>
      </c>
      <c r="X1150" s="13" t="s">
        <v>601</v>
      </c>
      <c r="Y1150" s="13" t="s">
        <v>378</v>
      </c>
      <c r="Z1150" s="13"/>
      <c r="AA1150" s="3"/>
    </row>
    <row r="1151" spans="1:27" x14ac:dyDescent="0.3">
      <c r="A1151" s="13" t="s">
        <v>598</v>
      </c>
      <c r="B1151" s="13" t="s">
        <v>23</v>
      </c>
      <c r="C1151" s="13" t="s">
        <v>93</v>
      </c>
      <c r="D1151" s="13" t="s">
        <v>115</v>
      </c>
      <c r="E1151" s="29" t="s">
        <v>613</v>
      </c>
      <c r="F1151" s="13" t="s">
        <v>613</v>
      </c>
      <c r="G1151" s="13" t="s">
        <v>600</v>
      </c>
      <c r="H1151" s="13" t="str">
        <f>IF(R1151="A","Yes","No")</f>
        <v>Yes</v>
      </c>
      <c r="I1151" s="13" t="s">
        <v>71</v>
      </c>
      <c r="J1151" s="13" t="s">
        <v>30</v>
      </c>
      <c r="K1151" s="13" t="s">
        <v>29</v>
      </c>
      <c r="L1151" s="13" t="s">
        <v>30</v>
      </c>
      <c r="M1151" s="13" t="s">
        <v>801</v>
      </c>
      <c r="N1151" s="13"/>
      <c r="O1151" s="13"/>
      <c r="P1151" s="13"/>
      <c r="Q1151" s="16" t="str">
        <f>HYPERLINK("http://www.ec.or.ug/register","http://www.ec.or.ug/register")</f>
        <v>http://www.ec.or.ug/register</v>
      </c>
      <c r="R1151" s="15" t="s">
        <v>44</v>
      </c>
      <c r="S1151" s="15" t="s">
        <v>45</v>
      </c>
      <c r="T1151" s="15" t="s">
        <v>72</v>
      </c>
      <c r="U1151" s="13"/>
      <c r="V1151" s="13" t="s">
        <v>411</v>
      </c>
      <c r="W1151" s="13" t="s">
        <v>412</v>
      </c>
      <c r="X1151" s="13" t="s">
        <v>614</v>
      </c>
      <c r="Y1151" s="13" t="s">
        <v>378</v>
      </c>
      <c r="Z1151" s="13"/>
      <c r="AA1151" s="3"/>
    </row>
    <row r="1152" spans="1:27" x14ac:dyDescent="0.3">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row>
    <row r="1153" spans="1:27" x14ac:dyDescent="0.3">
      <c r="A1153" s="3"/>
      <c r="B1153" s="3"/>
      <c r="C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row>
    <row r="1154" spans="1:27" x14ac:dyDescent="0.3">
      <c r="A1154" s="3"/>
      <c r="B1154" s="3"/>
      <c r="C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row>
    <row r="1155" spans="1:27" x14ac:dyDescent="0.3">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row>
    <row r="1156" spans="1:27" x14ac:dyDescent="0.3">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row>
    <row r="1157" spans="1:27" x14ac:dyDescent="0.3">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row>
    <row r="1158" spans="1:27" x14ac:dyDescent="0.3">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row>
    <row r="1159" spans="1:27" x14ac:dyDescent="0.3">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row>
    <row r="1160" spans="1:27" x14ac:dyDescent="0.3">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row>
    <row r="1161" spans="1:27" x14ac:dyDescent="0.3">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row>
    <row r="1162" spans="1:27" x14ac:dyDescent="0.3">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row>
    <row r="1163" spans="1:27" x14ac:dyDescent="0.3">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row>
    <row r="1164" spans="1:27" x14ac:dyDescent="0.3">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row>
    <row r="1165" spans="1:27" x14ac:dyDescent="0.3">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row>
    <row r="1166" spans="1:27" x14ac:dyDescent="0.3">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row>
    <row r="1167" spans="1:27" x14ac:dyDescent="0.3">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row>
    <row r="1168" spans="1:27" x14ac:dyDescent="0.3">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row>
    <row r="1169" spans="1:27" x14ac:dyDescent="0.3">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row>
    <row r="1170" spans="1:27" x14ac:dyDescent="0.3">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row>
    <row r="1171" spans="1:27" x14ac:dyDescent="0.3">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row>
    <row r="1172" spans="1:27" x14ac:dyDescent="0.3">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row>
    <row r="1173" spans="1:27" x14ac:dyDescent="0.3">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row>
    <row r="1174" spans="1:27" x14ac:dyDescent="0.3">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row>
    <row r="1175" spans="1:27" x14ac:dyDescent="0.3">
      <c r="A1175" s="3"/>
      <c r="B1175" s="3"/>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c r="AA1175" s="3"/>
    </row>
    <row r="1176" spans="1:27" x14ac:dyDescent="0.3">
      <c r="A1176" s="3"/>
      <c r="B1176" s="3"/>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c r="AA1176" s="3"/>
    </row>
    <row r="1177" spans="1:27" x14ac:dyDescent="0.3">
      <c r="A1177" s="3"/>
      <c r="B1177" s="3"/>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c r="AA1177" s="3"/>
    </row>
    <row r="1178" spans="1:27" x14ac:dyDescent="0.3">
      <c r="A1178" s="3"/>
      <c r="B1178" s="3"/>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c r="AA1178" s="3"/>
    </row>
    <row r="1179" spans="1:27" x14ac:dyDescent="0.3">
      <c r="A1179" s="3"/>
      <c r="B1179" s="3"/>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c r="AA1179" s="3"/>
    </row>
    <row r="1180" spans="1:27" x14ac:dyDescent="0.3">
      <c r="A1180" s="3"/>
      <c r="B1180" s="3"/>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c r="AA1180" s="3"/>
    </row>
    <row r="1181" spans="1:27" x14ac:dyDescent="0.3">
      <c r="A1181" s="3"/>
      <c r="B1181" s="3"/>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c r="AA1181" s="3"/>
    </row>
    <row r="1182" spans="1:27" x14ac:dyDescent="0.3">
      <c r="A1182" s="3"/>
      <c r="B1182" s="3"/>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c r="AA1182" s="3"/>
    </row>
    <row r="1183" spans="1:27" x14ac:dyDescent="0.3">
      <c r="A1183" s="3"/>
      <c r="B1183" s="3"/>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row>
    <row r="1184" spans="1:27" x14ac:dyDescent="0.3">
      <c r="A1184" s="3"/>
      <c r="B1184" s="3"/>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c r="AA1184" s="3"/>
    </row>
    <row r="1185" spans="1:27" x14ac:dyDescent="0.3">
      <c r="A1185" s="3"/>
      <c r="B1185" s="3"/>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c r="AA1185" s="3"/>
    </row>
    <row r="1186" spans="1:27" x14ac:dyDescent="0.3">
      <c r="A1186" s="3"/>
      <c r="B1186" s="3"/>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c r="AA1186" s="3"/>
    </row>
    <row r="1187" spans="1:27" x14ac:dyDescent="0.3">
      <c r="A1187" s="3"/>
      <c r="B1187" s="3"/>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c r="AA1187" s="3"/>
    </row>
    <row r="1188" spans="1:27" x14ac:dyDescent="0.3">
      <c r="A1188" s="3"/>
      <c r="B1188" s="3"/>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c r="AA1188" s="3"/>
    </row>
    <row r="1189" spans="1:27" x14ac:dyDescent="0.3">
      <c r="A1189" s="3"/>
      <c r="B1189" s="3"/>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c r="AA1189" s="3"/>
    </row>
    <row r="1190" spans="1:27" x14ac:dyDescent="0.3">
      <c r="A1190" s="3"/>
      <c r="B1190" s="3"/>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c r="AA1190" s="3"/>
    </row>
    <row r="1191" spans="1:27" x14ac:dyDescent="0.3">
      <c r="A1191" s="3"/>
      <c r="B1191" s="3"/>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c r="AA1191" s="3"/>
    </row>
    <row r="1192" spans="1:27" x14ac:dyDescent="0.3">
      <c r="A1192" s="3"/>
      <c r="B1192" s="3"/>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c r="AA1192" s="3"/>
    </row>
    <row r="1193" spans="1:27" x14ac:dyDescent="0.3">
      <c r="A1193" s="3"/>
      <c r="B1193" s="3"/>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c r="AA1193" s="3"/>
    </row>
    <row r="1194" spans="1:27" x14ac:dyDescent="0.3">
      <c r="A1194" s="3"/>
      <c r="B1194" s="3"/>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c r="AA1194" s="3"/>
    </row>
    <row r="1195" spans="1:27" x14ac:dyDescent="0.3">
      <c r="A1195" s="3"/>
      <c r="B1195" s="3"/>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c r="AA1195" s="3"/>
    </row>
    <row r="1196" spans="1:27" x14ac:dyDescent="0.3">
      <c r="A1196" s="3"/>
      <c r="B1196" s="3"/>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c r="AA1196" s="3"/>
    </row>
    <row r="1197" spans="1:27" x14ac:dyDescent="0.3">
      <c r="A1197" s="3"/>
      <c r="B1197" s="3"/>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c r="AA1197" s="3"/>
    </row>
    <row r="1198" spans="1:27" x14ac:dyDescent="0.3">
      <c r="A1198" s="3"/>
      <c r="B1198" s="3"/>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c r="AA1198" s="3"/>
    </row>
    <row r="1199" spans="1:27" x14ac:dyDescent="0.3">
      <c r="A1199" s="3"/>
      <c r="B1199" s="3"/>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c r="AA1199" s="3"/>
    </row>
    <row r="1200" spans="1:27" x14ac:dyDescent="0.3">
      <c r="A1200" s="3"/>
      <c r="B1200" s="3"/>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c r="AA1200" s="3"/>
    </row>
    <row r="1201" spans="1:27" x14ac:dyDescent="0.3">
      <c r="A1201" s="3"/>
      <c r="B1201" s="3"/>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c r="AA1201" s="3"/>
    </row>
    <row r="1202" spans="1:27" x14ac:dyDescent="0.3">
      <c r="A1202" s="3"/>
      <c r="B1202" s="3"/>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c r="AA1202" s="3"/>
    </row>
    <row r="1203" spans="1:27" x14ac:dyDescent="0.3">
      <c r="A1203" s="3"/>
      <c r="B1203" s="3"/>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row>
    <row r="1204" spans="1:27" x14ac:dyDescent="0.3">
      <c r="A1204" s="3"/>
      <c r="B1204" s="3"/>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c r="AA1204" s="3"/>
    </row>
    <row r="1205" spans="1:27" x14ac:dyDescent="0.3">
      <c r="A1205" s="3"/>
      <c r="B1205" s="3"/>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c r="AA1205" s="3"/>
    </row>
    <row r="1206" spans="1:27" x14ac:dyDescent="0.3">
      <c r="A1206" s="3"/>
      <c r="B1206" s="3"/>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c r="AA1206" s="3"/>
    </row>
    <row r="1207" spans="1:27" x14ac:dyDescent="0.3">
      <c r="A1207" s="3"/>
      <c r="B1207" s="3"/>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c r="AA1207" s="3"/>
    </row>
    <row r="1208" spans="1:27" x14ac:dyDescent="0.3">
      <c r="A1208" s="3"/>
      <c r="B1208" s="3"/>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c r="AA1208" s="3"/>
    </row>
    <row r="1209" spans="1:27" x14ac:dyDescent="0.3">
      <c r="A1209" s="3"/>
      <c r="B1209" s="3"/>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c r="AA1209" s="3"/>
    </row>
    <row r="1210" spans="1:27" x14ac:dyDescent="0.3">
      <c r="A1210" s="3"/>
      <c r="B1210" s="3"/>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c r="AA1210" s="3"/>
    </row>
    <row r="1211" spans="1:27" x14ac:dyDescent="0.3">
      <c r="A1211" s="3"/>
      <c r="B1211" s="3"/>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c r="AA1211" s="3"/>
    </row>
    <row r="1212" spans="1:27" x14ac:dyDescent="0.3">
      <c r="A1212" s="3"/>
      <c r="B1212" s="3"/>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c r="AA1212" s="3"/>
    </row>
    <row r="1213" spans="1:27" x14ac:dyDescent="0.3">
      <c r="A1213" s="3"/>
      <c r="B1213" s="3"/>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c r="AA1213" s="3"/>
    </row>
    <row r="1214" spans="1:27" x14ac:dyDescent="0.3">
      <c r="A1214" s="3"/>
      <c r="B1214" s="3"/>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c r="AA1214" s="3"/>
    </row>
    <row r="1215" spans="1:27" x14ac:dyDescent="0.3">
      <c r="A1215" s="3"/>
      <c r="B1215" s="3"/>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c r="AA1215" s="3"/>
    </row>
    <row r="1216" spans="1:27" x14ac:dyDescent="0.3">
      <c r="A1216" s="3"/>
      <c r="B1216" s="3"/>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c r="AA1216" s="3"/>
    </row>
    <row r="1217" spans="1:27" x14ac:dyDescent="0.3">
      <c r="A1217" s="3"/>
      <c r="B1217" s="3"/>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c r="AA1217" s="3"/>
    </row>
    <row r="1218" spans="1:27" x14ac:dyDescent="0.3">
      <c r="A1218" s="3"/>
      <c r="B1218" s="3"/>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c r="AA1218" s="3"/>
    </row>
    <row r="1219" spans="1:27" x14ac:dyDescent="0.3">
      <c r="A1219" s="3"/>
      <c r="B1219" s="3"/>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c r="AA1219" s="3"/>
    </row>
    <row r="1220" spans="1:27" x14ac:dyDescent="0.3">
      <c r="A1220" s="3"/>
      <c r="B1220" s="3"/>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c r="AA1220" s="3"/>
    </row>
    <row r="1221" spans="1:27" x14ac:dyDescent="0.3">
      <c r="A1221" s="3"/>
      <c r="B1221" s="3"/>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c r="AA1221" s="3"/>
    </row>
    <row r="1222" spans="1:27" x14ac:dyDescent="0.3">
      <c r="A1222" s="3"/>
      <c r="B1222" s="3"/>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c r="AA1222" s="3"/>
    </row>
    <row r="1223" spans="1:27" x14ac:dyDescent="0.3">
      <c r="A1223" s="3"/>
      <c r="B1223" s="3"/>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c r="AA1223" s="3"/>
    </row>
    <row r="1224" spans="1:27" x14ac:dyDescent="0.3">
      <c r="A1224" s="3"/>
      <c r="B1224" s="3"/>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c r="AA1224" s="3"/>
    </row>
    <row r="1225" spans="1:27" x14ac:dyDescent="0.3">
      <c r="A1225" s="3"/>
      <c r="B1225" s="3"/>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c r="AA1225" s="3"/>
    </row>
    <row r="1226" spans="1:27" x14ac:dyDescent="0.3">
      <c r="A1226" s="3"/>
      <c r="B1226" s="3"/>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c r="AA1226" s="3"/>
    </row>
    <row r="1227" spans="1:27" x14ac:dyDescent="0.3">
      <c r="A1227" s="3"/>
      <c r="B1227" s="3"/>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c r="AA1227" s="3"/>
    </row>
    <row r="1228" spans="1:27" x14ac:dyDescent="0.3">
      <c r="A1228" s="3"/>
      <c r="B1228" s="3"/>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c r="AA1228" s="3"/>
    </row>
    <row r="1229" spans="1:27" x14ac:dyDescent="0.3">
      <c r="A1229" s="3"/>
      <c r="B1229" s="3"/>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c r="AA1229" s="3"/>
    </row>
    <row r="1230" spans="1:27" x14ac:dyDescent="0.3">
      <c r="A1230" s="3"/>
      <c r="B1230" s="3"/>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c r="AA1230" s="3"/>
    </row>
    <row r="1231" spans="1:27" x14ac:dyDescent="0.3">
      <c r="A1231" s="3"/>
      <c r="B1231" s="3"/>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c r="AA1231" s="3"/>
    </row>
    <row r="1232" spans="1:27" x14ac:dyDescent="0.3">
      <c r="A1232" s="3"/>
      <c r="B1232" s="3"/>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c r="AA1232" s="3"/>
    </row>
    <row r="1233" spans="1:27" x14ac:dyDescent="0.3">
      <c r="A1233" s="3"/>
      <c r="B1233" s="3"/>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c r="AA1233" s="3"/>
    </row>
    <row r="1234" spans="1:27" x14ac:dyDescent="0.3">
      <c r="A1234" s="3"/>
      <c r="B1234" s="3"/>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c r="AA1234" s="3"/>
    </row>
    <row r="1235" spans="1:27" x14ac:dyDescent="0.3">
      <c r="A1235" s="3"/>
      <c r="B1235" s="3"/>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c r="AA1235" s="3"/>
    </row>
    <row r="1236" spans="1:27" x14ac:dyDescent="0.3">
      <c r="A1236" s="3"/>
      <c r="B1236" s="3"/>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c r="AA1236" s="3"/>
    </row>
    <row r="1237" spans="1:27" x14ac:dyDescent="0.3">
      <c r="A1237" s="3"/>
      <c r="B1237" s="3"/>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c r="AA1237" s="3"/>
    </row>
    <row r="1238" spans="1:27" x14ac:dyDescent="0.3">
      <c r="A1238" s="3"/>
      <c r="B1238" s="3"/>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c r="AA1238" s="3"/>
    </row>
    <row r="1239" spans="1:27" x14ac:dyDescent="0.3">
      <c r="A1239" s="3"/>
      <c r="B1239" s="3"/>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c r="AA1239" s="3"/>
    </row>
    <row r="1240" spans="1:27" x14ac:dyDescent="0.3">
      <c r="A1240" s="3"/>
      <c r="B1240" s="3"/>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c r="AA1240" s="3"/>
    </row>
    <row r="1241" spans="1:27" x14ac:dyDescent="0.3">
      <c r="A1241" s="3"/>
      <c r="B1241" s="3"/>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row>
    <row r="1242" spans="1:27" x14ac:dyDescent="0.3">
      <c r="A1242" s="3"/>
      <c r="B1242" s="3"/>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c r="AA1242" s="3"/>
    </row>
    <row r="1243" spans="1:27" x14ac:dyDescent="0.3">
      <c r="A1243" s="3"/>
      <c r="B1243" s="3"/>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c r="AA1243" s="3"/>
    </row>
    <row r="1244" spans="1:27" x14ac:dyDescent="0.3">
      <c r="A1244" s="3"/>
      <c r="B1244" s="3"/>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c r="AA1244" s="3"/>
    </row>
    <row r="1245" spans="1:27" x14ac:dyDescent="0.3">
      <c r="A1245" s="3"/>
      <c r="B1245" s="3"/>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row>
    <row r="1246" spans="1:27" x14ac:dyDescent="0.3">
      <c r="A1246" s="3"/>
      <c r="B1246" s="3"/>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c r="AA1246" s="3"/>
    </row>
    <row r="1247" spans="1:27" x14ac:dyDescent="0.3">
      <c r="A1247" s="3"/>
      <c r="B1247" s="3"/>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row>
    <row r="1248" spans="1:27" x14ac:dyDescent="0.3">
      <c r="A1248" s="3"/>
      <c r="B1248" s="3"/>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c r="AA1248" s="3"/>
    </row>
    <row r="1249" spans="1:27" x14ac:dyDescent="0.3">
      <c r="A1249" s="3"/>
      <c r="B1249" s="3"/>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c r="AA1249" s="3"/>
    </row>
    <row r="1250" spans="1:27" x14ac:dyDescent="0.3">
      <c r="A1250" s="3"/>
      <c r="B1250" s="3"/>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c r="AA1250" s="3"/>
    </row>
    <row r="1251" spans="1:27" x14ac:dyDescent="0.3">
      <c r="A1251" s="3"/>
      <c r="B1251" s="3"/>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c r="AA1251" s="3"/>
    </row>
    <row r="1252" spans="1:27" x14ac:dyDescent="0.3">
      <c r="A1252" s="3"/>
      <c r="B1252" s="3"/>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c r="AA1252" s="3"/>
    </row>
    <row r="1253" spans="1:27" x14ac:dyDescent="0.3">
      <c r="A1253" s="3"/>
      <c r="B1253" s="3"/>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c r="AA1253" s="3"/>
    </row>
    <row r="1254" spans="1:27" x14ac:dyDescent="0.3">
      <c r="A1254" s="3"/>
      <c r="B1254" s="3"/>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c r="AA1254" s="3"/>
    </row>
    <row r="1255" spans="1:27" x14ac:dyDescent="0.3">
      <c r="A1255" s="3"/>
      <c r="B1255" s="3"/>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c r="AA1255" s="3"/>
    </row>
    <row r="1256" spans="1:27" x14ac:dyDescent="0.3">
      <c r="A1256" s="3"/>
      <c r="B1256" s="3"/>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c r="AA1256" s="3"/>
    </row>
    <row r="1257" spans="1:27" x14ac:dyDescent="0.3">
      <c r="A1257" s="3"/>
      <c r="B1257" s="3"/>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c r="AA1257" s="3"/>
    </row>
    <row r="1258" spans="1:27" x14ac:dyDescent="0.3">
      <c r="A1258" s="3"/>
      <c r="B1258" s="3"/>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c r="AA1258" s="3"/>
    </row>
    <row r="1259" spans="1:27" x14ac:dyDescent="0.3">
      <c r="A1259" s="3"/>
      <c r="B1259" s="3"/>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c r="AA1259" s="3"/>
    </row>
    <row r="1260" spans="1:27" x14ac:dyDescent="0.3">
      <c r="A1260" s="3"/>
      <c r="B1260" s="3"/>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c r="AA1260" s="3"/>
    </row>
    <row r="1261" spans="1:27" x14ac:dyDescent="0.3">
      <c r="A1261" s="3"/>
      <c r="B1261" s="3"/>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c r="AA1261" s="3"/>
    </row>
    <row r="1262" spans="1:27" x14ac:dyDescent="0.3">
      <c r="A1262" s="3"/>
      <c r="B1262" s="3"/>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c r="AA1262" s="3"/>
    </row>
    <row r="1263" spans="1:27" x14ac:dyDescent="0.3">
      <c r="A1263" s="3"/>
      <c r="B1263" s="3"/>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c r="AA1263" s="3"/>
    </row>
    <row r="1264" spans="1:27" x14ac:dyDescent="0.3">
      <c r="A1264" s="3"/>
      <c r="B1264" s="3"/>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c r="AA1264" s="3"/>
    </row>
    <row r="1265" spans="1:27" x14ac:dyDescent="0.3">
      <c r="A1265" s="3"/>
      <c r="B1265" s="3"/>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c r="AA1265" s="3"/>
    </row>
    <row r="1266" spans="1:27" x14ac:dyDescent="0.3">
      <c r="A1266" s="3"/>
      <c r="B1266" s="3"/>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c r="AA1266" s="3"/>
    </row>
    <row r="1267" spans="1:27" x14ac:dyDescent="0.3">
      <c r="A1267" s="3"/>
      <c r="B1267" s="3"/>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c r="AA1267" s="3"/>
    </row>
    <row r="1268" spans="1:27" x14ac:dyDescent="0.3">
      <c r="A1268" s="3"/>
      <c r="B1268" s="3"/>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c r="AA1268" s="3"/>
    </row>
    <row r="1269" spans="1:27" x14ac:dyDescent="0.3">
      <c r="A1269" s="3"/>
      <c r="B1269" s="3"/>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c r="AA1269" s="3"/>
    </row>
    <row r="1270" spans="1:27" x14ac:dyDescent="0.3">
      <c r="A1270" s="3"/>
      <c r="B1270" s="3"/>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c r="AA1270" s="3"/>
    </row>
    <row r="1271" spans="1:27" x14ac:dyDescent="0.3">
      <c r="A1271" s="3"/>
      <c r="B1271" s="3"/>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c r="AA1271" s="3"/>
    </row>
    <row r="1272" spans="1:27" x14ac:dyDescent="0.3">
      <c r="A1272" s="3"/>
      <c r="B1272" s="3"/>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c r="AA1272" s="3"/>
    </row>
    <row r="1273" spans="1:27" x14ac:dyDescent="0.3">
      <c r="A1273" s="3"/>
      <c r="B1273" s="3"/>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c r="AA1273" s="3"/>
    </row>
    <row r="1274" spans="1:27" x14ac:dyDescent="0.3">
      <c r="A1274" s="3"/>
      <c r="B1274" s="3"/>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c r="AA1274" s="3"/>
    </row>
    <row r="1275" spans="1:27" x14ac:dyDescent="0.3">
      <c r="A1275" s="3"/>
      <c r="B1275" s="3"/>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c r="AA1275" s="3"/>
    </row>
    <row r="1276" spans="1:27" x14ac:dyDescent="0.3">
      <c r="A1276" s="3"/>
      <c r="B1276" s="3"/>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c r="AA1276" s="3"/>
    </row>
    <row r="1277" spans="1:27" x14ac:dyDescent="0.3">
      <c r="A1277" s="3"/>
      <c r="B1277" s="3"/>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c r="AA1277" s="3"/>
    </row>
    <row r="1278" spans="1:27" x14ac:dyDescent="0.3">
      <c r="A1278" s="3"/>
      <c r="B1278" s="3"/>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c r="AA1278" s="3"/>
    </row>
    <row r="1279" spans="1:27" x14ac:dyDescent="0.3">
      <c r="A1279" s="3"/>
      <c r="B1279" s="3"/>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c r="AA1279" s="3"/>
    </row>
    <row r="1280" spans="1:27" x14ac:dyDescent="0.3">
      <c r="A1280" s="3"/>
      <c r="B1280" s="3"/>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c r="AA1280" s="3"/>
    </row>
    <row r="1281" spans="1:27" x14ac:dyDescent="0.3">
      <c r="A1281" s="3"/>
      <c r="B1281" s="3"/>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c r="AA1281" s="3"/>
    </row>
    <row r="1282" spans="1:27" x14ac:dyDescent="0.3">
      <c r="A1282" s="3"/>
      <c r="B1282" s="3"/>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c r="AA1282" s="3"/>
    </row>
    <row r="1283" spans="1:27" x14ac:dyDescent="0.3">
      <c r="A1283" s="3"/>
      <c r="B1283" s="3"/>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c r="AA1283" s="3"/>
    </row>
    <row r="1284" spans="1:27" x14ac:dyDescent="0.3">
      <c r="A1284" s="3"/>
      <c r="B1284" s="3"/>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c r="AA1284" s="3"/>
    </row>
    <row r="1285" spans="1:27" x14ac:dyDescent="0.3">
      <c r="A1285" s="3"/>
      <c r="B1285" s="3"/>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c r="AA1285" s="3"/>
    </row>
    <row r="1286" spans="1:27" x14ac:dyDescent="0.3">
      <c r="A1286" s="3"/>
      <c r="B1286" s="3"/>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c r="AA1286" s="3"/>
    </row>
    <row r="1287" spans="1:27" x14ac:dyDescent="0.3">
      <c r="A1287" s="3"/>
      <c r="B1287" s="3"/>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c r="AA1287" s="3"/>
    </row>
    <row r="1288" spans="1:27" x14ac:dyDescent="0.3">
      <c r="A1288" s="3"/>
      <c r="B1288" s="3"/>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c r="AA1288" s="3"/>
    </row>
    <row r="1289" spans="1:27" x14ac:dyDescent="0.3">
      <c r="A1289" s="3"/>
      <c r="B1289" s="3"/>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c r="AA1289" s="3"/>
    </row>
    <row r="1290" spans="1:27" x14ac:dyDescent="0.3">
      <c r="A1290" s="3"/>
      <c r="B1290" s="3"/>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c r="AA1290" s="3"/>
    </row>
    <row r="1291" spans="1:27" x14ac:dyDescent="0.3">
      <c r="A1291" s="3"/>
      <c r="B1291" s="3"/>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c r="AA1291" s="3"/>
    </row>
    <row r="1292" spans="1:27" x14ac:dyDescent="0.3">
      <c r="A1292" s="3"/>
      <c r="B1292" s="3"/>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c r="AA1292" s="3"/>
    </row>
    <row r="1293" spans="1:27" x14ac:dyDescent="0.3">
      <c r="A1293" s="3"/>
      <c r="B1293" s="3"/>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c r="AA1293" s="3"/>
    </row>
    <row r="1294" spans="1:27" x14ac:dyDescent="0.3">
      <c r="A1294" s="3"/>
      <c r="B1294" s="3"/>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c r="AA1294" s="3"/>
    </row>
    <row r="1295" spans="1:27" x14ac:dyDescent="0.3">
      <c r="A1295" s="3"/>
      <c r="B1295" s="3"/>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c r="AA1295" s="3"/>
    </row>
    <row r="1296" spans="1:27" x14ac:dyDescent="0.3">
      <c r="A1296" s="3"/>
      <c r="B1296" s="3"/>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c r="AA1296" s="3"/>
    </row>
    <row r="1297" spans="1:27" x14ac:dyDescent="0.3">
      <c r="A1297" s="3"/>
      <c r="B1297" s="3"/>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c r="AA1297" s="3"/>
    </row>
    <row r="1298" spans="1:27" x14ac:dyDescent="0.3">
      <c r="A1298" s="3"/>
      <c r="B1298" s="3"/>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c r="AA1298" s="3"/>
    </row>
    <row r="1299" spans="1:27" x14ac:dyDescent="0.3">
      <c r="A1299" s="3"/>
      <c r="B1299" s="3"/>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c r="AA1299" s="3"/>
    </row>
    <row r="1300" spans="1:27" x14ac:dyDescent="0.3">
      <c r="A1300" s="3"/>
      <c r="B1300" s="3"/>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c r="AA1300" s="3"/>
    </row>
    <row r="1301" spans="1:27" x14ac:dyDescent="0.3">
      <c r="A1301" s="3"/>
      <c r="B1301" s="3"/>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c r="AA1301" s="3"/>
    </row>
    <row r="1302" spans="1:27" x14ac:dyDescent="0.3">
      <c r="A1302" s="3"/>
      <c r="B1302" s="3"/>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c r="AA1302" s="3"/>
    </row>
    <row r="1303" spans="1:27" x14ac:dyDescent="0.3">
      <c r="A1303" s="3"/>
      <c r="B1303" s="3"/>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c r="AA1303" s="3"/>
    </row>
    <row r="1304" spans="1:27" x14ac:dyDescent="0.3">
      <c r="A1304" s="3"/>
      <c r="B1304" s="3"/>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c r="AA1304" s="3"/>
    </row>
    <row r="1305" spans="1:27" x14ac:dyDescent="0.3">
      <c r="A1305" s="3"/>
      <c r="B1305" s="3"/>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c r="AA1305" s="3"/>
    </row>
    <row r="1306" spans="1:27" x14ac:dyDescent="0.3">
      <c r="A1306" s="3"/>
      <c r="B1306" s="3"/>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c r="AA1306" s="3"/>
    </row>
    <row r="1307" spans="1:27" x14ac:dyDescent="0.3">
      <c r="A1307" s="3"/>
      <c r="B1307" s="3"/>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c r="AA1307" s="3"/>
    </row>
    <row r="1308" spans="1:27" x14ac:dyDescent="0.3">
      <c r="A1308" s="3"/>
      <c r="B1308" s="3"/>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c r="AA1308" s="3"/>
    </row>
    <row r="1309" spans="1:27" x14ac:dyDescent="0.3">
      <c r="A1309" s="3"/>
      <c r="B1309" s="3"/>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c r="AA1309" s="3"/>
    </row>
    <row r="1310" spans="1:27" x14ac:dyDescent="0.3">
      <c r="A1310" s="3"/>
      <c r="B1310" s="3"/>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c r="AA1310" s="3"/>
    </row>
    <row r="1311" spans="1:27" x14ac:dyDescent="0.3">
      <c r="A1311" s="3"/>
      <c r="B1311" s="3"/>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c r="AA1311" s="3"/>
    </row>
    <row r="1312" spans="1:27" x14ac:dyDescent="0.3">
      <c r="A1312" s="3"/>
      <c r="B1312" s="3"/>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c r="AA1312" s="3"/>
    </row>
    <row r="1313" spans="1:27" x14ac:dyDescent="0.3">
      <c r="A1313" s="3"/>
      <c r="B1313" s="3"/>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c r="AA1313" s="3"/>
    </row>
    <row r="1314" spans="1:27" x14ac:dyDescent="0.3">
      <c r="A1314" s="3"/>
      <c r="B1314" s="3"/>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c r="AA1314" s="3"/>
    </row>
    <row r="1315" spans="1:27" x14ac:dyDescent="0.3">
      <c r="A1315" s="3"/>
      <c r="B1315" s="3"/>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c r="AA1315" s="3"/>
    </row>
    <row r="1316" spans="1:27" x14ac:dyDescent="0.3">
      <c r="A1316" s="3"/>
      <c r="B1316" s="3"/>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c r="AA1316" s="3"/>
    </row>
    <row r="1317" spans="1:27" x14ac:dyDescent="0.3">
      <c r="A1317" s="3"/>
      <c r="B1317" s="3"/>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c r="AA1317" s="3"/>
    </row>
    <row r="1318" spans="1:27" x14ac:dyDescent="0.3">
      <c r="A1318" s="3"/>
      <c r="B1318" s="3"/>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c r="AA1318" s="3"/>
    </row>
    <row r="1319" spans="1:27" x14ac:dyDescent="0.3">
      <c r="A1319" s="3"/>
      <c r="B1319" s="3"/>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c r="AA1319" s="3"/>
    </row>
    <row r="1320" spans="1:27" x14ac:dyDescent="0.3">
      <c r="A1320" s="3"/>
      <c r="B1320" s="3"/>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c r="AA1320" s="3"/>
    </row>
    <row r="1321" spans="1:27" x14ac:dyDescent="0.3">
      <c r="A1321" s="3"/>
      <c r="B1321" s="3"/>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c r="AA1321" s="3"/>
    </row>
    <row r="1322" spans="1:27" x14ac:dyDescent="0.3">
      <c r="A1322" s="3"/>
      <c r="B1322" s="3"/>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c r="AA1322" s="3"/>
    </row>
    <row r="1323" spans="1:27" x14ac:dyDescent="0.3">
      <c r="A1323" s="3"/>
      <c r="B1323" s="3"/>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c r="AA1323" s="3"/>
    </row>
    <row r="1324" spans="1:27" x14ac:dyDescent="0.3">
      <c r="A1324" s="3"/>
      <c r="B1324" s="3"/>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c r="AA1324" s="3"/>
    </row>
    <row r="1325" spans="1:27" x14ac:dyDescent="0.3">
      <c r="A1325" s="3"/>
      <c r="B1325" s="3"/>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c r="AA1325" s="3"/>
    </row>
    <row r="1326" spans="1:27" x14ac:dyDescent="0.3">
      <c r="A1326" s="3"/>
      <c r="B1326" s="3"/>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c r="AA1326" s="3"/>
    </row>
    <row r="1327" spans="1:27" x14ac:dyDescent="0.3">
      <c r="A1327" s="3"/>
      <c r="B1327" s="3"/>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c r="AA1327" s="3"/>
    </row>
    <row r="1328" spans="1:27" x14ac:dyDescent="0.3">
      <c r="A1328" s="3"/>
      <c r="B1328" s="3"/>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c r="AA1328" s="3"/>
    </row>
    <row r="1329" spans="1:27" x14ac:dyDescent="0.3">
      <c r="A1329" s="3"/>
      <c r="B1329" s="3"/>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row>
    <row r="1330" spans="1:27" x14ac:dyDescent="0.3">
      <c r="A1330" s="3"/>
      <c r="B1330" s="3"/>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c r="AA1330" s="3"/>
    </row>
    <row r="1331" spans="1:27" x14ac:dyDescent="0.3">
      <c r="A1331" s="3"/>
      <c r="B1331" s="3"/>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c r="AA1331" s="3"/>
    </row>
    <row r="1332" spans="1:27" x14ac:dyDescent="0.3">
      <c r="A1332" s="3"/>
      <c r="B1332" s="3"/>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c r="AA1332" s="3"/>
    </row>
    <row r="1333" spans="1:27" x14ac:dyDescent="0.3">
      <c r="A1333" s="3"/>
      <c r="B1333" s="3"/>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c r="AA1333" s="3"/>
    </row>
    <row r="1334" spans="1:27" x14ac:dyDescent="0.3">
      <c r="A1334" s="3"/>
      <c r="B1334" s="3"/>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c r="AA1334" s="3"/>
    </row>
    <row r="1335" spans="1:27" x14ac:dyDescent="0.3">
      <c r="A1335" s="3"/>
      <c r="B1335" s="3"/>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c r="AA1335" s="3"/>
    </row>
    <row r="1336" spans="1:27" x14ac:dyDescent="0.3">
      <c r="A1336" s="3"/>
      <c r="B1336" s="3"/>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c r="AA1336" s="3"/>
    </row>
    <row r="1337" spans="1:27" x14ac:dyDescent="0.3">
      <c r="A1337" s="3"/>
      <c r="B1337" s="3"/>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c r="AA1337" s="3"/>
    </row>
    <row r="1338" spans="1:27" x14ac:dyDescent="0.3">
      <c r="A1338" s="3"/>
      <c r="B1338" s="3"/>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c r="AA1338" s="3"/>
    </row>
    <row r="1339" spans="1:27" x14ac:dyDescent="0.3">
      <c r="A1339" s="3"/>
      <c r="B1339" s="3"/>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c r="AA1339" s="3"/>
    </row>
    <row r="1340" spans="1:27" x14ac:dyDescent="0.3">
      <c r="A1340" s="3"/>
      <c r="B1340" s="3"/>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c r="AA1340" s="3"/>
    </row>
    <row r="1341" spans="1:27" x14ac:dyDescent="0.3">
      <c r="A1341" s="3"/>
      <c r="B1341" s="3"/>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c r="AA1341" s="3"/>
    </row>
    <row r="1342" spans="1:27" x14ac:dyDescent="0.3">
      <c r="A1342" s="3"/>
      <c r="B1342" s="3"/>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c r="AA1342" s="3"/>
    </row>
    <row r="1343" spans="1:27" x14ac:dyDescent="0.3">
      <c r="A1343" s="3"/>
      <c r="B1343" s="3"/>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c r="AA1343" s="3"/>
    </row>
    <row r="1344" spans="1:27" x14ac:dyDescent="0.3">
      <c r="A1344" s="3"/>
      <c r="B1344" s="3"/>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c r="AA1344" s="3"/>
    </row>
    <row r="1345" spans="1:27" x14ac:dyDescent="0.3">
      <c r="A1345" s="3"/>
      <c r="B1345" s="3"/>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c r="AA1345" s="3"/>
    </row>
    <row r="1346" spans="1:27" x14ac:dyDescent="0.3">
      <c r="A1346" s="3"/>
      <c r="B1346" s="3"/>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c r="AA1346" s="3"/>
    </row>
    <row r="1347" spans="1:27" x14ac:dyDescent="0.3">
      <c r="A1347" s="3"/>
      <c r="B1347" s="3"/>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c r="AA1347" s="3"/>
    </row>
    <row r="1348" spans="1:27" x14ac:dyDescent="0.3">
      <c r="A1348" s="3"/>
      <c r="B1348" s="3"/>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c r="AA1348" s="3"/>
    </row>
    <row r="1349" spans="1:27" x14ac:dyDescent="0.3">
      <c r="A1349" s="3"/>
      <c r="B1349" s="3"/>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c r="AA1349" s="3"/>
    </row>
    <row r="1350" spans="1:27" x14ac:dyDescent="0.3">
      <c r="A1350" s="3"/>
      <c r="B1350" s="3"/>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c r="AA1350" s="3"/>
    </row>
    <row r="1351" spans="1:27" x14ac:dyDescent="0.3">
      <c r="A1351" s="3"/>
      <c r="B1351" s="3"/>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c r="AA1351" s="3"/>
    </row>
    <row r="1352" spans="1:27" x14ac:dyDescent="0.3">
      <c r="A1352" s="3"/>
      <c r="B1352" s="3"/>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c r="AA1352" s="3"/>
    </row>
    <row r="1353" spans="1:27" x14ac:dyDescent="0.3">
      <c r="A1353" s="3"/>
      <c r="B1353" s="3"/>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c r="AA1353" s="3"/>
    </row>
    <row r="1354" spans="1:27" x14ac:dyDescent="0.3">
      <c r="A1354" s="3"/>
      <c r="B1354" s="3"/>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c r="AA1354" s="3"/>
    </row>
    <row r="1355" spans="1:27" x14ac:dyDescent="0.3">
      <c r="A1355" s="3"/>
      <c r="B1355" s="3"/>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c r="AA1355" s="3"/>
    </row>
    <row r="1356" spans="1:27" x14ac:dyDescent="0.3">
      <c r="A1356" s="3"/>
      <c r="B1356" s="3"/>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c r="AA1356" s="3"/>
    </row>
    <row r="1357" spans="1:27" x14ac:dyDescent="0.3">
      <c r="A1357" s="3"/>
      <c r="B1357" s="3"/>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c r="AA1357" s="3"/>
    </row>
    <row r="1358" spans="1:27" x14ac:dyDescent="0.3">
      <c r="A1358" s="3"/>
      <c r="B1358" s="3"/>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c r="AA1358" s="3"/>
    </row>
    <row r="1359" spans="1:27" x14ac:dyDescent="0.3">
      <c r="A1359" s="3"/>
      <c r="B1359" s="3"/>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c r="AA1359" s="3"/>
    </row>
    <row r="1360" spans="1:27" x14ac:dyDescent="0.3">
      <c r="A1360" s="3"/>
      <c r="B1360" s="3"/>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c r="AA1360" s="3"/>
    </row>
    <row r="1361" spans="1:27" x14ac:dyDescent="0.3">
      <c r="A1361" s="3"/>
      <c r="B1361" s="3"/>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c r="AA1361" s="3"/>
    </row>
    <row r="1362" spans="1:27" x14ac:dyDescent="0.3">
      <c r="A1362" s="3"/>
      <c r="B1362" s="3"/>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c r="AA1362" s="3"/>
    </row>
    <row r="1363" spans="1:27" x14ac:dyDescent="0.3">
      <c r="A1363" s="3"/>
      <c r="B1363" s="3"/>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c r="AA1363" s="3"/>
    </row>
    <row r="1364" spans="1:27" x14ac:dyDescent="0.3">
      <c r="A1364" s="3"/>
      <c r="B1364" s="3"/>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c r="AA1364" s="3"/>
    </row>
    <row r="1365" spans="1:27" x14ac:dyDescent="0.3">
      <c r="A1365" s="3"/>
      <c r="B1365" s="3"/>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c r="AA1365" s="3"/>
    </row>
    <row r="1366" spans="1:27" x14ac:dyDescent="0.3">
      <c r="A1366" s="3"/>
      <c r="B1366" s="3"/>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c r="AA1366" s="3"/>
    </row>
    <row r="1367" spans="1:27" x14ac:dyDescent="0.3">
      <c r="A1367" s="3"/>
      <c r="B1367" s="3"/>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c r="AA1367" s="3"/>
    </row>
    <row r="1368" spans="1:27" x14ac:dyDescent="0.3">
      <c r="A1368" s="3"/>
      <c r="B1368" s="3"/>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c r="AA1368" s="3"/>
    </row>
    <row r="1369" spans="1:27" x14ac:dyDescent="0.3">
      <c r="A1369" s="3"/>
      <c r="B1369" s="3"/>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c r="AA1369" s="3"/>
    </row>
    <row r="1370" spans="1:27" x14ac:dyDescent="0.3">
      <c r="A1370" s="3"/>
      <c r="B1370" s="3"/>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c r="AA1370" s="3"/>
    </row>
    <row r="1371" spans="1:27" x14ac:dyDescent="0.3">
      <c r="A1371" s="3"/>
      <c r="B1371" s="3"/>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c r="AA1371" s="3"/>
    </row>
    <row r="1372" spans="1:27" x14ac:dyDescent="0.3">
      <c r="A1372" s="3"/>
      <c r="B1372" s="3"/>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c r="AA1372" s="3"/>
    </row>
    <row r="1373" spans="1:27" x14ac:dyDescent="0.3">
      <c r="A1373" s="3"/>
      <c r="B1373" s="3"/>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c r="AA1373" s="3"/>
    </row>
    <row r="1374" spans="1:27" x14ac:dyDescent="0.3">
      <c r="A1374" s="3"/>
      <c r="B1374" s="3"/>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c r="AA1374" s="3"/>
    </row>
    <row r="1375" spans="1:27" x14ac:dyDescent="0.3">
      <c r="A1375" s="3"/>
      <c r="B1375" s="3"/>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c r="AA1375" s="3"/>
    </row>
    <row r="1376" spans="1:27" x14ac:dyDescent="0.3">
      <c r="A1376" s="3"/>
      <c r="B1376" s="3"/>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c r="AA1376" s="3"/>
    </row>
    <row r="1377" spans="1:27" x14ac:dyDescent="0.3">
      <c r="A1377" s="3"/>
      <c r="B1377" s="3"/>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c r="AA1377" s="3"/>
    </row>
    <row r="1378" spans="1:27" x14ac:dyDescent="0.3">
      <c r="A1378" s="3"/>
      <c r="B1378" s="3"/>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c r="AA1378" s="3"/>
    </row>
    <row r="1379" spans="1:27" x14ac:dyDescent="0.3">
      <c r="A1379" s="3"/>
      <c r="B1379" s="3"/>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c r="AA1379" s="3"/>
    </row>
    <row r="1380" spans="1:27" x14ac:dyDescent="0.3">
      <c r="A1380" s="3"/>
      <c r="B1380" s="3"/>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c r="AA1380" s="3"/>
    </row>
    <row r="1381" spans="1:27" x14ac:dyDescent="0.3">
      <c r="A1381" s="3"/>
      <c r="B1381" s="3"/>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c r="AA1381" s="3"/>
    </row>
    <row r="1382" spans="1:27" x14ac:dyDescent="0.3">
      <c r="A1382" s="3"/>
      <c r="B1382" s="3"/>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c r="AA1382" s="3"/>
    </row>
    <row r="1383" spans="1:27" x14ac:dyDescent="0.3">
      <c r="A1383" s="3"/>
      <c r="B1383" s="3"/>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c r="AA1383" s="3"/>
    </row>
    <row r="1384" spans="1:27" x14ac:dyDescent="0.3">
      <c r="A1384" s="3"/>
      <c r="B1384" s="3"/>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c r="AA1384" s="3"/>
    </row>
    <row r="1385" spans="1:27" x14ac:dyDescent="0.3">
      <c r="A1385" s="3"/>
      <c r="B1385" s="3"/>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c r="AA1385" s="3"/>
    </row>
    <row r="1386" spans="1:27" x14ac:dyDescent="0.3">
      <c r="A1386" s="3"/>
      <c r="B1386" s="3"/>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c r="AA1386" s="3"/>
    </row>
    <row r="1387" spans="1:27" x14ac:dyDescent="0.3">
      <c r="A1387" s="3"/>
      <c r="B1387" s="3"/>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c r="AA1387" s="3"/>
    </row>
    <row r="1388" spans="1:27" x14ac:dyDescent="0.3">
      <c r="A1388" s="3"/>
      <c r="B1388" s="3"/>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c r="AA1388" s="3"/>
    </row>
    <row r="1389" spans="1:27" x14ac:dyDescent="0.3">
      <c r="A1389" s="3"/>
      <c r="B1389" s="3"/>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c r="AA1389" s="3"/>
    </row>
    <row r="1390" spans="1:27" x14ac:dyDescent="0.3">
      <c r="A1390" s="3"/>
      <c r="B1390" s="3"/>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c r="AA1390" s="3"/>
    </row>
    <row r="1391" spans="1:27" x14ac:dyDescent="0.3">
      <c r="A1391" s="3"/>
      <c r="B1391" s="3"/>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c r="AA1391" s="3"/>
    </row>
    <row r="1392" spans="1:27" x14ac:dyDescent="0.3">
      <c r="A1392" s="3"/>
      <c r="B1392" s="3"/>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c r="AA1392" s="3"/>
    </row>
    <row r="1393" spans="1:27" x14ac:dyDescent="0.3">
      <c r="A1393" s="3"/>
      <c r="B1393" s="3"/>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c r="AA1393" s="3"/>
    </row>
    <row r="1394" spans="1:27" x14ac:dyDescent="0.3">
      <c r="A1394" s="3"/>
      <c r="B1394" s="3"/>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c r="AA1394" s="3"/>
    </row>
    <row r="1395" spans="1:27" x14ac:dyDescent="0.3">
      <c r="A1395" s="3"/>
      <c r="B1395" s="3"/>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c r="AA1395" s="3"/>
    </row>
    <row r="1396" spans="1:27" x14ac:dyDescent="0.3">
      <c r="A1396" s="3"/>
      <c r="B1396" s="3"/>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c r="AA1396" s="3"/>
    </row>
    <row r="1397" spans="1:27" x14ac:dyDescent="0.3">
      <c r="A1397" s="3"/>
      <c r="B1397" s="3"/>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c r="AA1397" s="3"/>
    </row>
    <row r="1398" spans="1:27" x14ac:dyDescent="0.3">
      <c r="A1398" s="3"/>
      <c r="B1398" s="3"/>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c r="AA1398" s="3"/>
    </row>
    <row r="1399" spans="1:27" x14ac:dyDescent="0.3">
      <c r="A1399" s="3"/>
      <c r="B1399" s="3"/>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c r="AA1399" s="3"/>
    </row>
    <row r="1400" spans="1:27" x14ac:dyDescent="0.3">
      <c r="A1400" s="3"/>
      <c r="B1400" s="3"/>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c r="AA1400" s="3"/>
    </row>
    <row r="1401" spans="1:27" x14ac:dyDescent="0.3">
      <c r="A1401" s="3"/>
      <c r="B1401" s="3"/>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c r="AA1401" s="3"/>
    </row>
    <row r="1402" spans="1:27" x14ac:dyDescent="0.3">
      <c r="A1402" s="3"/>
      <c r="B1402" s="3"/>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c r="AA1402" s="3"/>
    </row>
    <row r="1403" spans="1:27" x14ac:dyDescent="0.3">
      <c r="A1403" s="3"/>
      <c r="B1403" s="3"/>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c r="AA1403" s="3"/>
    </row>
    <row r="1404" spans="1:27" x14ac:dyDescent="0.3">
      <c r="A1404" s="3"/>
      <c r="B1404" s="3"/>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c r="AA1404" s="3"/>
    </row>
    <row r="1405" spans="1:27" x14ac:dyDescent="0.3">
      <c r="A1405" s="3"/>
      <c r="B1405" s="3"/>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c r="AA1405" s="3"/>
    </row>
    <row r="1406" spans="1:27" x14ac:dyDescent="0.3">
      <c r="A1406" s="3"/>
      <c r="B1406" s="3"/>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c r="AA1406" s="3"/>
    </row>
    <row r="1407" spans="1:27" x14ac:dyDescent="0.3">
      <c r="A1407" s="3"/>
      <c r="B1407" s="3"/>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c r="AA1407" s="3"/>
    </row>
    <row r="1408" spans="1:27" x14ac:dyDescent="0.3">
      <c r="A1408" s="3"/>
      <c r="B1408" s="3"/>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c r="AA1408" s="3"/>
    </row>
    <row r="1409" spans="1:27" x14ac:dyDescent="0.3">
      <c r="A1409" s="3"/>
      <c r="B1409" s="3"/>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c r="AA1409" s="3"/>
    </row>
    <row r="1410" spans="1:27" x14ac:dyDescent="0.3">
      <c r="A1410" s="3"/>
      <c r="B1410" s="3"/>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c r="AA1410" s="3"/>
    </row>
    <row r="1411" spans="1:27" x14ac:dyDescent="0.3">
      <c r="A1411" s="3"/>
      <c r="B1411" s="3"/>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c r="AA1411" s="3"/>
    </row>
    <row r="1412" spans="1:27" x14ac:dyDescent="0.3">
      <c r="A1412" s="3"/>
      <c r="B1412" s="3"/>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c r="AA1412" s="3"/>
    </row>
    <row r="1413" spans="1:27" x14ac:dyDescent="0.3">
      <c r="A1413" s="3"/>
      <c r="B1413" s="3"/>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c r="AA1413" s="3"/>
    </row>
    <row r="1414" spans="1:27" x14ac:dyDescent="0.3">
      <c r="A1414" s="3"/>
      <c r="B1414" s="3"/>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c r="AA1414" s="3"/>
    </row>
    <row r="1415" spans="1:27" x14ac:dyDescent="0.3">
      <c r="A1415" s="3"/>
      <c r="B1415" s="3"/>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c r="AA1415" s="3"/>
    </row>
    <row r="1416" spans="1:27" x14ac:dyDescent="0.3">
      <c r="A1416" s="3"/>
      <c r="B1416" s="3"/>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c r="AA1416" s="3"/>
    </row>
    <row r="1417" spans="1:27" x14ac:dyDescent="0.3">
      <c r="A1417" s="3"/>
      <c r="B1417" s="3"/>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c r="AA1417" s="3"/>
    </row>
    <row r="1418" spans="1:27" x14ac:dyDescent="0.3">
      <c r="A1418" s="3"/>
      <c r="B1418" s="3"/>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c r="AA1418" s="3"/>
    </row>
    <row r="1419" spans="1:27" x14ac:dyDescent="0.3">
      <c r="A1419" s="3"/>
      <c r="B1419" s="3"/>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c r="AA1419" s="3"/>
    </row>
    <row r="1420" spans="1:27" x14ac:dyDescent="0.3">
      <c r="A1420" s="3"/>
      <c r="B1420" s="3"/>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c r="AA1420" s="3"/>
    </row>
    <row r="1421" spans="1:27" x14ac:dyDescent="0.3">
      <c r="A1421" s="3"/>
      <c r="B1421" s="3"/>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c r="AA1421" s="3"/>
    </row>
    <row r="1422" spans="1:27" x14ac:dyDescent="0.3">
      <c r="A1422" s="3"/>
      <c r="B1422" s="3"/>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c r="AA1422" s="3"/>
    </row>
    <row r="1423" spans="1:27" x14ac:dyDescent="0.3">
      <c r="A1423" s="3"/>
      <c r="B1423" s="3"/>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c r="AA1423" s="3"/>
    </row>
    <row r="1424" spans="1:27" x14ac:dyDescent="0.3">
      <c r="A1424" s="3"/>
      <c r="B1424" s="3"/>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c r="AA1424" s="3"/>
    </row>
    <row r="1425" spans="1:27" x14ac:dyDescent="0.3">
      <c r="A1425" s="3"/>
      <c r="B1425" s="3"/>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c r="AA1425" s="3"/>
    </row>
    <row r="1426" spans="1:27" x14ac:dyDescent="0.3">
      <c r="A1426" s="3"/>
      <c r="B1426" s="3"/>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c r="AA1426" s="3"/>
    </row>
    <row r="1427" spans="1:27" x14ac:dyDescent="0.3">
      <c r="A1427" s="3"/>
      <c r="B1427" s="3"/>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c r="AA1427" s="3"/>
    </row>
    <row r="1428" spans="1:27" x14ac:dyDescent="0.3">
      <c r="A1428" s="3"/>
      <c r="B1428" s="3"/>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c r="AA1428" s="3"/>
    </row>
    <row r="1429" spans="1:27" x14ac:dyDescent="0.3">
      <c r="A1429" s="3"/>
      <c r="B1429" s="3"/>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c r="AA1429" s="3"/>
    </row>
    <row r="1430" spans="1:27" x14ac:dyDescent="0.3">
      <c r="A1430" s="3"/>
      <c r="B1430" s="3"/>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c r="AA1430" s="3"/>
    </row>
    <row r="1431" spans="1:27" x14ac:dyDescent="0.3">
      <c r="A1431" s="3"/>
      <c r="B1431" s="3"/>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c r="AA1431" s="3"/>
    </row>
    <row r="1432" spans="1:27" x14ac:dyDescent="0.3">
      <c r="A1432" s="3"/>
      <c r="B1432" s="3"/>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c r="AA1432" s="3"/>
    </row>
    <row r="1433" spans="1:27" x14ac:dyDescent="0.3">
      <c r="A1433" s="3"/>
      <c r="B1433" s="3"/>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c r="AA1433" s="3"/>
    </row>
    <row r="1434" spans="1:27" x14ac:dyDescent="0.3">
      <c r="A1434" s="3"/>
      <c r="B1434" s="3"/>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c r="AA1434" s="3"/>
    </row>
    <row r="1435" spans="1:27" x14ac:dyDescent="0.3">
      <c r="A1435" s="3"/>
      <c r="B1435" s="3"/>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c r="AA1435" s="3"/>
    </row>
    <row r="1436" spans="1:27" x14ac:dyDescent="0.3">
      <c r="A1436" s="3"/>
      <c r="B1436" s="3"/>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c r="AA1436" s="3"/>
    </row>
    <row r="1437" spans="1:27" x14ac:dyDescent="0.3">
      <c r="A1437" s="3"/>
      <c r="B1437" s="3"/>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c r="AA1437" s="3"/>
    </row>
    <row r="1438" spans="1:27" x14ac:dyDescent="0.3">
      <c r="A1438" s="3"/>
      <c r="B1438" s="3"/>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c r="AA1438" s="3"/>
    </row>
    <row r="1439" spans="1:27" x14ac:dyDescent="0.3">
      <c r="A1439" s="3"/>
      <c r="B1439" s="3"/>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c r="AA1439" s="3"/>
    </row>
    <row r="1440" spans="1:27" x14ac:dyDescent="0.3">
      <c r="A1440" s="3"/>
      <c r="B1440" s="3"/>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c r="AA1440" s="3"/>
    </row>
    <row r="1441" spans="1:27" x14ac:dyDescent="0.3">
      <c r="A1441" s="3"/>
      <c r="B1441" s="3"/>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c r="AA1441" s="3"/>
    </row>
    <row r="1442" spans="1:27" x14ac:dyDescent="0.3">
      <c r="A1442" s="3"/>
      <c r="B1442" s="3"/>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c r="AA1442" s="3"/>
    </row>
    <row r="1443" spans="1:27" x14ac:dyDescent="0.3">
      <c r="A1443" s="3"/>
      <c r="B1443" s="3"/>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c r="AA1443" s="3"/>
    </row>
    <row r="1444" spans="1:27" x14ac:dyDescent="0.3">
      <c r="A1444" s="3"/>
      <c r="B1444" s="3"/>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c r="AA1444" s="3"/>
    </row>
    <row r="1445" spans="1:27" x14ac:dyDescent="0.3">
      <c r="A1445" s="3"/>
      <c r="B1445" s="3"/>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c r="AA1445" s="3"/>
    </row>
    <row r="1446" spans="1:27" x14ac:dyDescent="0.3">
      <c r="A1446" s="3"/>
      <c r="B1446" s="3"/>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c r="AA1446" s="3"/>
    </row>
    <row r="1447" spans="1:27" x14ac:dyDescent="0.3">
      <c r="A1447" s="3"/>
      <c r="B1447" s="3"/>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c r="AA1447" s="3"/>
    </row>
    <row r="1448" spans="1:27" x14ac:dyDescent="0.3">
      <c r="A1448" s="3"/>
      <c r="B1448" s="3"/>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c r="AA1448" s="3"/>
    </row>
    <row r="1449" spans="1:27" x14ac:dyDescent="0.3">
      <c r="A1449" s="3"/>
      <c r="B1449" s="3"/>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c r="AA1449" s="3"/>
    </row>
    <row r="1450" spans="1:27" x14ac:dyDescent="0.3">
      <c r="A1450" s="3"/>
      <c r="B1450" s="3"/>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c r="AA1450" s="3"/>
    </row>
    <row r="1451" spans="1:27" x14ac:dyDescent="0.3">
      <c r="A1451" s="3"/>
      <c r="B1451" s="3"/>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c r="AA1451" s="3"/>
    </row>
    <row r="1452" spans="1:27" x14ac:dyDescent="0.3">
      <c r="A1452" s="3"/>
      <c r="B1452" s="3"/>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c r="AA1452" s="3"/>
    </row>
    <row r="1453" spans="1:27" x14ac:dyDescent="0.3">
      <c r="A1453" s="3"/>
      <c r="B1453" s="3"/>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c r="AA1453" s="3"/>
    </row>
    <row r="1454" spans="1:27" x14ac:dyDescent="0.3">
      <c r="A1454" s="3"/>
      <c r="B1454" s="3"/>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c r="AA1454" s="3"/>
    </row>
    <row r="1455" spans="1:27" x14ac:dyDescent="0.3">
      <c r="A1455" s="3"/>
      <c r="B1455" s="3"/>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c r="AA1455" s="3"/>
    </row>
    <row r="1456" spans="1:27" x14ac:dyDescent="0.3">
      <c r="A1456" s="3"/>
      <c r="B1456" s="3"/>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c r="AA1456" s="3"/>
    </row>
    <row r="1457" spans="1:27" x14ac:dyDescent="0.3">
      <c r="A1457" s="3"/>
      <c r="B1457" s="3"/>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c r="AA1457" s="3"/>
    </row>
    <row r="1458" spans="1:27" x14ac:dyDescent="0.3">
      <c r="A1458" s="3"/>
      <c r="B1458" s="3"/>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c r="AA1458" s="3"/>
    </row>
    <row r="1459" spans="1:27" x14ac:dyDescent="0.3">
      <c r="A1459" s="3"/>
      <c r="B1459" s="3"/>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c r="AA1459" s="3"/>
    </row>
    <row r="1460" spans="1:27" x14ac:dyDescent="0.3">
      <c r="A1460" s="3"/>
      <c r="B1460" s="3"/>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c r="AA1460" s="3"/>
    </row>
    <row r="1461" spans="1:27" x14ac:dyDescent="0.3">
      <c r="A1461" s="3"/>
      <c r="B1461" s="3"/>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c r="AA1461" s="3"/>
    </row>
    <row r="1462" spans="1:27" x14ac:dyDescent="0.3">
      <c r="A1462" s="3"/>
      <c r="B1462" s="3"/>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c r="AA1462" s="3"/>
    </row>
    <row r="1463" spans="1:27" x14ac:dyDescent="0.3">
      <c r="A1463" s="3"/>
      <c r="B1463" s="3"/>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c r="AA1463" s="3"/>
    </row>
    <row r="1464" spans="1:27" x14ac:dyDescent="0.3">
      <c r="A1464" s="3"/>
      <c r="B1464" s="3"/>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c r="AA1464" s="3"/>
    </row>
    <row r="1465" spans="1:27" x14ac:dyDescent="0.3">
      <c r="A1465" s="3"/>
      <c r="B1465" s="3"/>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c r="AA1465" s="3"/>
    </row>
    <row r="1466" spans="1:27" x14ac:dyDescent="0.3">
      <c r="A1466" s="3"/>
      <c r="B1466" s="3"/>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c r="AA1466" s="3"/>
    </row>
    <row r="1467" spans="1:27" x14ac:dyDescent="0.3">
      <c r="A1467" s="3"/>
      <c r="B1467" s="3"/>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c r="AA1467" s="3"/>
    </row>
    <row r="1468" spans="1:27" x14ac:dyDescent="0.3">
      <c r="A1468" s="3"/>
      <c r="B1468" s="3"/>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c r="AA1468" s="3"/>
    </row>
    <row r="1469" spans="1:27" x14ac:dyDescent="0.3">
      <c r="A1469" s="3"/>
      <c r="B1469" s="3"/>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c r="AA1469" s="3"/>
    </row>
    <row r="1470" spans="1:27" x14ac:dyDescent="0.3">
      <c r="A1470" s="3"/>
      <c r="B1470" s="3"/>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c r="AA1470" s="3"/>
    </row>
    <row r="1471" spans="1:27" x14ac:dyDescent="0.3">
      <c r="A1471" s="3"/>
      <c r="B1471" s="3"/>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c r="AA1471" s="3"/>
    </row>
    <row r="1472" spans="1:27" x14ac:dyDescent="0.3">
      <c r="A1472" s="3"/>
      <c r="B1472" s="3"/>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c r="AA1472" s="3"/>
    </row>
    <row r="1473" spans="1:27" x14ac:dyDescent="0.3">
      <c r="A1473" s="3"/>
      <c r="B1473" s="3"/>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c r="AA1473" s="3"/>
    </row>
    <row r="1474" spans="1:27" x14ac:dyDescent="0.3">
      <c r="A1474" s="3"/>
      <c r="B1474" s="3"/>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c r="AA1474" s="3"/>
    </row>
    <row r="1475" spans="1:27" x14ac:dyDescent="0.3">
      <c r="A1475" s="3"/>
      <c r="B1475" s="3"/>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c r="AA1475" s="3"/>
    </row>
    <row r="1476" spans="1:27" x14ac:dyDescent="0.3">
      <c r="A1476" s="3"/>
      <c r="B1476" s="3"/>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c r="AA1476" s="3"/>
    </row>
    <row r="1477" spans="1:27" x14ac:dyDescent="0.3">
      <c r="A1477" s="3"/>
      <c r="B1477" s="3"/>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c r="AA1477" s="3"/>
    </row>
    <row r="1478" spans="1:27" x14ac:dyDescent="0.3">
      <c r="A1478" s="3"/>
      <c r="B1478" s="3"/>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c r="AA1478" s="3"/>
    </row>
    <row r="1479" spans="1:27" x14ac:dyDescent="0.3">
      <c r="A1479" s="3"/>
      <c r="B1479" s="3"/>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c r="AA1479" s="3"/>
    </row>
    <row r="1480" spans="1:27" x14ac:dyDescent="0.3">
      <c r="A1480" s="3"/>
      <c r="B1480" s="3"/>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c r="AA1480" s="3"/>
    </row>
    <row r="1481" spans="1:27" x14ac:dyDescent="0.3">
      <c r="A1481" s="3"/>
      <c r="B1481" s="3"/>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c r="AA1481" s="3"/>
    </row>
    <row r="1482" spans="1:27" x14ac:dyDescent="0.3">
      <c r="A1482" s="3"/>
      <c r="B1482" s="3"/>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c r="AA1482" s="3"/>
    </row>
    <row r="1483" spans="1:27" x14ac:dyDescent="0.3">
      <c r="A1483" s="3"/>
      <c r="B1483" s="3"/>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c r="AA1483" s="3"/>
    </row>
    <row r="1484" spans="1:27" x14ac:dyDescent="0.3">
      <c r="A1484" s="3"/>
      <c r="B1484" s="3"/>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c r="AA1484" s="3"/>
    </row>
    <row r="1485" spans="1:27" x14ac:dyDescent="0.3">
      <c r="A1485" s="3"/>
      <c r="B1485" s="3"/>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c r="AA1485" s="3"/>
    </row>
    <row r="1486" spans="1:27" x14ac:dyDescent="0.3">
      <c r="A1486" s="3"/>
      <c r="B1486" s="3"/>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c r="AA1486" s="3"/>
    </row>
    <row r="1487" spans="1:27" x14ac:dyDescent="0.3">
      <c r="A1487" s="3"/>
      <c r="B1487" s="3"/>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c r="AA1487" s="3"/>
    </row>
    <row r="1488" spans="1:27" x14ac:dyDescent="0.3">
      <c r="A1488" s="3"/>
      <c r="B1488" s="3"/>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c r="AA1488" s="3"/>
    </row>
    <row r="1489" spans="1:27" x14ac:dyDescent="0.3">
      <c r="A1489" s="3"/>
      <c r="B1489" s="3"/>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c r="AA1489" s="3"/>
    </row>
    <row r="1490" spans="1:27" x14ac:dyDescent="0.3">
      <c r="A1490" s="3"/>
      <c r="B1490" s="3"/>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c r="AA1490" s="3"/>
    </row>
    <row r="1491" spans="1:27" x14ac:dyDescent="0.3">
      <c r="A1491" s="3"/>
      <c r="B1491" s="3"/>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c r="AA1491" s="3"/>
    </row>
    <row r="1492" spans="1:27" x14ac:dyDescent="0.3">
      <c r="A1492" s="3"/>
      <c r="B1492" s="3"/>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c r="AA1492" s="3"/>
    </row>
    <row r="1493" spans="1:27" x14ac:dyDescent="0.3">
      <c r="A1493" s="3"/>
      <c r="B1493" s="3"/>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c r="AA1493" s="3"/>
    </row>
    <row r="1494" spans="1:27" x14ac:dyDescent="0.3">
      <c r="A1494" s="3"/>
      <c r="B1494" s="3"/>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c r="AA1494" s="3"/>
    </row>
    <row r="1495" spans="1:27" x14ac:dyDescent="0.3">
      <c r="A1495" s="3"/>
      <c r="B1495" s="3"/>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c r="AA1495" s="3"/>
    </row>
    <row r="1496" spans="1:27" x14ac:dyDescent="0.3">
      <c r="A1496" s="3"/>
      <c r="B1496" s="3"/>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c r="AA1496" s="3"/>
    </row>
    <row r="1497" spans="1:27" x14ac:dyDescent="0.3">
      <c r="A1497" s="3"/>
      <c r="B1497" s="3"/>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c r="AA1497" s="3"/>
    </row>
    <row r="1498" spans="1:27" x14ac:dyDescent="0.3">
      <c r="A1498" s="3"/>
      <c r="B1498" s="3"/>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c r="AA1498" s="3"/>
    </row>
    <row r="1499" spans="1:27" x14ac:dyDescent="0.3">
      <c r="A1499" s="3"/>
      <c r="B1499" s="3"/>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c r="AA1499" s="3"/>
    </row>
    <row r="1500" spans="1:27" x14ac:dyDescent="0.3">
      <c r="A1500" s="3"/>
      <c r="B1500" s="3"/>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c r="AA1500" s="3"/>
    </row>
    <row r="1501" spans="1:27" x14ac:dyDescent="0.3">
      <c r="A1501" s="3"/>
      <c r="B1501" s="3"/>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c r="AA1501" s="3"/>
    </row>
    <row r="1502" spans="1:27" x14ac:dyDescent="0.3">
      <c r="A1502" s="3"/>
      <c r="B1502" s="3"/>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c r="AA1502" s="3"/>
    </row>
    <row r="1503" spans="1:27" x14ac:dyDescent="0.3">
      <c r="A1503" s="3"/>
      <c r="B1503" s="3"/>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c r="AA1503" s="3"/>
    </row>
    <row r="1504" spans="1:27" x14ac:dyDescent="0.3">
      <c r="A1504" s="3"/>
      <c r="B1504" s="3"/>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c r="AA1504" s="3"/>
    </row>
    <row r="1505" spans="1:27" x14ac:dyDescent="0.3">
      <c r="A1505" s="3"/>
      <c r="B1505" s="3"/>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c r="AA1505" s="3"/>
    </row>
    <row r="1506" spans="1:27" x14ac:dyDescent="0.3">
      <c r="A1506" s="3"/>
      <c r="B1506" s="3"/>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c r="AA1506" s="3"/>
    </row>
    <row r="1507" spans="1:27" x14ac:dyDescent="0.3">
      <c r="A1507" s="3"/>
      <c r="B1507" s="3"/>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c r="AA1507" s="3"/>
    </row>
    <row r="1508" spans="1:27" x14ac:dyDescent="0.3">
      <c r="A1508" s="3"/>
      <c r="B1508" s="3"/>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c r="AA1508" s="3"/>
    </row>
    <row r="1509" spans="1:27" x14ac:dyDescent="0.3">
      <c r="A1509" s="3"/>
      <c r="B1509" s="3"/>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c r="AA1509" s="3"/>
    </row>
    <row r="1510" spans="1:27" x14ac:dyDescent="0.3">
      <c r="A1510" s="3"/>
      <c r="B1510" s="3"/>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c r="AA1510" s="3"/>
    </row>
    <row r="1511" spans="1:27" x14ac:dyDescent="0.3">
      <c r="A1511" s="3"/>
      <c r="B1511" s="3"/>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c r="AA1511" s="3"/>
    </row>
    <row r="1512" spans="1:27" x14ac:dyDescent="0.3">
      <c r="A1512" s="3"/>
      <c r="B1512" s="3"/>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c r="AA1512" s="3"/>
    </row>
    <row r="1513" spans="1:27" x14ac:dyDescent="0.3">
      <c r="A1513" s="3"/>
      <c r="B1513" s="3"/>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c r="AA1513" s="3"/>
    </row>
    <row r="1514" spans="1:27" x14ac:dyDescent="0.3">
      <c r="A1514" s="3"/>
      <c r="B1514" s="3"/>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c r="AA1514" s="3"/>
    </row>
    <row r="1515" spans="1:27" x14ac:dyDescent="0.3">
      <c r="A1515" s="3"/>
      <c r="B1515" s="3"/>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c r="AA1515" s="3"/>
    </row>
    <row r="1516" spans="1:27" x14ac:dyDescent="0.3">
      <c r="A1516" s="3"/>
      <c r="B1516" s="3"/>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c r="AA1516" s="3"/>
    </row>
    <row r="1517" spans="1:27" x14ac:dyDescent="0.3">
      <c r="A1517" s="3"/>
      <c r="B1517" s="3"/>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c r="AA1517" s="3"/>
    </row>
    <row r="1518" spans="1:27" x14ac:dyDescent="0.3">
      <c r="A1518" s="3"/>
      <c r="B1518" s="3"/>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c r="AA1518" s="3"/>
    </row>
    <row r="1519" spans="1:27" x14ac:dyDescent="0.3">
      <c r="A1519" s="3"/>
      <c r="B1519" s="3"/>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c r="AA1519" s="3"/>
    </row>
    <row r="1520" spans="1:27" x14ac:dyDescent="0.3">
      <c r="A1520" s="3"/>
      <c r="B1520" s="3"/>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c r="AA1520" s="3"/>
    </row>
    <row r="1521" spans="1:27" x14ac:dyDescent="0.3">
      <c r="A1521" s="3"/>
      <c r="B1521" s="3"/>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c r="AA1521" s="3"/>
    </row>
    <row r="1522" spans="1:27" x14ac:dyDescent="0.3">
      <c r="A1522" s="3"/>
      <c r="B1522" s="3"/>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c r="AA1522" s="3"/>
    </row>
    <row r="1523" spans="1:27" x14ac:dyDescent="0.3">
      <c r="A1523" s="3"/>
      <c r="B1523" s="3"/>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c r="AA1523" s="3"/>
    </row>
    <row r="1524" spans="1:27" x14ac:dyDescent="0.3">
      <c r="A1524" s="3"/>
      <c r="B1524" s="3"/>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c r="AA1524" s="3"/>
    </row>
    <row r="1525" spans="1:27" x14ac:dyDescent="0.3">
      <c r="A1525" s="3"/>
      <c r="B1525" s="3"/>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c r="AA1525" s="3"/>
    </row>
    <row r="1526" spans="1:27" x14ac:dyDescent="0.3">
      <c r="A1526" s="3"/>
      <c r="B1526" s="3"/>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c r="AA1526" s="3"/>
    </row>
    <row r="1527" spans="1:27" x14ac:dyDescent="0.3">
      <c r="A1527" s="3"/>
      <c r="B1527" s="3"/>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c r="AA1527" s="3"/>
    </row>
    <row r="1528" spans="1:27" x14ac:dyDescent="0.3">
      <c r="A1528" s="3"/>
      <c r="B1528" s="3"/>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c r="AA1528" s="3"/>
    </row>
    <row r="1529" spans="1:27" x14ac:dyDescent="0.3">
      <c r="A1529" s="3"/>
      <c r="B1529" s="3"/>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c r="AA1529" s="3"/>
    </row>
    <row r="1530" spans="1:27" x14ac:dyDescent="0.3">
      <c r="A1530" s="3"/>
      <c r="B1530" s="3"/>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c r="AA1530" s="3"/>
    </row>
    <row r="1531" spans="1:27" x14ac:dyDescent="0.3">
      <c r="A1531" s="3"/>
      <c r="B1531" s="3"/>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c r="AA1531" s="3"/>
    </row>
    <row r="1532" spans="1:27" x14ac:dyDescent="0.3">
      <c r="A1532" s="3"/>
      <c r="B1532" s="3"/>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c r="AA1532" s="3"/>
    </row>
    <row r="1533" spans="1:27" x14ac:dyDescent="0.3">
      <c r="A1533" s="3"/>
      <c r="B1533" s="3"/>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c r="AA1533" s="3"/>
    </row>
    <row r="1534" spans="1:27" x14ac:dyDescent="0.3">
      <c r="A1534" s="3"/>
      <c r="B1534" s="3"/>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c r="AA1534" s="3"/>
    </row>
    <row r="1535" spans="1:27" x14ac:dyDescent="0.3">
      <c r="A1535" s="3"/>
      <c r="B1535" s="3"/>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c r="AA1535" s="3"/>
    </row>
    <row r="1536" spans="1:27" x14ac:dyDescent="0.3">
      <c r="A1536" s="3"/>
      <c r="B1536" s="3"/>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c r="AA1536" s="3"/>
    </row>
    <row r="1537" spans="1:27" x14ac:dyDescent="0.3">
      <c r="A1537" s="3"/>
      <c r="B1537" s="3"/>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c r="AA1537" s="3"/>
    </row>
    <row r="1538" spans="1:27" x14ac:dyDescent="0.3">
      <c r="A1538" s="3"/>
      <c r="B1538" s="3"/>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c r="AA1538" s="3"/>
    </row>
    <row r="1539" spans="1:27" x14ac:dyDescent="0.3">
      <c r="A1539" s="3"/>
      <c r="B1539" s="3"/>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c r="AA1539" s="3"/>
    </row>
    <row r="1540" spans="1:27" x14ac:dyDescent="0.3">
      <c r="A1540" s="3"/>
      <c r="B1540" s="3"/>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c r="AA1540" s="3"/>
    </row>
    <row r="1541" spans="1:27" x14ac:dyDescent="0.3">
      <c r="A1541" s="3"/>
      <c r="B1541" s="3"/>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c r="AA1541" s="3"/>
    </row>
    <row r="1542" spans="1:27" x14ac:dyDescent="0.3">
      <c r="A1542" s="3"/>
      <c r="B1542" s="3"/>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c r="AA1542" s="3"/>
    </row>
    <row r="1543" spans="1:27" x14ac:dyDescent="0.3">
      <c r="A1543" s="3"/>
      <c r="B1543" s="3"/>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c r="AA1543" s="3"/>
    </row>
    <row r="1544" spans="1:27" x14ac:dyDescent="0.3">
      <c r="A1544" s="3"/>
      <c r="B1544" s="3"/>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c r="AA1544" s="3"/>
    </row>
    <row r="1545" spans="1:27" x14ac:dyDescent="0.3">
      <c r="A1545" s="3"/>
      <c r="B1545" s="3"/>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c r="AA1545" s="3"/>
    </row>
    <row r="1546" spans="1:27" x14ac:dyDescent="0.3">
      <c r="A1546" s="3"/>
      <c r="B1546" s="3"/>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c r="AA1546" s="3"/>
    </row>
    <row r="1547" spans="1:27" x14ac:dyDescent="0.3">
      <c r="A1547" s="3"/>
      <c r="B1547" s="3"/>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c r="AA1547" s="3"/>
    </row>
    <row r="1548" spans="1:27" x14ac:dyDescent="0.3">
      <c r="A1548" s="3"/>
      <c r="B1548" s="3"/>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c r="AA1548" s="3"/>
    </row>
    <row r="1549" spans="1:27" x14ac:dyDescent="0.3">
      <c r="A1549" s="3"/>
      <c r="B1549" s="3"/>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c r="AA1549" s="3"/>
    </row>
    <row r="1550" spans="1:27" x14ac:dyDescent="0.3">
      <c r="A1550" s="3"/>
      <c r="B1550" s="3"/>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c r="AA1550" s="3"/>
    </row>
    <row r="1551" spans="1:27" x14ac:dyDescent="0.3">
      <c r="A1551" s="3"/>
      <c r="B1551" s="3"/>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c r="AA1551" s="3"/>
    </row>
    <row r="1552" spans="1:27" x14ac:dyDescent="0.3">
      <c r="A1552" s="3"/>
      <c r="B1552" s="3"/>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c r="AA1552" s="3"/>
    </row>
    <row r="1553" spans="1:27" x14ac:dyDescent="0.3">
      <c r="A1553" s="3"/>
      <c r="B1553" s="3"/>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c r="AA1553" s="3"/>
    </row>
    <row r="1554" spans="1:27" x14ac:dyDescent="0.3">
      <c r="A1554" s="3"/>
      <c r="B1554" s="3"/>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c r="AA1554" s="3"/>
    </row>
    <row r="1555" spans="1:27" x14ac:dyDescent="0.3">
      <c r="A1555" s="3"/>
      <c r="B1555" s="3"/>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c r="AA1555" s="3"/>
    </row>
    <row r="1556" spans="1:27" x14ac:dyDescent="0.3">
      <c r="A1556" s="3"/>
      <c r="B1556" s="3"/>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c r="AA1556" s="3"/>
    </row>
    <row r="1557" spans="1:27" x14ac:dyDescent="0.3">
      <c r="A1557" s="3"/>
      <c r="B1557" s="3"/>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c r="AA1557" s="3"/>
    </row>
    <row r="1558" spans="1:27" x14ac:dyDescent="0.3">
      <c r="A1558" s="3"/>
      <c r="B1558" s="3"/>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c r="AA1558" s="3"/>
    </row>
    <row r="1559" spans="1:27" x14ac:dyDescent="0.3">
      <c r="A1559" s="3"/>
      <c r="B1559" s="3"/>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c r="AA1559" s="3"/>
    </row>
    <row r="1560" spans="1:27" x14ac:dyDescent="0.3">
      <c r="A1560" s="3"/>
      <c r="B1560" s="3"/>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c r="AA1560" s="3"/>
    </row>
    <row r="1561" spans="1:27" x14ac:dyDescent="0.3">
      <c r="A1561" s="3"/>
      <c r="B1561" s="3"/>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c r="AA1561" s="3"/>
    </row>
    <row r="1562" spans="1:27" x14ac:dyDescent="0.3">
      <c r="A1562" s="3"/>
      <c r="B1562" s="3"/>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c r="AA1562" s="3"/>
    </row>
    <row r="1563" spans="1:27" x14ac:dyDescent="0.3">
      <c r="A1563" s="3"/>
      <c r="B1563" s="3"/>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c r="AA1563" s="3"/>
    </row>
    <row r="1564" spans="1:27" x14ac:dyDescent="0.3">
      <c r="A1564" s="3"/>
      <c r="B1564" s="3"/>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c r="AA1564" s="3"/>
    </row>
    <row r="1565" spans="1:27" x14ac:dyDescent="0.3">
      <c r="A1565" s="3"/>
      <c r="B1565" s="3"/>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c r="AA1565" s="3"/>
    </row>
    <row r="1566" spans="1:27" x14ac:dyDescent="0.3">
      <c r="A1566" s="3"/>
      <c r="B1566" s="3"/>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c r="AA1566" s="3"/>
    </row>
    <row r="1567" spans="1:27" x14ac:dyDescent="0.3">
      <c r="A1567" s="3"/>
      <c r="B1567" s="3"/>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c r="AA1567" s="3"/>
    </row>
    <row r="1568" spans="1:27" x14ac:dyDescent="0.3">
      <c r="A1568" s="3"/>
      <c r="B1568" s="3"/>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c r="AA1568" s="3"/>
    </row>
    <row r="1569" spans="1:27" x14ac:dyDescent="0.3">
      <c r="A1569" s="3"/>
      <c r="B1569" s="3"/>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c r="AA1569" s="3"/>
    </row>
    <row r="1570" spans="1:27" x14ac:dyDescent="0.3">
      <c r="A1570" s="3"/>
      <c r="B1570" s="3"/>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c r="AA1570" s="3"/>
    </row>
    <row r="1571" spans="1:27" x14ac:dyDescent="0.3">
      <c r="A1571" s="3"/>
      <c r="B1571" s="3"/>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c r="AA1571" s="3"/>
    </row>
    <row r="1572" spans="1:27" x14ac:dyDescent="0.3">
      <c r="A1572" s="3"/>
      <c r="B1572" s="3"/>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c r="AA1572" s="3"/>
    </row>
    <row r="1573" spans="1:27" x14ac:dyDescent="0.3">
      <c r="A1573" s="3"/>
      <c r="B1573" s="3"/>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c r="AA1573" s="3"/>
    </row>
    <row r="1574" spans="1:27" x14ac:dyDescent="0.3">
      <c r="A1574" s="3"/>
      <c r="B1574" s="3"/>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c r="AA1574" s="3"/>
    </row>
    <row r="1575" spans="1:27" x14ac:dyDescent="0.3">
      <c r="A1575" s="3"/>
      <c r="B1575" s="3"/>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c r="AA1575" s="3"/>
    </row>
    <row r="1576" spans="1:27" x14ac:dyDescent="0.3">
      <c r="A1576" s="3"/>
      <c r="B1576" s="3"/>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c r="AA1576" s="3"/>
    </row>
    <row r="1577" spans="1:27" x14ac:dyDescent="0.3">
      <c r="A1577" s="3"/>
      <c r="B1577" s="3"/>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c r="AA1577" s="3"/>
    </row>
    <row r="1578" spans="1:27" x14ac:dyDescent="0.3">
      <c r="A1578" s="3"/>
      <c r="B1578" s="3"/>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c r="AA1578" s="3"/>
    </row>
    <row r="1579" spans="1:27" x14ac:dyDescent="0.3">
      <c r="A1579" s="3"/>
      <c r="B1579" s="3"/>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c r="AA1579" s="3"/>
    </row>
    <row r="1580" spans="1:27" x14ac:dyDescent="0.3">
      <c r="A1580" s="3"/>
      <c r="B1580" s="3"/>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c r="AA1580" s="3"/>
    </row>
    <row r="1581" spans="1:27" x14ac:dyDescent="0.3">
      <c r="A1581" s="3"/>
      <c r="B1581" s="3"/>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c r="AA1581" s="3"/>
    </row>
    <row r="1582" spans="1:27" x14ac:dyDescent="0.3">
      <c r="A1582" s="3"/>
      <c r="B1582" s="3"/>
      <c r="C1582" s="3"/>
      <c r="D1582" s="3"/>
      <c r="E1582" s="3"/>
      <c r="F1582" s="3"/>
      <c r="G1582" s="3"/>
      <c r="H1582" s="3"/>
      <c r="I1582" s="3"/>
      <c r="J1582" s="3"/>
      <c r="K1582" s="3"/>
      <c r="L1582" s="3"/>
      <c r="M1582" s="3"/>
      <c r="N1582" s="3"/>
      <c r="O1582" s="3"/>
      <c r="P1582" s="3"/>
      <c r="Q1582" s="3"/>
      <c r="R1582" s="3"/>
      <c r="S1582" s="3"/>
      <c r="T1582" s="3"/>
      <c r="U1582" s="3"/>
      <c r="V1582" s="3"/>
      <c r="W1582" s="3"/>
      <c r="X1582" s="3"/>
      <c r="Y1582" s="3"/>
      <c r="Z1582" s="3"/>
      <c r="AA1582" s="3"/>
    </row>
    <row r="1583" spans="1:27" x14ac:dyDescent="0.3">
      <c r="A1583" s="3"/>
      <c r="B1583" s="3"/>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c r="AA1583" s="3"/>
    </row>
    <row r="1584" spans="1:27" x14ac:dyDescent="0.3">
      <c r="A1584" s="3"/>
      <c r="B1584" s="3"/>
      <c r="C1584" s="3"/>
      <c r="D1584" s="3"/>
      <c r="E1584" s="3"/>
      <c r="F1584" s="3"/>
      <c r="G1584" s="3"/>
      <c r="H1584" s="3"/>
      <c r="I1584" s="3"/>
      <c r="J1584" s="3"/>
      <c r="K1584" s="3"/>
      <c r="L1584" s="3"/>
      <c r="M1584" s="3"/>
      <c r="N1584" s="3"/>
      <c r="O1584" s="3"/>
      <c r="P1584" s="3"/>
      <c r="Q1584" s="3"/>
      <c r="R1584" s="3"/>
      <c r="S1584" s="3"/>
      <c r="T1584" s="3"/>
      <c r="U1584" s="3"/>
      <c r="V1584" s="3"/>
      <c r="W1584" s="3"/>
      <c r="X1584" s="3"/>
      <c r="Y1584" s="3"/>
      <c r="Z1584" s="3"/>
      <c r="AA1584" s="3"/>
    </row>
    <row r="1585" spans="1:27" x14ac:dyDescent="0.3">
      <c r="A1585" s="3"/>
      <c r="B1585" s="3"/>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c r="AA1585" s="3"/>
    </row>
    <row r="1586" spans="1:27" x14ac:dyDescent="0.3">
      <c r="A1586" s="3"/>
      <c r="B1586" s="3"/>
      <c r="C1586" s="3"/>
      <c r="D1586" s="3"/>
      <c r="E1586" s="3"/>
      <c r="F1586" s="3"/>
      <c r="G1586" s="3"/>
      <c r="H1586" s="3"/>
      <c r="I1586" s="3"/>
      <c r="J1586" s="3"/>
      <c r="K1586" s="3"/>
      <c r="L1586" s="3"/>
      <c r="M1586" s="3"/>
      <c r="N1586" s="3"/>
      <c r="O1586" s="3"/>
      <c r="P1586" s="3"/>
      <c r="Q1586" s="3"/>
      <c r="R1586" s="3"/>
      <c r="S1586" s="3"/>
      <c r="T1586" s="3"/>
      <c r="U1586" s="3"/>
      <c r="V1586" s="3"/>
      <c r="W1586" s="3"/>
      <c r="X1586" s="3"/>
      <c r="Y1586" s="3"/>
      <c r="Z1586" s="3"/>
      <c r="AA1586" s="3"/>
    </row>
    <row r="1587" spans="1:27" x14ac:dyDescent="0.3">
      <c r="A1587" s="3"/>
      <c r="B1587" s="3"/>
      <c r="C1587" s="3"/>
      <c r="D1587" s="3"/>
      <c r="E1587" s="3"/>
      <c r="F1587" s="3"/>
      <c r="G1587" s="3"/>
      <c r="H1587" s="3"/>
      <c r="I1587" s="3"/>
      <c r="J1587" s="3"/>
      <c r="K1587" s="3"/>
      <c r="L1587" s="3"/>
      <c r="M1587" s="3"/>
      <c r="N1587" s="3"/>
      <c r="O1587" s="3"/>
      <c r="P1587" s="3"/>
      <c r="Q1587" s="3"/>
      <c r="R1587" s="3"/>
      <c r="S1587" s="3"/>
      <c r="T1587" s="3"/>
      <c r="U1587" s="3"/>
      <c r="V1587" s="3"/>
      <c r="W1587" s="3"/>
      <c r="X1587" s="3"/>
      <c r="Y1587" s="3"/>
      <c r="Z1587" s="3"/>
      <c r="AA1587" s="3"/>
    </row>
    <row r="1588" spans="1:27" x14ac:dyDescent="0.3">
      <c r="A1588" s="3"/>
      <c r="B1588" s="3"/>
      <c r="C1588" s="3"/>
      <c r="D1588" s="3"/>
      <c r="E1588" s="3"/>
      <c r="F1588" s="3"/>
      <c r="G1588" s="3"/>
      <c r="H1588" s="3"/>
      <c r="I1588" s="3"/>
      <c r="J1588" s="3"/>
      <c r="K1588" s="3"/>
      <c r="L1588" s="3"/>
      <c r="M1588" s="3"/>
      <c r="N1588" s="3"/>
      <c r="O1588" s="3"/>
      <c r="P1588" s="3"/>
      <c r="Q1588" s="3"/>
      <c r="R1588" s="3"/>
      <c r="S1588" s="3"/>
      <c r="T1588" s="3"/>
      <c r="U1588" s="3"/>
      <c r="V1588" s="3"/>
      <c r="W1588" s="3"/>
      <c r="X1588" s="3"/>
      <c r="Y1588" s="3"/>
      <c r="Z1588" s="3"/>
      <c r="AA1588" s="3"/>
    </row>
    <row r="1589" spans="1:27" x14ac:dyDescent="0.3">
      <c r="A1589" s="3"/>
      <c r="B1589" s="3"/>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c r="AA1589" s="3"/>
    </row>
    <row r="1590" spans="1:27" x14ac:dyDescent="0.3">
      <c r="A1590" s="3"/>
      <c r="B1590" s="3"/>
      <c r="C1590" s="3"/>
      <c r="D1590" s="3"/>
      <c r="E1590" s="3"/>
      <c r="F1590" s="3"/>
      <c r="G1590" s="3"/>
      <c r="H1590" s="3"/>
      <c r="I1590" s="3"/>
      <c r="J1590" s="3"/>
      <c r="K1590" s="3"/>
      <c r="L1590" s="3"/>
      <c r="M1590" s="3"/>
      <c r="N1590" s="3"/>
      <c r="O1590" s="3"/>
      <c r="P1590" s="3"/>
      <c r="Q1590" s="3"/>
      <c r="R1590" s="3"/>
      <c r="S1590" s="3"/>
      <c r="T1590" s="3"/>
      <c r="U1590" s="3"/>
      <c r="V1590" s="3"/>
      <c r="W1590" s="3"/>
      <c r="X1590" s="3"/>
      <c r="Y1590" s="3"/>
      <c r="Z1590" s="3"/>
      <c r="AA1590" s="3"/>
    </row>
    <row r="1591" spans="1:27" x14ac:dyDescent="0.3">
      <c r="A1591" s="3"/>
      <c r="B1591" s="3"/>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c r="AA1591" s="3"/>
    </row>
    <row r="1592" spans="1:27" x14ac:dyDescent="0.3">
      <c r="A1592" s="3"/>
      <c r="B1592" s="3"/>
      <c r="C1592" s="3"/>
      <c r="D1592" s="3"/>
      <c r="E1592" s="3"/>
      <c r="F1592" s="3"/>
      <c r="G1592" s="3"/>
      <c r="H1592" s="3"/>
      <c r="I1592" s="3"/>
      <c r="J1592" s="3"/>
      <c r="K1592" s="3"/>
      <c r="L1592" s="3"/>
      <c r="M1592" s="3"/>
      <c r="N1592" s="3"/>
      <c r="O1592" s="3"/>
      <c r="P1592" s="3"/>
      <c r="Q1592" s="3"/>
      <c r="R1592" s="3"/>
      <c r="S1592" s="3"/>
      <c r="T1592" s="3"/>
      <c r="U1592" s="3"/>
      <c r="V1592" s="3"/>
      <c r="W1592" s="3"/>
      <c r="X1592" s="3"/>
      <c r="Y1592" s="3"/>
      <c r="Z1592" s="3"/>
      <c r="AA1592" s="3"/>
    </row>
  </sheetData>
  <sortState ref="A2:AA1151">
    <sortCondition ref="A2:A1151"/>
    <sortCondition ref="D2:D1151"/>
  </sortState>
  <hyperlinks>
    <hyperlink ref="Q170" r:id="rId1" display="http://www.ppdaproviders.ug/"/>
    <hyperlink ref="Q102" r:id="rId2" display="http://gpp.ppda.go.ug/page/awarded_contracts"/>
    <hyperlink ref="Q103" r:id="rId3" display="http://gpp.ppda.go.ug/page/best_evaluated_bidder"/>
    <hyperlink ref="Q108" r:id="rId4" display="https://ura.go.ug/leftMenu.do"/>
    <hyperlink ref="Q109" r:id="rId5" display="https://ura.go.ug/csvFile.do?dispatch=load"/>
    <hyperlink ref="Q114" r:id="rId6" display="https://ppda.go.ug/download/downloads/corporate_reports/SUSPENDED PROVIDERS Nov 2011.pdf"/>
    <hyperlink ref="Q206" r:id="rId7" display="https://data.terrapop.org/"/>
    <hyperlink ref="Q275" r:id="rId8" display="https://www.bou.or.ug/bou/publications_research/icbt.html"/>
    <hyperlink ref="Q280" r:id="rId9" display="https://www.bou.or.ug/bou/publications_research/Bank_Lending_Survey.html"/>
    <hyperlink ref="Q329" r:id="rId10"/>
    <hyperlink ref="Q363" r:id="rId11" display="https://www.bou.or.ug/bou/publications_research/private_sector_capital_psis.html"/>
    <hyperlink ref="Q388" r:id="rId12" display="http://unctadstat.unctad.org/CountryProfile/GeneralProfile/en-GB/800/index.html"/>
    <hyperlink ref="Q510" r:id="rId13" display="http://www.education.go.ug/data/smenu/2/EMIS Statistics.html"/>
    <hyperlink ref="Q432" r:id="rId14" display="http://catalog.ihsn.org/index.php/catalog/4751/study-description"/>
    <hyperlink ref="Q519" r:id="rId15" display="http://www.ubos.org/unda/index.php/catalog/19"/>
    <hyperlink ref="Q520" r:id="rId16" display="http://catalog.ihsn.org/index.php/catalog/2357"/>
    <hyperlink ref="Q523" r:id="rId17" display="http://www.ubos.org/unda/index.php/catalog/54"/>
    <hyperlink ref="Q545" r:id="rId18" display="http://wmo.multicorpora.net/MultiTransWeb/Web.mvc"/>
    <hyperlink ref="Q526" r:id="rId19" display="https://www.strausscenter.org/ccaps-content/climate-vulnerability-model.html"/>
    <hyperlink ref="Q537" r:id="rId20" display="http://portal.gdacs.org/data"/>
    <hyperlink ref="Q539" r:id="rId21" display="http://unfccc.int/ghg_data/items/3800.php"/>
    <hyperlink ref="Q540" r:id="rId22" display="http://worldweather.wmo.int/en/home.html"/>
    <hyperlink ref="Q541" r:id="rId23" display="http://catalog.ihsn.org/index.php/catalog/1047"/>
    <hyperlink ref="Q550" r:id="rId24" display="http://ipsanad.com/"/>
    <hyperlink ref="Q584" r:id="rId25" display="http://www.ubos.org/unda/index.php/catalog/11"/>
    <hyperlink ref="Z584" r:id="rId26" display="http://catalog.ihsn.org/index.php/catalog/3786/"/>
    <hyperlink ref="Q556" r:id="rId27" display="http://microdata.worldbank.org/index.php/catalog/593"/>
    <hyperlink ref="Z556" r:id="rId28" display="http://catalog.ihsn.org/index.php/catalog/892"/>
    <hyperlink ref="Q557" r:id="rId29" display="http://microdata.worldbank.org/index.php/catalog/2504"/>
    <hyperlink ref="Z557" r:id="rId30" display="http://datatopics.worldbank.org/financialinclusion/"/>
    <hyperlink ref="Q657" r:id="rId31" display="http://www.ugandangodirectory.org/"/>
    <hyperlink ref="Z637" r:id="rId32" display="http://www.afrobarometer.org/data/merged-round-5-data-34-countries-2015"/>
    <hyperlink ref="Q595" r:id="rId33" display="http://www.ubos.org/unda/index.php/catalog/18"/>
    <hyperlink ref="Q651" r:id="rId34" display="http://www.ubos.org/unda/index.php/catalog/20"/>
    <hyperlink ref="Q652" r:id="rId35" display="http://catalog.ihsn.org/index.php/catalog/3785/study-description"/>
    <hyperlink ref="Z652" r:id="rId36" display="http://www.ubos.org/unda/index.php/catalog/4"/>
    <hyperlink ref="Q654" r:id="rId37" display="http://www.ubos.org/unda/index.php/catalog/13"/>
    <hyperlink ref="Z654" r:id="rId38" display="http://catalog.ihsn.org/index.php/catalog/3784/study-description"/>
    <hyperlink ref="Q782" r:id="rId39" display="http://hmis2.health.go.ug/"/>
    <hyperlink ref="Q807" r:id="rId40" display="http://hris.health.go.ug/"/>
    <hyperlink ref="Q744" r:id="rId41" display="http://dhsprogram.com/what-we-do/survey/survey-display-373.cfm"/>
    <hyperlink ref="Q753" r:id="rId42" display="http://dhsprogram.com/what-we-do/survey/survey-display-399.cfm"/>
    <hyperlink ref="Q822" r:id="rId43" display="https://www.datafirst.uct.ac.za/dataportal/index.php/catalog/535"/>
    <hyperlink ref="Q827" r:id="rId44" display="https://www.datafirst.uct.ac.za/dataportal/index.php/catalog/533"/>
    <hyperlink ref="Q828" r:id="rId45" display="https://www.datafirst.uct.ac.za/dataportal/index.php/catalog/532"/>
    <hyperlink ref="Q830" r:id="rId46" display="http://catalog.ihsn.org/index.php/catalog/2353"/>
    <hyperlink ref="Q858" r:id="rId47" display="http://www.ict.go.ug/sites/default/files/Resource/Entebbe_Municipality_Postcodes.pdf"/>
    <hyperlink ref="Q831" r:id="rId48" display="http://www.researchictafrica.net/prices/Fair_Mobile_PrePaid.php"/>
    <hyperlink ref="Q838" r:id="rId49" display="http://www.itu.int/net4/wsis/stocktakingp/en/Database/Search"/>
    <hyperlink ref="Q860" r:id="rId50" display="http://catalog.ihsn.org/index.php/catalog/3787"/>
    <hyperlink ref="Q868" r:id="rId51" display="http://www.ubos.org/publications/labour/"/>
    <hyperlink ref="Q876" r:id="rId52" display="http://www.ubos.org/onlinefiles/uploads/ubos/pdf documents/migration2005_09.pdf"/>
    <hyperlink ref="Q885" r:id="rId53" display="http://data.energy-gis.opendata.arcgis.com/"/>
    <hyperlink ref="Q678" r:id="rId54" display="http://www.ubos.org/statistical-activities/community-systems/district-profiling/community-statistics/"/>
    <hyperlink ref="Q658" r:id="rId55"/>
    <hyperlink ref="Q156" r:id="rId56" display="https://www.enterprisesurveys.org/data/exploreeconomies/2013/uganda"/>
    <hyperlink ref="Z156" r:id="rId57" display="http://microdata.worldbank.org/index.php/catalog/2024"/>
    <hyperlink ref="Q603" r:id="rId58"/>
    <hyperlink ref="Q617" r:id="rId59" display="http://ugandadata.orq/ecompendium/BrowseDefinitions.aspx"/>
    <hyperlink ref="Q225" r:id="rId60" display="https://international.ipums.org/international/about.shtml"/>
    <hyperlink ref="Z619" r:id="rId61" display="https://data.oecd.org/searchresults/?hf=20&amp;b=0&amp;r=%2Bf%2Ftype%2Findicators&amp;l=en&amp;s=score"/>
    <hyperlink ref="Q994" r:id="rId62" display="https://www.strausscenter.org/scad.html"/>
    <hyperlink ref="Q1151" r:id="rId63" display="http://www.ec.or.ug/register"/>
    <hyperlink ref="Q1126" r:id="rId64" display="http://childhelpline.mglsd.go.ug/index.php?pg=t&amp;w=page&amp;i=NDQ=&amp;v=a00c3ed3ed333265b0b11ed19538ad46062f7¢8e"/>
    <hyperlink ref="Q1141" r:id="rId65" display="http://www.mglsd.go.ug/genderdb/"/>
    <hyperlink ref="Q1077" r:id="rId66" display="http://www.mglsd.go.ug/ovcmis/"/>
    <hyperlink ref="Q1078" r:id="rId67" display="http://www.ubos.org/unda/index.php/catalog/24"/>
    <hyperlink ref="Q1093" r:id="rId68" display="http://microdata.worldbank.org/index.php/catalog/2256"/>
    <hyperlink ref="Q1109" r:id="rId69" display="http://www.ubos.org/unda/index.php/catalog/25"/>
    <hyperlink ref="Q1001" r:id="rId70" display="https://euaidexplorer.ec.europa.eu/"/>
    <hyperlink ref="Q996" r:id="rId71" display="https://fts.unocha.org/pageloader.aspx?page=emerg-emergencyCountryDetails&amp;cc=uga"/>
    <hyperlink ref="Q1007" r:id="rId72" display="https://www.humanitarianresponse.info/en/operations/uganda"/>
    <hyperlink ref="Q1042" r:id="rId73" display="http://reliefweb.int/country/uga"/>
    <hyperlink ref="Q1068" r:id="rId74" display="http://catalog.ihsn.org/index.php/catalog/2214/"/>
    <hyperlink ref="Q1076" r:id="rId75" display="http://www.uhrc.ug/"/>
    <hyperlink ref="Q1147" r:id="rId76" display="http://www.ubos.org/onlinefiles/uploads/ubos/pdf documents/ILRI Poverty Report 2007.pdf"/>
    <hyperlink ref="Q1044" r:id="rId77" display="https://data.hdx.rwlabs.org/group/uga"/>
    <hyperlink ref="Q1047" r:id="rId78" display="http://www.inform-index.org/Countries/Country-profiles"/>
    <hyperlink ref="Q140" r:id="rId79" display="http://catalog.ihsn.org/index.php/catalog/2356/study-description"/>
    <hyperlink ref="Q89" r:id="rId80" display="http://catalog.ihsn.org/index.php/catalog/2356/study-description"/>
    <hyperlink ref="Q90" r:id="rId81" display="http://catalog.ihsn.org/index.php/catalog/2356/study-description"/>
    <hyperlink ref="Q91" r:id="rId82" display="http://catalog.ihsn.org/index.php/catalog/2356/study-description"/>
    <hyperlink ref="Q92" r:id="rId83" display="http://catalog.ihsn.org/index.php/catalog/2356/study-description"/>
    <hyperlink ref="Z140" r:id="rId84" display="http://catalog.ihsn.org/index.php/catalog/2356/study-description"/>
    <hyperlink ref="Z83:Z86" r:id="rId85" display="http://catalog.ihsn.org/index.php/catalog/2356/study-description"/>
    <hyperlink ref="Q83:Q86" r:id="rId86" display="http://catalog.ihsn.org/index.php/catalog/2356/study-description"/>
    <hyperlink ref="Q187" r:id="rId87" display="http://www.ubos.org/onlinefiles/uploads/ubos/pdf documents/2010 COBE Report.pdf"/>
    <hyperlink ref="Q176" r:id="rId88" display="http://www.ubos.org/onlinefiles/uploads/ubos/pdf documents/2010 COBE Report.pdf"/>
    <hyperlink ref="Q93" r:id="rId89" display="http://www.ubos.org/onlinefiles/uploads/ubos/pdf documents/2010 COBE Report.pdf"/>
    <hyperlink ref="Q141" r:id="rId90" display="http://www.ubos.org/onlinefiles/uploads/ubos/pdf documents/2010 COBE Report.pdf"/>
    <hyperlink ref="Q94" r:id="rId91" display="http://www.ubos.org/onlinefiles/uploads/ubos/pdf documents/2010 COBE Report.pdf"/>
    <hyperlink ref="Q95" r:id="rId92" display="http://www.ubos.org/onlinefiles/uploads/ubos/pdf documents/2010 COBE Report.pdf"/>
    <hyperlink ref="Q142" r:id="rId93" display="http://www.ubos.org/onlinefiles/uploads/ubos/pdf documents/2010 COBE Report.pdf"/>
    <hyperlink ref="Q96" r:id="rId94" display="http://www.ubos.org/onlinefiles/uploads/ubos/pdf documents/2010 COBE Report.pdf"/>
    <hyperlink ref="Q97" r:id="rId95" display="http://www.ubos.org/onlinefiles/uploads/ubos/pdf documents/2010 COBE Report.pdf"/>
    <hyperlink ref="Q98" r:id="rId96" display="http://www.ubos.org/onlinefiles/uploads/ubos/pdf documents/2010 COBE Report.pdf"/>
    <hyperlink ref="Q99" r:id="rId97" display="http://www.ubos.org/onlinefiles/uploads/ubos/pdf documents/2010 COBE Report.pdf"/>
    <hyperlink ref="Q100" r:id="rId98" display="http://www.ubos.org/onlinefiles/uploads/ubos/pdf documents/2010 COBE Report.pdf"/>
    <hyperlink ref="Q177" r:id="rId99" display="http://www.ubos.org/onlinefiles/uploads/ubos/pdf documents/2010 COBE Report.pdf"/>
    <hyperlink ref="Q178" r:id="rId100" display="http://www.ubos.org/onlinefiles/uploads/ubos/pdf documents/2010 COBE Report.pdf"/>
    <hyperlink ref="Q104" r:id="rId101"/>
    <hyperlink ref="Q105" r:id="rId102"/>
    <hyperlink ref="Q110" r:id="rId103"/>
    <hyperlink ref="Q111" r:id="rId104"/>
    <hyperlink ref="Q112" r:id="rId105"/>
    <hyperlink ref="Q113" r:id="rId106"/>
    <hyperlink ref="Z122" r:id="rId107"/>
    <hyperlink ref="Q128" r:id="rId108" display="http://statistics.unwto.org/content/yearbook "/>
    <hyperlink ref="Z115" r:id="rId109" display="http://www.ubos.org/statistics/macro-economic/trade-2/"/>
    <hyperlink ref="Z116" r:id="rId110" display="http://www.ubos.org/statistics/macro-economic/trade-2/"/>
    <hyperlink ref="Z117" r:id="rId111" display="http://www.ubos.org/statistics/macro-economic/trade-2/"/>
    <hyperlink ref="Z118" r:id="rId112" display="http://www.ubos.org/statistics/macro-economic/trade-2/"/>
    <hyperlink ref="Z119" r:id="rId113" display="http://www.ubos.org/statistics/macro-economic/trade-2/"/>
    <hyperlink ref="Z120" r:id="rId114" display="http://www.ubos.org/statistics/macro-economic/trade-2/"/>
    <hyperlink ref="Z121" r:id="rId115" display="http://www.ubos.org/statistics/macro-economic/trade-2/"/>
    <hyperlink ref="Q117" r:id="rId116"/>
    <hyperlink ref="Q118" r:id="rId117"/>
    <hyperlink ref="Q119" r:id="rId118"/>
    <hyperlink ref="Q120" r:id="rId119"/>
    <hyperlink ref="Q121" r:id="rId120"/>
    <hyperlink ref="Q115" r:id="rId121"/>
    <hyperlink ref="Q116" r:id="rId122"/>
    <hyperlink ref="Z123" r:id="rId123"/>
    <hyperlink ref="Q122" r:id="rId124"/>
    <hyperlink ref="Q123" r:id="rId125"/>
    <hyperlink ref="Q124" r:id="rId126" display="http://statistics.unwto.org/content/yearbook "/>
    <hyperlink ref="Q125" r:id="rId127" display="http://statistics.unwto.org/content/yearbook "/>
    <hyperlink ref="Q126" r:id="rId128" display="http://statistics.unwto.org/content/yearbook "/>
    <hyperlink ref="Q127" r:id="rId129" display="http://statistics.unwto.org/content/yearbook "/>
    <hyperlink ref="Q202" r:id="rId130" display="http://microdata.worldbank.org/index.php/catalog/97"/>
    <hyperlink ref="Q203" r:id="rId131" display="http://microdata.worldbank.org/index.php/catalog/97"/>
    <hyperlink ref="Q204" r:id="rId132" display="http://microdata.worldbank.org/index.php/catalog/97"/>
    <hyperlink ref="Q205" r:id="rId133" display="http://microdata.worldbank.org/index.php/catalog/97"/>
    <hyperlink ref="Q250" r:id="rId134"/>
    <hyperlink ref="Q251" r:id="rId135"/>
    <hyperlink ref="Q252" r:id="rId136"/>
    <hyperlink ref="Q207" r:id="rId137"/>
    <hyperlink ref="Q264" r:id="rId138"/>
    <hyperlink ref="Q253" r:id="rId139"/>
    <hyperlink ref="Q254" r:id="rId140"/>
    <hyperlink ref="Q255" r:id="rId141"/>
    <hyperlink ref="Q208" r:id="rId142"/>
    <hyperlink ref="Q256" r:id="rId143"/>
    <hyperlink ref="Q257" r:id="rId144"/>
    <hyperlink ref="Q258" r:id="rId145"/>
    <hyperlink ref="Q209" r:id="rId146"/>
    <hyperlink ref="Q210" r:id="rId147"/>
    <hyperlink ref="Q231" r:id="rId148"/>
    <hyperlink ref="Q1114" r:id="rId149"/>
    <hyperlink ref="Q242" r:id="rId150"/>
    <hyperlink ref="Q243" r:id="rId151"/>
    <hyperlink ref="Q244" r:id="rId152"/>
    <hyperlink ref="Q245" r:id="rId153"/>
    <hyperlink ref="Q246" r:id="rId154"/>
    <hyperlink ref="Q247" r:id="rId155"/>
    <hyperlink ref="Q248" r:id="rId156"/>
    <hyperlink ref="Q211" r:id="rId157"/>
    <hyperlink ref="Q212" r:id="rId158"/>
    <hyperlink ref="Q213" r:id="rId159"/>
    <hyperlink ref="Q214" r:id="rId160"/>
    <hyperlink ref="Q215" r:id="rId161"/>
    <hyperlink ref="Q216" r:id="rId162"/>
    <hyperlink ref="Q217" r:id="rId163"/>
    <hyperlink ref="Q218" r:id="rId164"/>
    <hyperlink ref="Q219" r:id="rId165"/>
    <hyperlink ref="Q220" r:id="rId166"/>
    <hyperlink ref="Q221" r:id="rId167"/>
    <hyperlink ref="Q222" r:id="rId168"/>
    <hyperlink ref="Q223" r:id="rId169"/>
    <hyperlink ref="Q268" r:id="rId170" display="https://www.bou.or.ug/bou/publications_research/icbt.html"/>
    <hyperlink ref="Q269" r:id="rId171" display="https://www.bou.or.ug/bou/publications_research/icbt.html"/>
    <hyperlink ref="Q270" r:id="rId172" display="https://www.bou.or.ug/bou/publications_research/icbt.html"/>
    <hyperlink ref="Q271" r:id="rId173" display="https://www.bou.or.ug/bou/publications_research/icbt.html"/>
    <hyperlink ref="Q272" r:id="rId174" display="https://www.bou.or.ug/bou/publications_research/icbt.html"/>
    <hyperlink ref="Q273" r:id="rId175" display="https://www.bou.or.ug/bou/publications_research/icbt.html"/>
    <hyperlink ref="Q404" r:id="rId176" display="https://www.bou.or.ug/bou/publications_research/icbt.html"/>
    <hyperlink ref="Q405" r:id="rId177" display="https://www.bou.or.ug/bou/publications_research/icbt.html"/>
    <hyperlink ref="Q274" r:id="rId178" display="https://www.bou.or.ug/bou/publications_research/icbt.html"/>
    <hyperlink ref="Q406" r:id="rId179" display="https://www.bou.or.ug/bou/publications_research/icbt.html"/>
    <hyperlink ref="Q276" r:id="rId180" display="http://www.budget.go.ug/budget/national-budget-performance-reports"/>
    <hyperlink ref="Q277" r:id="rId181" display="http://www.budget.go.ug/budget/national-budget-performance-reports"/>
    <hyperlink ref="Q278" r:id="rId182" display="http://www.budget.go.ug/budget/national-budget-performance-reports"/>
    <hyperlink ref="Q407" r:id="rId183" display="http://www.budget.go.ug/budget/national-budget-performance-reports"/>
    <hyperlink ref="Q414" r:id="rId184" display="http://www.budget.go.ug/"/>
    <hyperlink ref="Q279" r:id="rId185" display="http://www.budget.go.ug/"/>
    <hyperlink ref="Q321" r:id="rId186" location="/map@1.644977,32.780457,8(dark,cicos_uganda),Uganda"/>
    <hyperlink ref="Q281" r:id="rId187" display="https://www.bou.or.ug/bou/publications_research/Bank_Lending_Survey.html"/>
    <hyperlink ref="Q282" r:id="rId188" display="https://www.bou.or.ug/bou/publications_research/Bank_Lending_Survey.html"/>
    <hyperlink ref="Q283" r:id="rId189" display="https://www.bou.or.ug/bou/publications_research/Bank_Lending_Survey.html"/>
    <hyperlink ref="Q284" r:id="rId190" display="https://www.bou.or.ug/bou/publications_research/Bank_Lending_Survey.html"/>
    <hyperlink ref="Q285" r:id="rId191" display="https://www.bou.or.ug/bou/publications_research/Bank_Lending_Survey.html"/>
    <hyperlink ref="Q286" r:id="rId192"/>
    <hyperlink ref="Q287" r:id="rId193"/>
    <hyperlink ref="Q288" r:id="rId194"/>
    <hyperlink ref="Q289" r:id="rId195"/>
    <hyperlink ref="Q290" r:id="rId196"/>
    <hyperlink ref="Q291" r:id="rId197"/>
    <hyperlink ref="Q292" r:id="rId198"/>
    <hyperlink ref="Q293" r:id="rId199"/>
    <hyperlink ref="Q294" r:id="rId200"/>
    <hyperlink ref="Q295" r:id="rId201"/>
    <hyperlink ref="Q296" r:id="rId202"/>
    <hyperlink ref="Q297" r:id="rId203"/>
    <hyperlink ref="Q298" r:id="rId204"/>
    <hyperlink ref="Q299" r:id="rId205"/>
    <hyperlink ref="Q300" r:id="rId206"/>
    <hyperlink ref="Q301" r:id="rId207"/>
    <hyperlink ref="Q302" r:id="rId208"/>
    <hyperlink ref="Q303" r:id="rId209"/>
    <hyperlink ref="Q304" r:id="rId210"/>
    <hyperlink ref="Q305" r:id="rId211"/>
    <hyperlink ref="Q306" r:id="rId212"/>
    <hyperlink ref="Q307" r:id="rId213"/>
    <hyperlink ref="Q308" r:id="rId214"/>
    <hyperlink ref="Q309" r:id="rId215"/>
    <hyperlink ref="Q310" r:id="rId216"/>
    <hyperlink ref="Q311" r:id="rId217"/>
    <hyperlink ref="Q312" r:id="rId218"/>
    <hyperlink ref="Q313" r:id="rId219"/>
    <hyperlink ref="Q314" r:id="rId220"/>
    <hyperlink ref="Q315" r:id="rId221"/>
    <hyperlink ref="Q316" r:id="rId222"/>
    <hyperlink ref="Q317" r:id="rId223"/>
    <hyperlink ref="Q318" r:id="rId224"/>
    <hyperlink ref="Q319" r:id="rId225"/>
    <hyperlink ref="Q320" r:id="rId226"/>
    <hyperlink ref="Q323" r:id="rId227"/>
    <hyperlink ref="Q324" r:id="rId228"/>
    <hyperlink ref="Q325" r:id="rId229"/>
    <hyperlink ref="Q326" r:id="rId230"/>
    <hyperlink ref="Q327" r:id="rId231"/>
    <hyperlink ref="Q328" r:id="rId232"/>
    <hyperlink ref="Q322" r:id="rId233"/>
    <hyperlink ref="Q409" r:id="rId234"/>
    <hyperlink ref="Q330" r:id="rId235"/>
    <hyperlink ref="Q331" r:id="rId236"/>
    <hyperlink ref="Q332" r:id="rId237"/>
    <hyperlink ref="Q333" r:id="rId238"/>
    <hyperlink ref="Q334" r:id="rId239"/>
    <hyperlink ref="Q335" r:id="rId240"/>
    <hyperlink ref="Q410" r:id="rId241"/>
    <hyperlink ref="Q411" r:id="rId242"/>
    <hyperlink ref="Q412" r:id="rId243"/>
    <hyperlink ref="Q336" r:id="rId244" display="https://www.bou.or.ug/bou/rates_statistics/statistics.html"/>
    <hyperlink ref="Q337" r:id="rId245" display="https://www.bou.or.ug/bou/rates_statistics/statistics.html"/>
    <hyperlink ref="Q338" r:id="rId246" display="https://www.bou.or.ug/bou/rates_statistics/statistics.html"/>
    <hyperlink ref="Q339" r:id="rId247" display="https://www.bou.or.ug/bou/rates_statistics/statistics.html"/>
    <hyperlink ref="Q340" r:id="rId248" display="https://www.bou.or.ug/bou/rates_statistics/statistics.html"/>
    <hyperlink ref="Q341" r:id="rId249" display="https://www.bou.or.ug/bou/rates_statistics/statistics.html"/>
    <hyperlink ref="Q342" r:id="rId250" display="https://www.bou.or.ug/bou/rates_statistics/statistics.html"/>
    <hyperlink ref="Q343" r:id="rId251" display="https://www.bou.or.ug/bou/rates_statistics/statistics.html"/>
    <hyperlink ref="Q344" r:id="rId252" display="https://www.bou.or.ug/bou/rates_statistics/statistics.html"/>
    <hyperlink ref="Q345" r:id="rId253" display="https://www.bou.or.ug/bou/rates_statistics/statistics.html"/>
    <hyperlink ref="Q346" r:id="rId254" display="https://www.bou.or.ug/bou/rates_statistics/statistics.html"/>
    <hyperlink ref="Q347" r:id="rId255" display="https://www.bou.or.ug/bou/rates_statistics/statistics.html"/>
    <hyperlink ref="Q348" r:id="rId256" display="https://www.bou.or.ug/bou/rates_statistics/statistics.html"/>
    <hyperlink ref="Q349" r:id="rId257" display="https://www.bou.or.ug/bou/rates_statistics/statistics.html"/>
    <hyperlink ref="Q350" r:id="rId258" display="https://www.bou.or.ug/bou/rates_statistics/statistics.html"/>
    <hyperlink ref="Q351" r:id="rId259" display="https://www.bou.or.ug/bou/rates_statistics/statistics.html"/>
    <hyperlink ref="Q352" r:id="rId260" display="https://www.bou.or.ug/bou/rates_statistics/statistics.html"/>
    <hyperlink ref="Q353" r:id="rId261" display="https://www.bou.or.ug/bou/rates_statistics/statistics.html"/>
    <hyperlink ref="Q354" r:id="rId262" display="https://www.bou.or.ug/bou/download_archive.html?path=/bou/bou-downloads/publications/TradeStatistics/RemittanceMonitoring/&amp;title=Personal%20Transfer%20Survey&amp;subtitle=null&amp;restype=binary&amp;secname=&amp;year=Rpts&amp;month=All"/>
    <hyperlink ref="Q355" r:id="rId263" display="https://www.bou.or.ug/bou/download_archive.html?path=/bou/bou-downloads/publications/TradeStatistics/RemittanceMonitoring/&amp;title=Personal%20Transfer%20Survey&amp;subtitle=null&amp;restype=binary&amp;secname=&amp;year=Rpts&amp;month=All"/>
    <hyperlink ref="Q356" r:id="rId264" display="https://www.bou.or.ug/bou/download_archive.html?path=/bou/bou-downloads/publications/TradeStatistics/RemittanceMonitoring/&amp;title=Personal%20Transfer%20Survey&amp;subtitle=null&amp;restype=binary&amp;secname=&amp;year=Rpts&amp;month=All"/>
    <hyperlink ref="Q357" r:id="rId265" display="https://www.bou.or.ug/bou/download_archive.html?path=/bou/bou-downloads/publications/TradeStatistics/RemittanceMonitoring/&amp;title=Personal%20Transfer%20Survey&amp;subtitle=null&amp;restype=binary&amp;secname=&amp;year=Rpts&amp;month=All"/>
    <hyperlink ref="Q358" r:id="rId266" display="https://www.bou.or.ug/bou/download_archive.html?path=/bou/bou-downloads/publications/TradeStatistics/RemittanceMonitoring/&amp;title=Personal%20Transfer%20Survey&amp;subtitle=null&amp;restype=binary&amp;secname=&amp;year=Rpts&amp;month=All"/>
    <hyperlink ref="Q359" r:id="rId267" display="https://www.bou.or.ug/bou/download_archive.html?path=/bou/bou-downloads/publications/TradeStatistics/RemittanceMonitoring/&amp;title=Personal%20Transfer%20Survey&amp;subtitle=null&amp;restype=binary&amp;secname=&amp;year=Rpts&amp;month=All"/>
    <hyperlink ref="Q360" r:id="rId268" display="https://www.bou.or.ug/bou/download_archive.html?path=/bou/bou-downloads/publications/TradeStatistics/RemittanceMonitoring/&amp;title=Personal%20Transfer%20Survey&amp;subtitle=null&amp;restype=binary&amp;secname=&amp;year=Rpts&amp;month=All"/>
    <hyperlink ref="Q361" r:id="rId269" display="https://www.bou.or.ug/bou/download_archive.html?path=/bou/bou-downloads/publications/TradeStatistics/RemittanceMonitoring/&amp;title=Personal%20Transfer%20Survey&amp;subtitle=null&amp;restype=binary&amp;secname=&amp;year=Rpts&amp;month=All"/>
    <hyperlink ref="Q362" r:id="rId270" display="https://www.bou.or.ug/bou/download_archive.html?path=/bou/bou-downloads/publications/TradeStatistics/RemittanceMonitoring/&amp;title=Personal%20Transfer%20Survey&amp;subtitle=null&amp;restype=binary&amp;secname=&amp;year=Rpts&amp;month=All"/>
    <hyperlink ref="Q364" r:id="rId271" display="https://www.bou.or.ug/bou/publications_research/private_sector_capital_psis.html"/>
    <hyperlink ref="Q365" r:id="rId272" display="https://www.bou.or.ug/bou/publications_research/private_sector_capital_psis.html"/>
    <hyperlink ref="Q366" r:id="rId273" display="https://www.bou.or.ug/bou/publications_research/private_sector_capital_psis.html"/>
    <hyperlink ref="Q367" r:id="rId274" display="https://www.bou.or.ug/bou/publications_research/private_sector_capital_psis.html"/>
    <hyperlink ref="Q368" r:id="rId275" display="https://www.bou.or.ug/bou/publications_research/private_sector_capital_psis.html"/>
    <hyperlink ref="Q369" r:id="rId276" display="https://www.bou.or.ug/bou/publications_research/private_sector_capital_psis.html"/>
    <hyperlink ref="Q370" r:id="rId277" display="https://www.bou.or.ug/bou/publications_research/private_sector_capital_psis.html"/>
    <hyperlink ref="Q371" r:id="rId278" display="https://www.bou.or.ug/bou/publications_research/private_sector_capital_psis.html"/>
    <hyperlink ref="Q372" r:id="rId279" display="https://www.bou.or.ug/bou/publications_research/private_sector_capital_psis.html"/>
    <hyperlink ref="Q373" r:id="rId280" display="https://www.bou.or.ug/bou/publications_research/private_sector_capital_psis.html"/>
    <hyperlink ref="Q374" r:id="rId281" display="https://www.bou.or.ug/bou/publications_research/private_sector_capital_psis.html"/>
    <hyperlink ref="Q375" r:id="rId282" display="https://www.bou.or.ug/bou/publications_research/private_sector_capital_psis.html"/>
    <hyperlink ref="Q376" r:id="rId283" display="https://www.bou.or.ug/bou/publications_research/private_sector_capital_psis.html"/>
    <hyperlink ref="Q378" r:id="rId284"/>
    <hyperlink ref="Q379" r:id="rId285"/>
    <hyperlink ref="Q380" r:id="rId286"/>
    <hyperlink ref="Q381" r:id="rId287"/>
    <hyperlink ref="Q382" r:id="rId288"/>
    <hyperlink ref="Q383" r:id="rId289"/>
    <hyperlink ref="Q384" r:id="rId290"/>
    <hyperlink ref="Q385" r:id="rId291"/>
    <hyperlink ref="Q386" r:id="rId292"/>
    <hyperlink ref="Q413" r:id="rId293"/>
    <hyperlink ref="Q389" r:id="rId294" display="http://unctadstat.unctad.org/CountryProfile/GeneralProfile/en-GB/800/index.html"/>
    <hyperlink ref="Q390" r:id="rId295" display="http://unctadstat.unctad.org/CountryProfile/GeneralProfile/en-GB/800/index.html"/>
    <hyperlink ref="Q387" r:id="rId296"/>
    <hyperlink ref="Q415" r:id="rId297" display="http://esc.go.ug/data/news/Media-Centre.html"/>
    <hyperlink ref="Q446" r:id="rId298" display="http://esc.go.ug/data/news/Media-Centre.html"/>
    <hyperlink ref="Q447" r:id="rId299" display="http://esc.go.ug/data/news/Media-Centre.html"/>
    <hyperlink ref="Q448" r:id="rId300" display="http://esc.go.ug/data/news/Media-Centre.html"/>
    <hyperlink ref="Q449" r:id="rId301" display="http://esc.go.ug/data/news/Media-Centre.html"/>
    <hyperlink ref="Q450" r:id="rId302" display="http://esc.go.ug/data/news/Media-Centre.html"/>
    <hyperlink ref="Q416" r:id="rId303" display="http://esc.go.ug/data/news/Media-Centre.html"/>
    <hyperlink ref="Q417" r:id="rId304" display="http://esc.go.ug/data/news/Media-Centre.html"/>
    <hyperlink ref="Q418" r:id="rId305" display="http://esc.go.ug/data/news/Media-Centre.html"/>
    <hyperlink ref="Q419" r:id="rId306" display="http://esc.go.ug/data/news/Media-Centre.html"/>
    <hyperlink ref="Q420" r:id="rId307" display="http://esc.go.ug/data/news/Media-Centre.html"/>
    <hyperlink ref="Q421" r:id="rId308" display="http://esc.go.ug/data/news/Media-Centre.html"/>
    <hyperlink ref="Q422" r:id="rId309" display="http://esc.go.ug/data/news/Media-Centre.html"/>
    <hyperlink ref="Q423" r:id="rId310" display="http://esc.go.ug/data/news/Media-Centre.html"/>
    <hyperlink ref="Q424" r:id="rId311" display="http://esc.go.ug/data/news/Media-Centre.html"/>
    <hyperlink ref="Q425" r:id="rId312" display="http://esc.go.ug/data/news/Media-Centre.html"/>
    <hyperlink ref="Q426" r:id="rId313" display="http://esc.go.ug/data/news/Media-Centre.html"/>
    <hyperlink ref="Q427" r:id="rId314" display="http://esc.go.ug/data/news/Media-Centre.html"/>
    <hyperlink ref="Q428" r:id="rId315" display="http://esc.go.ug/data/news/Media-Centre.html"/>
    <hyperlink ref="Q429" r:id="rId316" display="http://esc.go.ug/data/news/Media-Centre.html"/>
    <hyperlink ref="Q430" r:id="rId317" display="http://esc.go.ug/data/news/Media-Centre.html"/>
    <hyperlink ref="Q451" r:id="rId318" display="http://esc.go.ug/data/news/Media-Centre.html"/>
    <hyperlink ref="Q452" r:id="rId319" display="http://esc.go.ug/data/news/Media-Centre.html"/>
    <hyperlink ref="Q453" r:id="rId320" display="http://esc.go.ug/data/news/Media-Centre.html"/>
    <hyperlink ref="Q454" r:id="rId321" display="http://esc.go.ug/data/news/Media-Centre.html"/>
    <hyperlink ref="Q455" r:id="rId322" display="http://esc.go.ug/data/news/Media-Centre.html"/>
    <hyperlink ref="Q456" r:id="rId323" display="http://esc.go.ug/data/news/Media-Centre.html"/>
    <hyperlink ref="Q457" r:id="rId324" display="http://esc.go.ug/data/news/Media-Centre.html"/>
    <hyperlink ref="Q458" r:id="rId325" display="http://esc.go.ug/data/news/Media-Centre.html"/>
    <hyperlink ref="Q459" r:id="rId326" display="http://esc.go.ug/data/news/Media-Centre.html"/>
    <hyperlink ref="Q460" r:id="rId327" display="http://esc.go.ug/data/news/Media-Centre.html"/>
    <hyperlink ref="Q461" r:id="rId328" display="http://esc.go.ug/data/news/Media-Centre.html"/>
    <hyperlink ref="Q462" r:id="rId329" display="http://esc.go.ug/data/news/Media-Centre.html"/>
    <hyperlink ref="Q463" r:id="rId330" display="http://esc.go.ug/data/news/Media-Centre.html"/>
    <hyperlink ref="Q464" r:id="rId331"/>
    <hyperlink ref="Q465" r:id="rId332" display="http://esc.go.ug/data/news/Media-Centre.html"/>
    <hyperlink ref="Q466" r:id="rId333" display="http://esc.go.ug/data/news/Media-Centre.html"/>
    <hyperlink ref="Q467" r:id="rId334"/>
    <hyperlink ref="Q468" r:id="rId335"/>
    <hyperlink ref="Q469" r:id="rId336"/>
    <hyperlink ref="Q470" r:id="rId337"/>
    <hyperlink ref="Q471" r:id="rId338"/>
    <hyperlink ref="Q472" r:id="rId339"/>
    <hyperlink ref="Q473" r:id="rId340"/>
    <hyperlink ref="Q474" r:id="rId341"/>
    <hyperlink ref="Q475" r:id="rId342"/>
    <hyperlink ref="Q476" r:id="rId343"/>
    <hyperlink ref="Q477" r:id="rId344"/>
    <hyperlink ref="Q478" r:id="rId345"/>
    <hyperlink ref="Q479" r:id="rId346"/>
    <hyperlink ref="Q480" r:id="rId347"/>
    <hyperlink ref="Q481" r:id="rId348"/>
    <hyperlink ref="Q482" r:id="rId349"/>
    <hyperlink ref="Q483" r:id="rId350"/>
    <hyperlink ref="Q484" r:id="rId351"/>
    <hyperlink ref="Q485" r:id="rId352"/>
    <hyperlink ref="Q486" r:id="rId353"/>
    <hyperlink ref="Q487" r:id="rId354"/>
    <hyperlink ref="Q488" r:id="rId355"/>
    <hyperlink ref="Q489" r:id="rId356"/>
    <hyperlink ref="Q490" r:id="rId357"/>
    <hyperlink ref="Q491" r:id="rId358"/>
    <hyperlink ref="Q492" r:id="rId359"/>
    <hyperlink ref="Q493" r:id="rId360"/>
    <hyperlink ref="Q494" r:id="rId361"/>
    <hyperlink ref="Q495" r:id="rId362"/>
    <hyperlink ref="Q496" r:id="rId363"/>
    <hyperlink ref="Q497" r:id="rId364"/>
    <hyperlink ref="Q498" r:id="rId365"/>
    <hyperlink ref="Q431" r:id="rId366"/>
    <hyperlink ref="Q433" r:id="rId367"/>
    <hyperlink ref="Q434" r:id="rId368"/>
    <hyperlink ref="Q435" r:id="rId369"/>
    <hyperlink ref="Q436" r:id="rId370"/>
    <hyperlink ref="Q437" r:id="rId371"/>
    <hyperlink ref="Q512" r:id="rId372"/>
    <hyperlink ref="Q524" r:id="rId373" display="http://www.ubos.org/unda/index.php/catalog/54"/>
    <hyperlink ref="Q525" r:id="rId374" display="http://www.ubos.org/unda/index.php/catalog/54"/>
    <hyperlink ref="Q521" r:id="rId375" display="http://catalog.ihsn.org/index.php/catalog/2357"/>
    <hyperlink ref="Q522" r:id="rId376" display="http://catalog.ihsn.org/index.php/catalog/2357"/>
    <hyperlink ref="Q513" r:id="rId377" display="http://www.ubos.org/unda/index.php/catalog/19"/>
    <hyperlink ref="Q514" r:id="rId378" display="http://www.ubos.org/unda/index.php/catalog/19"/>
    <hyperlink ref="Q515" r:id="rId379" display="http://www.ubos.org/unda/index.php/catalog/19"/>
    <hyperlink ref="Q516" r:id="rId380" display="http://www.ubos.org/unda/index.php/catalog/19"/>
    <hyperlink ref="Q517" r:id="rId381" display="http://www.ubos.org/unda/index.php/catalog/19"/>
    <hyperlink ref="Q518" r:id="rId382" display="http://www.ubos.org/unda/index.php/catalog/19"/>
    <hyperlink ref="Q546" r:id="rId383" display="http://wmo.multicorpora.net/MultiTransWeb/Web.mvc"/>
    <hyperlink ref="Q547" r:id="rId384" display="http://wmo.multicorpora.net/MultiTransWeb/Web.mvc"/>
    <hyperlink ref="Q527" r:id="rId385"/>
    <hyperlink ref="Q528" r:id="rId386"/>
    <hyperlink ref="Q529" r:id="rId387"/>
    <hyperlink ref="Q530" r:id="rId388"/>
    <hyperlink ref="Q531" r:id="rId389"/>
    <hyperlink ref="Q532" r:id="rId390"/>
    <hyperlink ref="Q533" r:id="rId391"/>
    <hyperlink ref="Q534" r:id="rId392"/>
    <hyperlink ref="Q535" r:id="rId393"/>
    <hyperlink ref="Q536" r:id="rId394"/>
    <hyperlink ref="Q538" display="https://www.thegef.org/gef/project_list?keyword=&amp;countryCode=UG&amp;focalAreaCode=all&amp;agencyCode=all&amp;projectType=all&amp;fundingSource=all&amp;approvalFYFrom=1991&amp;approvalFYTo=2016&amp;ltgt=gt&amp;ltgtAmt=0&amp;op=Search&amp;form_build_id=form-OQMxY2bhAwANl2Iy128opsxseP2F-GaU7eLqLDV"/>
    <hyperlink ref="Q548" r:id="rId395"/>
    <hyperlink ref="Q549" r:id="rId396"/>
    <hyperlink ref="Q542" r:id="rId397" display="http://catalog.ihsn.org/index.php/catalog/1047"/>
    <hyperlink ref="Q543" r:id="rId398" display="http://catalog.ihsn.org/index.php/catalog/1047"/>
    <hyperlink ref="Q551" r:id="rId399" display="http://www.ubos.org/unda/index.php/catalog/52"/>
    <hyperlink ref="Q552" r:id="rId400" display="http://www.ubos.org/unda/index.php/catalog/52"/>
    <hyperlink ref="Q553" r:id="rId401" display="http://www.ubos.org/unda/index.php/catalog/52"/>
    <hyperlink ref="Q554" r:id="rId402" display="http://www.ubos.org/unda/index.php/catalog/52"/>
    <hyperlink ref="Q555" r:id="rId403" display="http://www.ubos.org/unda/index.php/catalog/52"/>
    <hyperlink ref="Z638" r:id="rId404" display="http://www.afrobarometer.org/data/merged-round-5-data-34-countries-2015"/>
    <hyperlink ref="Z639" r:id="rId405" display="http://www.afrobarometer.org/data/merged-round-5-data-34-countries-2015"/>
    <hyperlink ref="Z640" r:id="rId406" display="http://www.afrobarometer.org/data/merged-round-5-data-34-countries-2015"/>
    <hyperlink ref="Z641" r:id="rId407" display="http://www.afrobarometer.org/data/merged-round-5-data-34-countries-2015"/>
    <hyperlink ref="Z642" r:id="rId408" display="http://www.afrobarometer.org/data/merged-round-5-data-34-countries-2015"/>
    <hyperlink ref="Z643" r:id="rId409" display="http://www.afrobarometer.org/data/merged-round-5-data-34-countries-2015"/>
    <hyperlink ref="Z644" r:id="rId410" display="http://www.afrobarometer.org/data/merged-round-5-data-34-countries-2015"/>
    <hyperlink ref="Z645" r:id="rId411" display="http://www.afrobarometer.org/data/merged-round-5-data-34-countries-2015"/>
    <hyperlink ref="Z646" r:id="rId412" display="http://www.afrobarometer.org/data/merged-round-5-data-34-countries-2015"/>
    <hyperlink ref="Z647" r:id="rId413" display="http://www.afrobarometer.org/data/merged-round-5-data-34-countries-2015"/>
    <hyperlink ref="Z648" r:id="rId414" display="http://www.afrobarometer.org/data/merged-round-5-data-34-countries-2015"/>
    <hyperlink ref="Z649" r:id="rId415" display="http://www.afrobarometer.org/data/merged-round-5-data-34-countries-2015"/>
    <hyperlink ref="Z650" r:id="rId416" display="http://www.afrobarometer.org/data/merged-round-5-data-34-countries-2015"/>
    <hyperlink ref="Q653" r:id="rId417" display="http://catalog.ihsn.org/index.php/catalog/3785/study-description"/>
    <hyperlink ref="Z653" r:id="rId418" display="http://www.ubos.org/unda/index.php/catalog/4"/>
    <hyperlink ref="Q655" r:id="rId419" display="http://www.ubos.org/unda/index.php/catalog/13"/>
    <hyperlink ref="Q656" r:id="rId420" display="http://www.ubos.org/unda/index.php/catalog/13"/>
    <hyperlink ref="Z655" r:id="rId421" display="http://catalog.ihsn.org/index.php/catalog/3784/study-description"/>
    <hyperlink ref="Z656" r:id="rId422" display="http://catalog.ihsn.org/index.php/catalog/3784/study-description"/>
    <hyperlink ref="Q598" r:id="rId423"/>
    <hyperlink ref="Q599" r:id="rId424"/>
    <hyperlink ref="Q600" r:id="rId425"/>
    <hyperlink ref="Q601" r:id="rId426"/>
    <hyperlink ref="Q602" r:id="rId427"/>
    <hyperlink ref="Q783" r:id="rId428"/>
    <hyperlink ref="Q508:Q511" r:id="rId429" display="http://www.health.go.ug/sites/default/files/ANNUAL%20HEALTH%20SECTOR%20%20PERFOMANCE%20REPORT.pdf"/>
    <hyperlink ref="Q685" r:id="rId430"/>
    <hyperlink ref="Q512:Q541" r:id="rId431" display="http://www.health.go.ug/sites/default/files/2013-2014%20Annual%20Pharmaceutical%20Sector%20Performance%20Report.%20finalbb-06192015_0.pdf"/>
    <hyperlink ref="Q698" r:id="rId432"/>
    <hyperlink ref="Q699" r:id="rId433"/>
    <hyperlink ref="Q700" r:id="rId434"/>
    <hyperlink ref="Q701" r:id="rId435"/>
    <hyperlink ref="Q702" r:id="rId436"/>
    <hyperlink ref="Q703" r:id="rId437"/>
    <hyperlink ref="Q704" r:id="rId438"/>
    <hyperlink ref="Q705" r:id="rId439"/>
    <hyperlink ref="Q706" r:id="rId440"/>
    <hyperlink ref="Q707" r:id="rId441"/>
    <hyperlink ref="Q708" r:id="rId442"/>
    <hyperlink ref="Q709" r:id="rId443"/>
    <hyperlink ref="Q710" r:id="rId444"/>
    <hyperlink ref="Q711" r:id="rId445"/>
    <hyperlink ref="Q712" r:id="rId446"/>
    <hyperlink ref="Q713" r:id="rId447"/>
    <hyperlink ref="Q745" r:id="rId448" display="http://www.health.go.ug/sites/default/files/2013-2014%20Annual%20Pharmaceutical%20Sector%20Performance%20Report.%20finalbb-06192015_0.pdf"/>
    <hyperlink ref="Q746" r:id="rId449" display="http://www.health.go.ug/sites/default/files/2013-2014%20Annual%20Pharmaceutical%20Sector%20Performance%20Report.%20finalbb-06192015_0.pdf"/>
    <hyperlink ref="Q747" r:id="rId450" display="http://www.health.go.ug/sites/default/files/2013-2014%20Annual%20Pharmaceutical%20Sector%20Performance%20Report.%20finalbb-06192015_0.pdf"/>
    <hyperlink ref="Q748" r:id="rId451" display="http://www.health.go.ug/sites/default/files/2013-2014%20Annual%20Pharmaceutical%20Sector%20Performance%20Report.%20finalbb-06192015_0.pdf"/>
    <hyperlink ref="Q749" r:id="rId452" display="http://www.health.go.ug/sites/default/files/2013-2014%20Annual%20Pharmaceutical%20Sector%20Performance%20Report.%20finalbb-06192015_0.pdf"/>
    <hyperlink ref="Q750" r:id="rId453" display="http://www.health.go.ug/sites/default/files/2013-2014%20Annual%20Pharmaceutical%20Sector%20Performance%20Report.%20finalbb-06192015_0.pdf"/>
    <hyperlink ref="Q751" r:id="rId454" display="http://www.health.go.ug/sites/default/files/2013-2014%20Annual%20Pharmaceutical%20Sector%20Performance%20Report.%20finalbb-06192015_0.pdf"/>
    <hyperlink ref="Q752" r:id="rId455" display="http://www.health.go.ug/sites/default/files/2013-2014%20Annual%20Pharmaceutical%20Sector%20Performance%20Report.%20finalbb-06192015_0.pdf"/>
    <hyperlink ref="Q754" r:id="rId456" display="http://dhsprogram.com/what-we-do/survey/survey-display-399.cfm"/>
    <hyperlink ref="Q755" r:id="rId457" display="http://dhsprogram.com/what-we-do/survey/survey-display-399.cfm"/>
    <hyperlink ref="Q756" r:id="rId458" display="http://dhsprogram.com/what-we-do/survey/survey-display-399.cfm"/>
    <hyperlink ref="Q757" r:id="rId459" display="http://dhsprogram.com/what-we-do/survey/survey-display-399.cfm"/>
    <hyperlink ref="Q758" r:id="rId460" display="http://dhsprogram.com/what-we-do/survey/survey-display-399.cfm"/>
    <hyperlink ref="Q759" r:id="rId461" display="http://dhsprogram.com/what-we-do/survey/survey-display-399.cfm"/>
    <hyperlink ref="Q760" r:id="rId462" display="http://dhsprogram.com/what-we-do/survey/survey-display-399.cfm"/>
    <hyperlink ref="Q761" r:id="rId463" display="http://dhsprogram.com/what-we-do/survey/survey-display-399.cfm"/>
    <hyperlink ref="Q762" r:id="rId464" display="http://dhsprogram.com/what-we-do/survey/survey-display-399.cfm"/>
    <hyperlink ref="Q763" r:id="rId465" display="http://dhsprogram.com/what-we-do/survey/survey-display-399.cfm"/>
    <hyperlink ref="Q764" r:id="rId466" display="http://dhsprogram.com/what-we-do/survey/survey-display-399.cfm"/>
    <hyperlink ref="Q765" r:id="rId467" display="http://dhsprogram.com/what-we-do/survey/survey-display-399.cfm"/>
    <hyperlink ref="Q766" r:id="rId468" display="http://dhsprogram.com/what-we-do/survey/survey-display-399.cfm"/>
    <hyperlink ref="Q767" r:id="rId469" display="http://dhsprogram.com/what-we-do/survey/survey-display-399.cfm"/>
    <hyperlink ref="Q768" r:id="rId470" display="http://dhsprogram.com/what-we-do/survey/survey-display-292.cfm"/>
    <hyperlink ref="Q769" r:id="rId471" display="http://dhsprogram.com/what-we-do/survey/survey-display-292.cfm"/>
    <hyperlink ref="Q770" r:id="rId472" display="http://dhsprogram.com/what-we-do/survey/survey-display-292.cfm"/>
    <hyperlink ref="Q771" r:id="rId473" display="http://dhsprogram.com/what-we-do/survey/survey-display-292.cfm"/>
    <hyperlink ref="Q772" r:id="rId474" display="http://dhsprogram.com/what-we-do/survey/survey-display-224.cfm"/>
    <hyperlink ref="Q773" r:id="rId475" display="http://dhsprogram.com/what-we-do/survey/survey-display-224.cfm"/>
    <hyperlink ref="Q774" r:id="rId476" display="http://dhsprogram.com/what-we-do/survey/survey-display-224.cfm"/>
    <hyperlink ref="Q775" r:id="rId477" display="http://dhsprogram.com/what-we-do/survey/survey-display-224.cfm"/>
    <hyperlink ref="Q776" r:id="rId478" display="http://dhsprogram.com/what-we-do/survey/survey-display-224.cfm"/>
    <hyperlink ref="Q777" r:id="rId479" display="http://dhsprogram.com/what-we-do/survey/survey-display-224.cfm"/>
    <hyperlink ref="Q778" r:id="rId480" display="http://dhsprogram.com/what-we-do/survey/survey-display-224.cfm"/>
    <hyperlink ref="Q779" r:id="rId481" display="http://dhsprogram.com/what-we-do/survey/survey-display-224.cfm"/>
    <hyperlink ref="Q853" r:id="rId482"/>
    <hyperlink ref="Q810" r:id="rId483" display="http://www.researchictafrica.net/ict_surveys.php?h=3"/>
    <hyperlink ref="Q811" r:id="rId484" display="http://www.researchictafrica.net/ict_surveys.php?h=3"/>
    <hyperlink ref="Q812" r:id="rId485" display="http://www.researchictafrica.net/ict_surveys.php?h=3"/>
    <hyperlink ref="Q813" r:id="rId486" display="http://www.researchictafrica.net/ict_surveys.php?h=3"/>
    <hyperlink ref="Q814" r:id="rId487" display="http://www.researchictafrica.net/ict_surveys.php?h=3"/>
    <hyperlink ref="Q815" r:id="rId488" display="http://www.researchictafrica.net/ict_surveys.php?h=3"/>
    <hyperlink ref="Q816" r:id="rId489" display="http://www.researchictafrica.net/ict_surveys.php?h=3"/>
    <hyperlink ref="Q817" r:id="rId490" display="http://www.researchictafrica.net/ict_surveys.php?h=3"/>
    <hyperlink ref="Q818" r:id="rId491" display="http://www.researchictafrica.net/ict_surveys.php?h=3"/>
    <hyperlink ref="Q819" r:id="rId492" display="http://www.researchictafrica.net/ict_surveys.php?h=3"/>
    <hyperlink ref="Q820" r:id="rId493" display="http://www.researchictafrica.net/ict_surveys.php?h=3"/>
    <hyperlink ref="Q821" r:id="rId494" display="http://www.researchictafrica.net/ict_surveys.php?h=3"/>
    <hyperlink ref="Q823" r:id="rId495" display="https://www.datafirst.uct.ac.za/dataportal/index.php/catalog/535"/>
    <hyperlink ref="Q824" r:id="rId496" display="https://www.datafirst.uct.ac.za/dataportal/index.php/catalog/535"/>
    <hyperlink ref="Q825" r:id="rId497" display="https://www.datafirst.uct.ac.za/dataportal/index.php/catalog/535"/>
    <hyperlink ref="Q826" r:id="rId498" display="https://www.datafirst.uct.ac.za/dataportal/index.php/catalog/533"/>
    <hyperlink ref="Q829" r:id="rId499" display="https://www.datafirst.uct.ac.za/dataportal/index.php/catalog/532"/>
    <hyperlink ref="Q832" r:id="rId500"/>
    <hyperlink ref="Q833" r:id="rId501"/>
    <hyperlink ref="Q834" r:id="rId502"/>
    <hyperlink ref="Q835" r:id="rId503"/>
    <hyperlink ref="Q836" r:id="rId504"/>
    <hyperlink ref="Q837" r:id="rId505"/>
    <hyperlink ref="Q861" r:id="rId506" display="http://catalog.ihsn.org/index.php/catalog/3787"/>
    <hyperlink ref="Q862" r:id="rId507" display="http://catalog.ihsn.org/index.php/catalog/3787"/>
    <hyperlink ref="Q863" r:id="rId508" display="http://catalog.ihsn.org/index.php/catalog/3787"/>
    <hyperlink ref="Q864" r:id="rId509" display="http://catalog.ihsn.org/index.php/catalog/3787"/>
    <hyperlink ref="Q865" r:id="rId510" display="http://catalog.ihsn.org/index.php/catalog/3787"/>
    <hyperlink ref="Q866" r:id="rId511" display="http://catalog.ihsn.org/index.php/catalog/3787"/>
    <hyperlink ref="Q867" r:id="rId512" display="http://catalog.ihsn.org/index.php/catalog/3787"/>
    <hyperlink ref="Q625" r:id="rId513"/>
    <hyperlink ref="Q626" r:id="rId514"/>
    <hyperlink ref="Q627" r:id="rId515"/>
    <hyperlink ref="Q628" r:id="rId516"/>
    <hyperlink ref="Q629" r:id="rId517"/>
    <hyperlink ref="Q630" r:id="rId518"/>
    <hyperlink ref="Q631" r:id="rId519"/>
    <hyperlink ref="Q632" r:id="rId520"/>
    <hyperlink ref="Q869" r:id="rId521" display="http://www.ubos.org/publications/labour/"/>
    <hyperlink ref="Q870" r:id="rId522" display="http://www.ubos.org/publications/labour/"/>
    <hyperlink ref="Q871" r:id="rId523" display="http://www.ubos.org/publications/labour/"/>
    <hyperlink ref="Q872" r:id="rId524" display="http://www.ubos.org/publications/labour/"/>
    <hyperlink ref="Q873" r:id="rId525" display="http://www.ubos.org/publications/labour/"/>
    <hyperlink ref="Q874" r:id="rId526" display="http://www.ubos.org/publications/labour/"/>
    <hyperlink ref="Q875" r:id="rId527" display="http://www.ubos.org/publications/labour/"/>
    <hyperlink ref="Q877" r:id="rId528" display="http://www.ubos.org/onlinefiles/uploads/ubos/pdf documents/migration2005_09.pdf"/>
    <hyperlink ref="Q878" r:id="rId529" display="http://www.ubos.org/onlinefiles/uploads/ubos/pdf documents/migration2005_09.pdf"/>
    <hyperlink ref="Q879" r:id="rId530" display="http://www.ubos.org/onlinefiles/uploads/ubos/pdf documents/migration2005_09.pdf"/>
    <hyperlink ref="Q880" r:id="rId531" display="http://www.ubos.org/onlinefiles/uploads/ubos/pdf documents/migration2005_09.pdf"/>
    <hyperlink ref="Q881" r:id="rId532" display="http://www.ubos.org/onlinefiles/uploads/ubos/pdf documents/migration2005_09.pdf"/>
    <hyperlink ref="Q882" r:id="rId533" display="http://www.ubos.org/onlinefiles/uploads/ubos/pdf documents/migration2005_09.pdf"/>
    <hyperlink ref="Q883" r:id="rId534" display="http://www.ubos.org/onlinefiles/uploads/ubos/pdf documents/migration2005_09.pdf"/>
    <hyperlink ref="Q884" r:id="rId535" display="http://www.ubos.org/onlinefiles/uploads/ubos/pdf documents/migration2005_09.pdf"/>
    <hyperlink ref="Q886" r:id="rId536" display="http://data.energy-gis.opendata.arcgis.com/"/>
    <hyperlink ref="Q887" r:id="rId537" display="http://data.energy-gis.opendata.arcgis.com/"/>
    <hyperlink ref="Q888" r:id="rId538" display="http://data.energy-gis.opendata.arcgis.com/"/>
    <hyperlink ref="Q889" r:id="rId539" display="http://data.energy-gis.opendata.arcgis.com/"/>
    <hyperlink ref="Q890" r:id="rId540" display="http://data.energy-gis.opendata.arcgis.com/"/>
    <hyperlink ref="Q891" r:id="rId541" display="http://data.energy-gis.opendata.arcgis.com/"/>
    <hyperlink ref="Q892" r:id="rId542" display="http://data.energy-gis.opendata.arcgis.com/"/>
    <hyperlink ref="Q893" r:id="rId543" display="http://data.energy-gis.opendata.arcgis.com/"/>
    <hyperlink ref="Q894" r:id="rId544" display="http://data.energy-gis.opendata.arcgis.com/"/>
    <hyperlink ref="Q896" r:id="rId545"/>
    <hyperlink ref="Q907" r:id="rId546"/>
    <hyperlink ref="Q908" r:id="rId547"/>
    <hyperlink ref="Q909" r:id="rId548"/>
    <hyperlink ref="Q910" r:id="rId549"/>
    <hyperlink ref="Q911" r:id="rId550"/>
    <hyperlink ref="Q912" r:id="rId551"/>
    <hyperlink ref="Q913" r:id="rId552"/>
    <hyperlink ref="Q914" r:id="rId553"/>
    <hyperlink ref="Q915" r:id="rId554"/>
    <hyperlink ref="Q916" r:id="rId555"/>
    <hyperlink ref="Q917" r:id="rId556"/>
    <hyperlink ref="Q918" r:id="rId557"/>
    <hyperlink ref="Q919" r:id="rId558"/>
    <hyperlink ref="Q920" r:id="rId559"/>
    <hyperlink ref="Q921" r:id="rId560"/>
    <hyperlink ref="Q922" r:id="rId561"/>
    <hyperlink ref="Q923" r:id="rId562"/>
    <hyperlink ref="Q924" r:id="rId563"/>
    <hyperlink ref="Q925" r:id="rId564"/>
    <hyperlink ref="Q926" r:id="rId565"/>
    <hyperlink ref="Q927" r:id="rId566"/>
    <hyperlink ref="Q928" r:id="rId567"/>
    <hyperlink ref="Q929" r:id="rId568"/>
    <hyperlink ref="Q930" r:id="rId569"/>
    <hyperlink ref="Q931" r:id="rId570"/>
    <hyperlink ref="Q932" r:id="rId571"/>
    <hyperlink ref="Q933" r:id="rId572"/>
    <hyperlink ref="Q934" r:id="rId573"/>
    <hyperlink ref="Q935" r:id="rId574"/>
    <hyperlink ref="Q936" r:id="rId575"/>
    <hyperlink ref="Q937" r:id="rId576"/>
    <hyperlink ref="Q938" r:id="rId577"/>
    <hyperlink ref="Q939" r:id="rId578"/>
    <hyperlink ref="Q940" r:id="rId579"/>
    <hyperlink ref="Q941" r:id="rId580"/>
    <hyperlink ref="Q942" r:id="rId581"/>
    <hyperlink ref="Q943" r:id="rId582"/>
    <hyperlink ref="Q944" r:id="rId583"/>
    <hyperlink ref="Q945" r:id="rId584"/>
    <hyperlink ref="Q946" r:id="rId585"/>
    <hyperlink ref="Q947" r:id="rId586"/>
    <hyperlink ref="Q948" r:id="rId587"/>
    <hyperlink ref="Q949" r:id="rId588"/>
    <hyperlink ref="Q950" r:id="rId589"/>
    <hyperlink ref="Q951" r:id="rId590"/>
    <hyperlink ref="Q952" r:id="rId591"/>
    <hyperlink ref="Q953" r:id="rId592"/>
    <hyperlink ref="Q954" r:id="rId593"/>
    <hyperlink ref="Q955" r:id="rId594"/>
    <hyperlink ref="Q956" r:id="rId595"/>
    <hyperlink ref="Q957" r:id="rId596"/>
    <hyperlink ref="Q958" r:id="rId597"/>
    <hyperlink ref="Q959" r:id="rId598"/>
    <hyperlink ref="Q960" r:id="rId599"/>
    <hyperlink ref="Q961" r:id="rId600"/>
    <hyperlink ref="Q962" r:id="rId601"/>
    <hyperlink ref="Q963" r:id="rId602"/>
    <hyperlink ref="Q964" r:id="rId603"/>
    <hyperlink ref="Q965" r:id="rId604"/>
    <hyperlink ref="Q966" r:id="rId605"/>
    <hyperlink ref="Q967" r:id="rId606"/>
    <hyperlink ref="Q968" r:id="rId607"/>
    <hyperlink ref="Q679" r:id="rId608" display="http://www.ubos.org/statistical-activities/community-systems/district-profiling/community-statistics/"/>
    <hyperlink ref="Q680" r:id="rId609" display="http://www.ubos.org/statistical-activities/community-systems/district-profiling/community-statistics/"/>
    <hyperlink ref="Q681" r:id="rId610" display="http://www.ubos.org/statistical-activities/community-systems/district-profiling/community-statistics/"/>
    <hyperlink ref="Q682" r:id="rId611" display="http://www.ubos.org/statistical-activities/community-systems/district-profiling/community-statistics/"/>
    <hyperlink ref="Q683" r:id="rId612" display="http://www.ubos.org/statistical-activities/community-systems/district-profiling/community-statistics/"/>
    <hyperlink ref="Q684" r:id="rId613" display="http://www.ubos.org/statistical-activities/community-systems/district-profiling/community-statistics/"/>
    <hyperlink ref="Q659" r:id="rId614"/>
    <hyperlink ref="Q660" r:id="rId615"/>
    <hyperlink ref="Q661" r:id="rId616"/>
    <hyperlink ref="Q662" r:id="rId617"/>
    <hyperlink ref="Q663" r:id="rId618"/>
    <hyperlink ref="Q664" r:id="rId619"/>
    <hyperlink ref="Q665" r:id="rId620"/>
    <hyperlink ref="Q666" r:id="rId621"/>
    <hyperlink ref="Q667" r:id="rId622"/>
    <hyperlink ref="Q668" r:id="rId623"/>
    <hyperlink ref="Q669" r:id="rId624"/>
    <hyperlink ref="Q500" r:id="rId625"/>
    <hyperlink ref="Q671" r:id="rId626"/>
    <hyperlink ref="Q790" r:id="rId627"/>
    <hyperlink ref="Q791" r:id="rId628"/>
    <hyperlink ref="Q672" r:id="rId629"/>
    <hyperlink ref="Q792" r:id="rId630"/>
    <hyperlink ref="Q793" r:id="rId631"/>
    <hyperlink ref="Q673" r:id="rId632"/>
    <hyperlink ref="Q501" r:id="rId633"/>
    <hyperlink ref="Q502" r:id="rId634"/>
    <hyperlink ref="Q503" r:id="rId635"/>
    <hyperlink ref="Q794" r:id="rId636"/>
    <hyperlink ref="Q795" r:id="rId637"/>
    <hyperlink ref="Q796" r:id="rId638"/>
    <hyperlink ref="Q797" r:id="rId639"/>
    <hyperlink ref="Q798" r:id="rId640"/>
    <hyperlink ref="Q1115" r:id="rId641"/>
    <hyperlink ref="Q969" r:id="rId642"/>
    <hyperlink ref="Q1116" r:id="rId643"/>
    <hyperlink ref="Q859" r:id="rId644"/>
    <hyperlink ref="Q143" r:id="rId645" display="http://microdata.worldbank.org/index.php/catalog/1965"/>
    <hyperlink ref="Q144" r:id="rId646" display="http://microdata.worldbank.org/index.php/catalog/1965"/>
    <hyperlink ref="Q145" r:id="rId647" display="http://microdata.worldbank.org/index.php/catalog/1965"/>
    <hyperlink ref="Q146" r:id="rId648" display="http://microdata.worldbank.org/index.php/catalog/1965"/>
    <hyperlink ref="Q147" r:id="rId649" display="http://microdata.worldbank.org/index.php/catalog/1965"/>
    <hyperlink ref="Q148" r:id="rId650" display="http://microdata.worldbank.org/index.php/catalog/1965"/>
    <hyperlink ref="Q149" r:id="rId651" display="http://microdata.worldbank.org/index.php/catalog/1965"/>
    <hyperlink ref="Q150" r:id="rId652" display="http://microdata.worldbank.org/index.php/catalog/1965"/>
    <hyperlink ref="Q151" r:id="rId653" display="http://microdata.worldbank.org/index.php/catalog/1965"/>
    <hyperlink ref="Q152" r:id="rId654" display="http://microdata.worldbank.org/index.php/catalog/1965"/>
    <hyperlink ref="Q153" r:id="rId655" display="http://microdata.worldbank.org/index.php/catalog/1965"/>
    <hyperlink ref="Z143" r:id="rId656" display="http://catalog.ihsn.org/index.php/catalog/4230"/>
    <hyperlink ref="Z144" r:id="rId657" display="http://catalog.ihsn.org/index.php/catalog/4230"/>
    <hyperlink ref="Z145" r:id="rId658" display="http://catalog.ihsn.org/index.php/catalog/4230"/>
    <hyperlink ref="Z146" r:id="rId659" display="http://catalog.ihsn.org/index.php/catalog/4230"/>
    <hyperlink ref="Z147" r:id="rId660" display="http://catalog.ihsn.org/index.php/catalog/4230"/>
    <hyperlink ref="Z148" r:id="rId661" display="http://catalog.ihsn.org/index.php/catalog/4230"/>
    <hyperlink ref="Z149" r:id="rId662" display="http://catalog.ihsn.org/index.php/catalog/4230"/>
    <hyperlink ref="Z150" r:id="rId663" display="http://catalog.ihsn.org/index.php/catalog/4230"/>
    <hyperlink ref="Z151" r:id="rId664" display="http://catalog.ihsn.org/index.php/catalog/4230"/>
    <hyperlink ref="Z152" r:id="rId665" display="http://catalog.ihsn.org/index.php/catalog/4230"/>
    <hyperlink ref="Z153" r:id="rId666" display="http://catalog.ihsn.org/index.php/catalog/4230"/>
    <hyperlink ref="Q154" r:id="rId667" display="http://microdata.worldbank.org/index.php/catalog/1965"/>
    <hyperlink ref="Q155" r:id="rId668" display="http://microdata.worldbank.org/index.php/catalog/1965"/>
    <hyperlink ref="Z154" r:id="rId669" display="http://catalog.ihsn.org/index.php/catalog/4230"/>
    <hyperlink ref="Z155" r:id="rId670" display="http://catalog.ihsn.org/index.php/catalog/4230"/>
    <hyperlink ref="E156" r:id="rId671" display="https://www.enterprisesurveys.org/data/exploreeconomies/2013/uganda?topic=corruption"/>
    <hyperlink ref="E157" r:id="rId672" display="https://www.enterprisesurveys.org/data/exploreeconomies/2013/uganda?topic=crime"/>
    <hyperlink ref="E158" r:id="rId673" display="https://www.enterprisesurveys.org/data/exploreeconomies/2013/uganda?topic=finance"/>
    <hyperlink ref="E159" r:id="rId674" display="https://www.enterprisesurveys.org/data/exploreeconomies/2013/uganda?topic=firm-characteristics"/>
    <hyperlink ref="E160" r:id="rId675" display="https://www.enterprisesurveys.org/data/exploreeconomies/2013/uganda?topic=gender"/>
    <hyperlink ref="E161" r:id="rId676" display="https://www.enterprisesurveys.org/data/exploreeconomies/2013/uganda?topic=informality"/>
    <hyperlink ref="E162" r:id="rId677" display="https://www.enterprisesurveys.org/data/exploreeconomies/2013/uganda?topic=infrastructure"/>
    <hyperlink ref="E163" r:id="rId678" display="https://www.enterprisesurveys.org/data/exploreeconomies/2013/uganda?topic=innovation-and-technology"/>
    <hyperlink ref="E164" r:id="rId679" display="https://www.enterprisesurveys.org/data/exploreeconomies/2013/uganda?topic=performance"/>
    <hyperlink ref="E165" r:id="rId680" display="https://www.enterprisesurveys.org/data/exploreeconomies/2013/uganda?topic=regulations-and-taxes"/>
    <hyperlink ref="E166" r:id="rId681" display="https://www.enterprisesurveys.org/data/exploreeconomies/2013/uganda?topic=trade"/>
    <hyperlink ref="E167" r:id="rId682" display="https://www.enterprisesurveys.org/data/exploreeconomies/2013/uganda?topic=workforce"/>
    <hyperlink ref="Q157" r:id="rId683" display="https://www.enterprisesurveys.org/data/exploreeconomies/2013/uganda"/>
    <hyperlink ref="Q158" r:id="rId684" display="https://www.enterprisesurveys.org/data/exploreeconomies/2013/uganda"/>
    <hyperlink ref="Q159" r:id="rId685" display="https://www.enterprisesurveys.org/data/exploreeconomies/2013/uganda"/>
    <hyperlink ref="Q160" r:id="rId686" display="https://www.enterprisesurveys.org/data/exploreeconomies/2013/uganda"/>
    <hyperlink ref="Q161" r:id="rId687" display="https://www.enterprisesurveys.org/data/exploreeconomies/2013/uganda"/>
    <hyperlink ref="Q162" r:id="rId688" display="https://www.enterprisesurveys.org/data/exploreeconomies/2013/uganda"/>
    <hyperlink ref="Q163" r:id="rId689" display="https://www.enterprisesurveys.org/data/exploreeconomies/2013/uganda"/>
    <hyperlink ref="Q164" r:id="rId690" display="https://www.enterprisesurveys.org/data/exploreeconomies/2013/uganda"/>
    <hyperlink ref="Q165" r:id="rId691" display="https://www.enterprisesurveys.org/data/exploreeconomies/2013/uganda"/>
    <hyperlink ref="Q166" r:id="rId692" display="https://www.enterprisesurveys.org/data/exploreeconomies/2013/uganda"/>
    <hyperlink ref="Q167" r:id="rId693" display="https://www.enterprisesurveys.org/data/exploreeconomies/2013/uganda"/>
    <hyperlink ref="Z157" r:id="rId694" display="http://microdata.worldbank.org/index.php/catalog/2024"/>
    <hyperlink ref="Z158" r:id="rId695" display="http://microdata.worldbank.org/index.php/catalog/2024"/>
    <hyperlink ref="Z159" r:id="rId696" display="http://microdata.worldbank.org/index.php/catalog/2024"/>
    <hyperlink ref="Z160" r:id="rId697" display="http://microdata.worldbank.org/index.php/catalog/2024"/>
    <hyperlink ref="Z161" r:id="rId698" display="http://microdata.worldbank.org/index.php/catalog/2024"/>
    <hyperlink ref="Z162" r:id="rId699" display="http://microdata.worldbank.org/index.php/catalog/2024"/>
    <hyperlink ref="Z163" r:id="rId700" display="http://microdata.worldbank.org/index.php/catalog/2024"/>
    <hyperlink ref="Z164" r:id="rId701" display="http://microdata.worldbank.org/index.php/catalog/2024"/>
    <hyperlink ref="Z165" r:id="rId702" display="http://microdata.worldbank.org/index.php/catalog/2024"/>
    <hyperlink ref="Z166" r:id="rId703" display="http://microdata.worldbank.org/index.php/catalog/2024"/>
    <hyperlink ref="Z167" r:id="rId704" display="http://microdata.worldbank.org/index.php/catalog/2024"/>
    <hyperlink ref="Q715" r:id="rId705"/>
    <hyperlink ref="Q716" r:id="rId706"/>
    <hyperlink ref="Q717" r:id="rId707"/>
    <hyperlink ref="Q718" r:id="rId708"/>
    <hyperlink ref="Q719" r:id="rId709"/>
    <hyperlink ref="Q720" r:id="rId710"/>
    <hyperlink ref="Q721" r:id="rId711"/>
    <hyperlink ref="Q722" r:id="rId712"/>
    <hyperlink ref="Q723" r:id="rId713"/>
    <hyperlink ref="Q724" r:id="rId714"/>
    <hyperlink ref="Q725" r:id="rId715"/>
    <hyperlink ref="Q726" r:id="rId716"/>
    <hyperlink ref="Q727" r:id="rId717"/>
    <hyperlink ref="Q728" r:id="rId718"/>
    <hyperlink ref="Q730" r:id="rId719"/>
    <hyperlink ref="Q731" r:id="rId720"/>
    <hyperlink ref="Q732" r:id="rId721"/>
    <hyperlink ref="Q733" r:id="rId722"/>
    <hyperlink ref="Q734" r:id="rId723"/>
    <hyperlink ref="Q735" r:id="rId724"/>
    <hyperlink ref="Q729" r:id="rId725"/>
    <hyperlink ref="Q604" r:id="rId726" display="http://microdata.worldbank.org/index.php/catalog/2236"/>
    <hyperlink ref="Z604" r:id="rId727" display="http://catalog.ihsn.org/index.php/catalog/6246"/>
    <hyperlink ref="Q605" r:id="rId728" display="http://microdata.worldbank.org/index.php/catalog/2236"/>
    <hyperlink ref="Q606" r:id="rId729" display="http://microdata.worldbank.org/index.php/catalog/2236"/>
    <hyperlink ref="Q607" r:id="rId730" display="http://microdata.worldbank.org/index.php/catalog/2236"/>
    <hyperlink ref="Z605" r:id="rId731" display="http://catalog.ihsn.org/index.php/catalog/6246"/>
    <hyperlink ref="Z606" r:id="rId732" display="http://catalog.ihsn.org/index.php/catalog/6246"/>
    <hyperlink ref="Z607" r:id="rId733" display="http://catalog.ihsn.org/index.php/catalog/6246"/>
    <hyperlink ref="Q674" r:id="rId734"/>
    <hyperlink ref="Q675" r:id="rId735"/>
    <hyperlink ref="Q676" r:id="rId736"/>
    <hyperlink ref="Q504" r:id="rId737"/>
    <hyperlink ref="Q505" r:id="rId738"/>
    <hyperlink ref="Q799" r:id="rId739"/>
    <hyperlink ref="Q800" r:id="rId740"/>
    <hyperlink ref="Q801" r:id="rId741"/>
    <hyperlink ref="Q259" r:id="rId742"/>
    <hyperlink ref="Q1117" r:id="rId743"/>
    <hyperlink ref="Q802" r:id="rId744"/>
    <hyperlink ref="Q816:Q820" r:id="rId745" display="http://www.ubos.org/statistical-activities/community-systems/district-profiling/district-profilling-and-administrative-records/"/>
    <hyperlink ref="Q822:Q826" r:id="rId746" display="http://www.ubos.org/statistical-activities/community-systems/district-profiling/district-profilling-and-administrative-records/"/>
    <hyperlink ref="Q828:Q832" r:id="rId747" display="http://www.ubos.org/statistical-activities/community-systems/district-profiling/district-profilling-and-administrative-records/"/>
    <hyperlink ref="Q834:Q850" r:id="rId748" display="http://databank.worldbank.org/data/reports.aspx?source=world-development-indicators&amp;Type=TABLE&amp;preview=on"/>
    <hyperlink ref="Q560" r:id="rId749"/>
    <hyperlink ref="Q975" r:id="rId750"/>
    <hyperlink ref="Q737" r:id="rId751"/>
    <hyperlink ref="Q738" r:id="rId752"/>
    <hyperlink ref="Q394" r:id="rId753"/>
    <hyperlink ref="Q609" r:id="rId754"/>
    <hyperlink ref="Q439" r:id="rId755"/>
    <hyperlink ref="Q610" r:id="rId756"/>
    <hyperlink ref="Q561" r:id="rId757"/>
    <hyperlink ref="Q395" r:id="rId758"/>
    <hyperlink ref="Q611" r:id="rId759"/>
    <hyperlink ref="Q612" r:id="rId760"/>
    <hyperlink ref="Q976" r:id="rId761"/>
    <hyperlink ref="Q977" r:id="rId762"/>
    <hyperlink ref="Q224" r:id="rId763"/>
    <hyperlink ref="Q978" r:id="rId764"/>
    <hyperlink ref="Q562" r:id="rId765"/>
    <hyperlink ref="Q979" r:id="rId766"/>
    <hyperlink ref="Q613" r:id="rId767"/>
    <hyperlink ref="Q440" r:id="rId768"/>
    <hyperlink ref="Q563" r:id="rId769"/>
    <hyperlink ref="Q900" r:id="rId770"/>
    <hyperlink ref="Q614" r:id="rId771"/>
    <hyperlink ref="Q396" r:id="rId772"/>
    <hyperlink ref="Q780" r:id="rId773"/>
    <hyperlink ref="Q397" r:id="rId774"/>
    <hyperlink ref="Q841" r:id="rId775"/>
    <hyperlink ref="Q842" r:id="rId776"/>
    <hyperlink ref="Q843" r:id="rId777"/>
    <hyperlink ref="Q844" r:id="rId778"/>
    <hyperlink ref="Q845" r:id="rId779"/>
    <hyperlink ref="Q564" r:id="rId780"/>
    <hyperlink ref="Q739" r:id="rId781"/>
    <hyperlink ref="Q565" r:id="rId782"/>
    <hyperlink ref="Q265" r:id="rId783"/>
    <hyperlink ref="Q507" r:id="rId784" display="http://uganda.opendataforafrica.org/"/>
    <hyperlink ref="Q803" r:id="rId785" display="http://uganda.opendataforafrica.org/"/>
    <hyperlink ref="Q846" r:id="rId786" display="http://uganda.opendataforafrica.org/"/>
    <hyperlink ref="Q615" r:id="rId787" display="http://uganda.opendataforafrica.org/"/>
    <hyperlink ref="Q980" r:id="rId788" display="http://uganda.opendataforafrica.org/"/>
    <hyperlink ref="Z507" r:id="rId789" display="http://www.afdb.org/en/countries/east-africa/uganda/"/>
    <hyperlink ref="Z803" r:id="rId790" display="http://www.afdb.org/en/countries/east-africa/uganda/"/>
    <hyperlink ref="Z846" r:id="rId791" display="http://www.afdb.org/en/countries/east-africa/uganda/"/>
    <hyperlink ref="Z615" r:id="rId792" display="http://www.afdb.org/en/countries/east-africa/uganda/"/>
    <hyperlink ref="Z980" r:id="rId793" display="http://www.afdb.org/en/countries/east-africa/uganda/"/>
    <hyperlink ref="Q1120" r:id="rId794" display="http://uganda.opendataforafrica.org/"/>
    <hyperlink ref="Z1120" r:id="rId795" display="http://www.afdb.org/en/countries/east-africa/uganda/"/>
    <hyperlink ref="Q585" r:id="rId796"/>
    <hyperlink ref="Q588" r:id="rId797"/>
    <hyperlink ref="Q249" r:id="rId798"/>
    <hyperlink ref="Q586" r:id="rId799"/>
    <hyperlink ref="Q587" r:id="rId800"/>
    <hyperlink ref="Q589" r:id="rId801"/>
    <hyperlink ref="Q590" r:id="rId802"/>
    <hyperlink ref="Q591" r:id="rId803"/>
    <hyperlink ref="Q592" r:id="rId804"/>
    <hyperlink ref="Q593" r:id="rId805"/>
    <hyperlink ref="Q445" r:id="rId806"/>
    <hyperlink ref="Q781" r:id="rId807"/>
    <hyperlink ref="Q616" r:id="rId808"/>
    <hyperlink ref="Q576" r:id="rId809"/>
    <hyperlink ref="Q847" r:id="rId810"/>
    <hyperlink ref="Q441" r:id="rId811"/>
    <hyperlink ref="Q901" r:id="rId812"/>
    <hyperlink ref="Q981" r:id="rId813"/>
    <hyperlink ref="Q982" r:id="rId814"/>
    <hyperlink ref="Q740" r:id="rId815" display="https://international.ipums.org/international/about.shtml"/>
    <hyperlink ref="Q442" r:id="rId816" display="https://international.ipums.org/international/about.shtml"/>
    <hyperlink ref="Q983" r:id="rId817" display="https://international.ipums.org/international/about.shtml"/>
    <hyperlink ref="Q984" r:id="rId818" display="https://international.ipums.org/international/about.shtml"/>
    <hyperlink ref="Q741" r:id="rId819" display="https://international.ipums.org/international/about.shtml"/>
    <hyperlink ref="Q618" r:id="rId820" display="https://international.ipums.org/international/about.shtml"/>
    <hyperlink ref="Q619" r:id="rId821"/>
    <hyperlink ref="Z226" r:id="rId822" display="https://data.oecd.org/searchresults/?hf=20&amp;b=0&amp;r=%2Bf%2Ftype%2Findicators&amp;l=en&amp;s=score"/>
    <hyperlink ref="Z620" r:id="rId823" display="https://data.oecd.org/searchresults/?hf=20&amp;b=0&amp;r=%2Bf%2Ftype%2Findicators&amp;l=en&amp;s=score"/>
    <hyperlink ref="Z398" r:id="rId824" display="https://data.oecd.org/searchresults/?hf=20&amp;b=0&amp;r=%2Bf%2Ftype%2Findicators&amp;l=en&amp;s=score"/>
    <hyperlink ref="Z443" r:id="rId825" display="https://data.oecd.org/searchresults/?hf=20&amp;b=0&amp;r=%2Bf%2Ftype%2Findicators&amp;l=en&amp;s=score"/>
    <hyperlink ref="Z902" r:id="rId826" display="https://data.oecd.org/searchresults/?hf=20&amp;b=0&amp;r=%2Bf%2Ftype%2Findicators&amp;l=en&amp;s=score"/>
    <hyperlink ref="Z577" r:id="rId827" display="https://data.oecd.org/searchresults/?hf=20&amp;b=0&amp;r=%2Bf%2Ftype%2Findicators&amp;l=en&amp;s=score"/>
    <hyperlink ref="Z621" r:id="rId828" display="https://data.oecd.org/searchresults/?hf=20&amp;b=0&amp;r=%2Bf%2Ftype%2Findicators&amp;l=en&amp;s=score"/>
    <hyperlink ref="Z742" r:id="rId829" display="https://data.oecd.org/searchresults/?hf=20&amp;b=0&amp;r=%2Bf%2Ftype%2Findicators&amp;l=en&amp;s=score"/>
    <hyperlink ref="Z134" r:id="rId830" display="https://data.oecd.org/searchresults/?hf=20&amp;b=0&amp;r=%2Bf%2Ftype%2Findicators&amp;l=en&amp;s=score"/>
    <hyperlink ref="Z985" r:id="rId831" display="https://data.oecd.org/searchresults/?hf=20&amp;b=0&amp;r=%2Bf%2Ftype%2Findicators&amp;l=en&amp;s=score"/>
    <hyperlink ref="Z399" r:id="rId832" display="https://data.oecd.org/searchresults/?hf=20&amp;b=0&amp;r=%2Bf%2Ftype%2Findicators&amp;l=en&amp;s=score"/>
    <hyperlink ref="Z400" r:id="rId833" display="https://data.oecd.org/searchresults/?hf=20&amp;b=0&amp;r=%2Bf%2Ftype%2Findicators&amp;l=en&amp;s=score"/>
    <hyperlink ref="Z401" r:id="rId834" display="https://data.oecd.org/searchresults/?hf=20&amp;b=0&amp;r=%2Bf%2Ftype%2Findicators&amp;l=en&amp;s=score"/>
    <hyperlink ref="Z402" r:id="rId835" display="https://data.oecd.org/searchresults/?hf=20&amp;b=0&amp;r=%2Bf%2Ftype%2Findicators&amp;l=en&amp;s=score"/>
    <hyperlink ref="Z622" r:id="rId836" display="https://data.oecd.org/searchresults/?hf=20&amp;b=0&amp;r=%2Bf%2Ftype%2Findicators&amp;l=en&amp;s=score"/>
    <hyperlink ref="Z623" r:id="rId837" display="https://data.oecd.org/searchresults/?hf=20&amp;b=0&amp;r=%2Bf%2Ftype%2Findicators&amp;l=en&amp;s=score"/>
    <hyperlink ref="Z848" r:id="rId838" display="https://data.oecd.org/searchresults/?hf=20&amp;b=0&amp;r=%2Bf%2Ftype%2Findicators&amp;l=en&amp;s=score"/>
    <hyperlink ref="Z986" r:id="rId839" display="https://data.oecd.org/searchresults/?hf=20&amp;b=0&amp;r=%2Bf%2Ftype%2Findicators&amp;l=en&amp;s=score"/>
    <hyperlink ref="Z849" r:id="rId840" display="https://data.oecd.org/searchresults/?hf=20&amp;b=0&amp;r=%2Bf%2Ftype%2Findicators&amp;l=en&amp;s=score"/>
    <hyperlink ref="Q226" r:id="rId841"/>
    <hyperlink ref="Q620" r:id="rId842"/>
    <hyperlink ref="Q398" r:id="rId843"/>
    <hyperlink ref="Q443" r:id="rId844"/>
    <hyperlink ref="Q902" r:id="rId845"/>
    <hyperlink ref="Q577" r:id="rId846"/>
    <hyperlink ref="Q621" r:id="rId847"/>
    <hyperlink ref="Q742" r:id="rId848"/>
    <hyperlink ref="Q985" r:id="rId849"/>
    <hyperlink ref="Q399" r:id="rId850"/>
    <hyperlink ref="Q400" r:id="rId851"/>
    <hyperlink ref="Q401" r:id="rId852"/>
    <hyperlink ref="Q402" r:id="rId853"/>
    <hyperlink ref="Q622" r:id="rId854"/>
    <hyperlink ref="Q623" r:id="rId855"/>
    <hyperlink ref="Q848" r:id="rId856"/>
    <hyperlink ref="Q986" r:id="rId857"/>
    <hyperlink ref="Q849" r:id="rId858"/>
    <hyperlink ref="Q987" r:id="rId859" display="http://knoema.com/"/>
    <hyperlink ref="Q227" r:id="rId860" display="http://knoema.com/"/>
    <hyperlink ref="Q403" r:id="rId861" display="http://knoema.com/"/>
    <hyperlink ref="Q444" r:id="rId862" display="http://knoema.com/"/>
    <hyperlink ref="Q850" r:id="rId863" display="http://knoema.com/"/>
    <hyperlink ref="Q903" r:id="rId864" display="http://knoema.com/"/>
    <hyperlink ref="Q743" r:id="rId865" display="http://knoema.com/"/>
    <hyperlink ref="Q988" r:id="rId866" display="http://knoema.com/"/>
    <hyperlink ref="Q851" r:id="rId867" display="http://knoema.com/"/>
    <hyperlink ref="Q852" r:id="rId868" display="http://knoema.com/"/>
    <hyperlink ref="Q904" r:id="rId869" display="http://knoema.com/"/>
    <hyperlink ref="Q990" r:id="rId870" location="!/data"/>
    <hyperlink ref="Q580" r:id="rId871" location="!/data"/>
    <hyperlink ref="Q581" r:id="rId872" location="!/data"/>
    <hyperlink ref="Q624" r:id="rId873" location="!/data"/>
    <hyperlink ref="Q1121" r:id="rId874" location="!/spotlight-on-uganda"/>
    <hyperlink ref="Q984:Q987" r:id="rId875" location="!/spotlight-on-uganda" display="http://devinit.org/#!/spotlight-on-uganda"/>
    <hyperlink ref="Q905" r:id="rId876"/>
    <hyperlink ref="Q582" r:id="rId877"/>
    <hyperlink ref="Q991" r:id="rId878"/>
    <hyperlink ref="Q906" r:id="rId879"/>
    <hyperlink ref="Q229" r:id="rId880"/>
    <hyperlink ref="Q992" r:id="rId881"/>
    <hyperlink ref="Q993" r:id="rId882"/>
    <hyperlink ref="Q230" r:id="rId883"/>
    <hyperlink ref="Q1149" r:id="rId884"/>
    <hyperlink ref="Q1150" r:id="rId885"/>
    <hyperlink ref="Q1122" r:id="rId886"/>
    <hyperlink ref="Q1128" r:id="rId887"/>
    <hyperlink ref="Q1009:Q1018" r:id="rId888" display="http://www.upf.go.ug/download/publications(2)/Annual_Crime_and_Traffic_Road_Safety_Report_2013(2).pdf"/>
    <hyperlink ref="Q263" r:id="rId889"/>
    <hyperlink ref="Q1142" r:id="rId890"/>
    <hyperlink ref="Q806" r:id="rId891"/>
    <hyperlink ref="Q509" r:id="rId892"/>
    <hyperlink ref="Q1143" r:id="rId893"/>
    <hyperlink ref="Q1079" r:id="rId894" display="http://www.ubos.org/unda/index.php/catalog/24"/>
    <hyperlink ref="Q1080" r:id="rId895" display="http://www.ubos.org/unda/index.php/catalog/24"/>
    <hyperlink ref="Q1081" r:id="rId896" display="http://www.ubos.org/unda/index.php/catalog/24"/>
    <hyperlink ref="Q1082" r:id="rId897" display="http://www.ubos.org/unda/index.php/catalog/24"/>
    <hyperlink ref="Q1083" r:id="rId898" display="http://www.ubos.org/unda/index.php/catalog/24"/>
    <hyperlink ref="Q1084" r:id="rId899" display="http://www.ubos.org/unda/index.php/catalog/24"/>
    <hyperlink ref="Q1085" r:id="rId900" display="http://www.ubos.org/unda/index.php/catalog/24"/>
    <hyperlink ref="Q1086" r:id="rId901" display="http://www.ubos.org/unda/index.php/catalog/24"/>
    <hyperlink ref="Q1087" r:id="rId902" display="http://www.ubos.org/unda/index.php/catalog/24"/>
    <hyperlink ref="Q1088" r:id="rId903" display="http://www.ubos.org/unda/index.php/catalog/24"/>
    <hyperlink ref="Q1089" r:id="rId904" display="http://www.ubos.org/unda/index.php/catalog/24"/>
    <hyperlink ref="Q1090" r:id="rId905" display="http://www.ubos.org/unda/index.php/catalog/24"/>
    <hyperlink ref="Q1091" r:id="rId906" display="http://www.ubos.org/unda/index.php/catalog/24"/>
    <hyperlink ref="Q1092" r:id="rId907" display="http://www.ubos.org/unda/index.php/catalog/24"/>
    <hyperlink ref="Q1094" r:id="rId908" display="http://microdata.worldbank.org/index.php/catalog/2256"/>
    <hyperlink ref="Q1095" r:id="rId909" display="http://microdata.worldbank.org/index.php/catalog/2256"/>
    <hyperlink ref="Q1096" r:id="rId910" display="http://microdata.worldbank.org/index.php/catalog/2256"/>
    <hyperlink ref="Q1097" r:id="rId911" display="http://microdata.worldbank.org/index.php/catalog/2256"/>
    <hyperlink ref="Q1098" r:id="rId912" display="http://microdata.worldbank.org/index.php/catalog/2256"/>
    <hyperlink ref="Q1099" r:id="rId913" display="http://microdata.worldbank.org/index.php/catalog/2256"/>
    <hyperlink ref="Q1100" r:id="rId914" display="http://microdata.worldbank.org/index.php/catalog/2256"/>
    <hyperlink ref="Q1101" r:id="rId915" display="http://microdata.worldbank.org/index.php/catalog/2256"/>
    <hyperlink ref="Q1102" r:id="rId916" display="http://microdata.worldbank.org/index.php/catalog/2256"/>
    <hyperlink ref="Q1103" r:id="rId917" display="http://microdata.worldbank.org/index.php/catalog/2256"/>
    <hyperlink ref="Q1104" r:id="rId918" display="http://microdata.worldbank.org/index.php/catalog/2256"/>
    <hyperlink ref="Q1105" r:id="rId919" display="http://microdata.worldbank.org/index.php/catalog/2256"/>
    <hyperlink ref="Q1106" r:id="rId920" display="http://microdata.worldbank.org/index.php/catalog/2256"/>
    <hyperlink ref="Q1107" r:id="rId921" display="http://microdata.worldbank.org/index.php/catalog/2256"/>
    <hyperlink ref="Q1108" r:id="rId922" display="http://microdata.worldbank.org/index.php/catalog/2256"/>
    <hyperlink ref="Q1110" r:id="rId923" display="http://www.ubos.org/unda/index.php/catalog/25"/>
    <hyperlink ref="Q1111" r:id="rId924" display="http://www.ubos.org/unda/index.php/catalog/25"/>
    <hyperlink ref="Q1112" r:id="rId925" display="http://www.ubos.org/unda/index.php/catalog/25"/>
    <hyperlink ref="Q1113" r:id="rId926" display="http://www.ubos.org/unda/index.php/catalog/25"/>
    <hyperlink ref="Q995" r:id="rId927" display="https://fts.unocha.org/pageloader.aspx?page=emerg-emergencyCountryDetails&amp;cc=uga"/>
    <hyperlink ref="Q1000" r:id="rId928"/>
    <hyperlink ref="Q1003" r:id="rId929"/>
    <hyperlink ref="Q1004" r:id="rId930"/>
    <hyperlink ref="Q1005" r:id="rId931"/>
    <hyperlink ref="Q1006" r:id="rId932"/>
    <hyperlink ref="Q1015" r:id="rId933" location="%40%3F_afrLoop%3D592469664984296%26clean%3Dtrue%26_adf.ctrl-state%3Dxdrbn8kqu_9"/>
    <hyperlink ref="Q1008" r:id="rId934" location="%40%3F_afrLoop%3D592469664984296%26clean%3Dtrue%26_adf.ctrl-state%3Dxdrbn8kqu_9"/>
    <hyperlink ref="Q1009" r:id="rId935" location="%40%3F_afrLoop%3D592469664984296%26clean%3Dtrue%26_adf.ctrl-state%3Dxdrbn8kqu_9"/>
    <hyperlink ref="Q1010" r:id="rId936" location="%40%3F_afrLoop%3D592469664984296%26clean%3Dtrue%26_adf.ctrl-state%3Dxdrbn8kqu_9"/>
    <hyperlink ref="Q1011" r:id="rId937" location="%40%3F_afrLoop%3D592469664984296%26clean%3Dtrue%26_adf.ctrl-state%3Dxdrbn8kqu_9"/>
    <hyperlink ref="Q1012" r:id="rId938" location="%40%3F_afrLoop%3D592469664984296%26clean%3Dtrue%26_adf.ctrl-state%3Dxdrbn8kqu_9"/>
    <hyperlink ref="Q1013" r:id="rId939" location="%40%3F_afrLoop%3D592469664984296%26clean%3Dtrue%26_adf.ctrl-state%3Dxdrbn8kqu_9"/>
    <hyperlink ref="Q1014" r:id="rId940" location="%40%3F_afrLoop%3D592469664984296%26clean%3Dtrue%26_adf.ctrl-state%3Dxdrbn8kqu_9"/>
    <hyperlink ref="Q1016" r:id="rId941" location="%40%3F_afrLoop%3D592469664984296%26clean%3Dtrue%26_adf.ctrl-state%3Dxdrbn8kqu_9"/>
    <hyperlink ref="Q1017" r:id="rId942" location="%40%3F_afrLoop%3D592469664984296%26clean%3Dtrue%26_adf.ctrl-state%3Dxdrbn8kqu_9"/>
    <hyperlink ref="Q1018" r:id="rId943" location="%40%3F_afrLoop%3D592469664984296%26clean%3Dtrue%26_adf.ctrl-state%3Dxdrbn8kqu_9"/>
    <hyperlink ref="Q1019" r:id="rId944" location="%40%3F_afrLoop%3D592469664984296%26clean%3Dtrue%26_adf.ctrl-state%3Dxdrbn8kqu_9"/>
    <hyperlink ref="Q1020" r:id="rId945" location="%40%3F_afrLoop%3D592469664984296%26clean%3Dtrue%26_adf.ctrl-state%3Dxdrbn8kqu_9"/>
    <hyperlink ref="Q1025" r:id="rId946"/>
    <hyperlink ref="Q1021" r:id="rId947"/>
    <hyperlink ref="Q1022" r:id="rId948"/>
    <hyperlink ref="Q1023" r:id="rId949"/>
    <hyperlink ref="Q1024" r:id="rId950"/>
    <hyperlink ref="Q1026" r:id="rId951"/>
    <hyperlink ref="Q1027" r:id="rId952"/>
    <hyperlink ref="Q1028" r:id="rId953"/>
    <hyperlink ref="Q1029" r:id="rId954"/>
    <hyperlink ref="Q1030" r:id="rId955"/>
    <hyperlink ref="Q1031" r:id="rId956"/>
    <hyperlink ref="Q1032" r:id="rId957"/>
    <hyperlink ref="Q1033" r:id="rId958"/>
    <hyperlink ref="Q1034" r:id="rId959"/>
    <hyperlink ref="Q1035" r:id="rId960"/>
    <hyperlink ref="Q1036" r:id="rId961"/>
    <hyperlink ref="Q1037" r:id="rId962"/>
    <hyperlink ref="Q1041" r:id="rId963"/>
    <hyperlink ref="Q1045" r:id="rId964" display="https://data.hdx.rwlabs.org/group/uga"/>
    <hyperlink ref="Q1046" r:id="rId965" display="https://data.hdx.rwlabs.org/group/uga"/>
    <hyperlink ref="Q1048" r:id="rId966" display="http://www.inform-index.org/Countries/Country-profiles"/>
    <hyperlink ref="Q1049" r:id="rId967" display="http://www.inform-index.org/Countries/Country-profiles"/>
    <hyperlink ref="Q1050" r:id="rId968" display="http://www.inform-index.org/Countries/Country-profiles"/>
    <hyperlink ref="Q1051" r:id="rId969" display="http://www.inform-index.org/Countries/Country-profiles"/>
    <hyperlink ref="Q1052" r:id="rId970"/>
    <hyperlink ref="Q1053" r:id="rId971"/>
    <hyperlink ref="Q1054" r:id="rId972"/>
    <hyperlink ref="Q1055" r:id="rId973"/>
    <hyperlink ref="Q1056" r:id="rId974"/>
    <hyperlink ref="Q1057" r:id="rId975"/>
    <hyperlink ref="Q1058" r:id="rId976"/>
    <hyperlink ref="Q1059" r:id="rId977"/>
    <hyperlink ref="Q1060" r:id="rId978"/>
    <hyperlink ref="Q1061" r:id="rId979"/>
    <hyperlink ref="Q1062" r:id="rId980"/>
    <hyperlink ref="Q1063" r:id="rId981"/>
    <hyperlink ref="Q1064" r:id="rId982"/>
    <hyperlink ref="Q1065" r:id="rId983"/>
    <hyperlink ref="Q1066" r:id="rId984"/>
    <hyperlink ref="Q1067" r:id="rId985"/>
    <hyperlink ref="Q583" r:id="rId986"/>
    <hyperlink ref="Q1069" r:id="rId987" display="http://catalog.ihsn.org/index.php/catalog/2214/"/>
    <hyperlink ref="Q1070" r:id="rId988" display="http://catalog.ihsn.org/index.php/catalog/2214/"/>
    <hyperlink ref="Q1071" r:id="rId989" display="http://catalog.ihsn.org/index.php/catalog/2214/"/>
    <hyperlink ref="Q1072" r:id="rId990" display="http://catalog.ihsn.org/index.php/catalog/2214/"/>
    <hyperlink ref="Q1073" r:id="rId991" display="http://catalog.ihsn.org/index.php/catalog/2214/"/>
    <hyperlink ref="Q1074" r:id="rId992" display="http://catalog.ihsn.org/index.php/catalog/2214/"/>
    <hyperlink ref="Q1148" r:id="rId993" display="http://www.ubos.org/onlinefiles/uploads/ubos/pdf documents/ILRI Poverty Report 2007.pdf"/>
    <hyperlink ref="Q1144" r:id="rId994" display="http://www.ubos.org/onlinefiles/uploads/ubos/pdf documents/ILRI Poverty Report 2007.pdf"/>
    <hyperlink ref="Q1145" r:id="rId995" display="http://www.ubos.org/onlinefiles/uploads/ubos/pdf documents/ILRI Poverty Report 2007.pdf"/>
    <hyperlink ref="Q38" r:id="rId996" display="http://www.agriculture.go.ug/publications/107"/>
    <hyperlink ref="Q39" r:id="rId997" display="http://www.agriculture.go.ug/publications/107"/>
    <hyperlink ref="Q40" r:id="rId998" display="http://www.agriculture.go.ug/publications/107"/>
    <hyperlink ref="Q41" r:id="rId999" display="http://catalog.ihsn.org/index.php/catalog/2355"/>
    <hyperlink ref="Q42" r:id="rId1000" display="http://catalog.ihsn.org/index.php/catalog/2355"/>
    <hyperlink ref="Q43" r:id="rId1001" display="http://catalog.ihsn.org/index.php/catalog/2355"/>
    <hyperlink ref="Q47" r:id="rId1002" display="http://catalog.ihsn.org/index.php/catalog/3788"/>
    <hyperlink ref="Q48" r:id="rId1003" display="http://www.cdouga.org/resources/annual-reports/"/>
    <hyperlink ref="Q2" r:id="rId1004" display="http://www.cdouga.org/resources/annual-reports/"/>
    <hyperlink ref="Q49" r:id="rId1005" display="http://www.cdouga.org/production/production-trends-earnings/"/>
    <hyperlink ref="Q23" r:id="rId1006" display="http://www.dda.or.ug/d_data.html"/>
    <hyperlink ref="Q25" r:id="rId1007" display="http://www.ugandacoffee.go.ug/index.php"/>
    <hyperlink ref="Q26" r:id="rId1008" display="http://www.ugandacoffee.go.ug/index.php"/>
    <hyperlink ref="Q27" r:id="rId1009" display="http://www.ugandacoffee.go.ug/index.php"/>
    <hyperlink ref="Q3" r:id="rId1010" display="http://www.wfp.org/food-security/assessments/comprehensive-food-security-vulnerability-analysis"/>
    <hyperlink ref="Z3" r:id="rId1011" display="http://catalog.ihsn.org/index.php/catalog/4180"/>
    <hyperlink ref="Q4" r:id="rId1012" display="http://www.wfp.org/food-security/assessments/comprehensive-food-security-vulnerability-analysis"/>
    <hyperlink ref="Z4" r:id="rId1013" display="http://catalog.ihsn.org/index.php/catalog/4180"/>
    <hyperlink ref="Q5" r:id="rId1014" display="http://www.wfp.org/food-security/assessments/comprehensive-food-security-vulnerability-analysis"/>
    <hyperlink ref="Z5" r:id="rId1015" display="http://catalog.ihsn.org/index.php/catalog/4180"/>
    <hyperlink ref="Q6" r:id="rId1016" display="http://www.wfp.org/food-security/assessments/comprehensive-food-security-vulnerability-analysis"/>
    <hyperlink ref="Z6" r:id="rId1017" display="http://catalog.ihsn.org/index.php/catalog/4180"/>
    <hyperlink ref="Q67" r:id="rId1018" display="http://vam.wfp.org/CountryPage_indicators.aspx?iso3=UGA"/>
    <hyperlink ref="Q7" r:id="rId1019" display="http://vam.wfp.org/CountryPage_indicators.aspx?iso3=UGA"/>
    <hyperlink ref="Q8" r:id="rId1020" display="http://vam.wfp.org/CountryPage_indicators.aspx?iso3=UGA"/>
    <hyperlink ref="Q68" r:id="rId1021" display="http://www.agriculture.go.ug/index.php?page=districts&amp;sph=227&amp;subpage=K&amp;economicactivities2=true"/>
    <hyperlink ref="Q60" r:id="rId1022"/>
    <hyperlink ref="Q29" r:id="rId1023"/>
    <hyperlink ref="Q54" r:id="rId1024"/>
    <hyperlink ref="Q58" r:id="rId1025"/>
    <hyperlink ref="Q53" r:id="rId1026"/>
    <hyperlink ref="Q604:Q607" r:id="rId1027" display="http://catalog.ihsn.org/index.php/catalog/2185/"/>
    <hyperlink ref="Q69" r:id="rId1028"/>
    <hyperlink ref="Q37" r:id="rId1029"/>
    <hyperlink ref="Q179" r:id="rId1030"/>
    <hyperlink ref="Q643" r:id="rId1031" display="https://www.datafirst.uct.ac.za/dataportal/index.php/catalog/540/study-description"/>
    <hyperlink ref="Q61" r:id="rId1032"/>
    <hyperlink ref="Q65" r:id="rId1033"/>
    <hyperlink ref="Q30" r:id="rId1034"/>
    <hyperlink ref="Q57" r:id="rId1035"/>
  </hyperlinks>
  <pageMargins left="0.7" right="0.7" top="0.75" bottom="0.75" header="0.3" footer="0.3"/>
  <pageSetup paperSize="9" orientation="portrait" r:id="rId1036"/>
  <drawing r:id="rId10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434"/>
  <sheetViews>
    <sheetView zoomScale="115" zoomScaleNormal="115" workbookViewId="0">
      <pane ySplit="1" topLeftCell="A2" activePane="bottomLeft" state="frozen"/>
      <selection pane="bottomLeft" activeCell="C4" sqref="C4"/>
    </sheetView>
  </sheetViews>
  <sheetFormatPr defaultColWidth="18.33203125" defaultRowHeight="13.8" x14ac:dyDescent="0.3"/>
  <cols>
    <col min="1" max="2" width="18.33203125" style="1"/>
    <col min="3" max="3" width="11" style="1" customWidth="1"/>
    <col min="4" max="4" width="17" style="1" customWidth="1"/>
    <col min="5" max="5" width="54.44140625" style="1" customWidth="1"/>
    <col min="6" max="6" width="43.5546875" style="1" customWidth="1"/>
    <col min="7" max="15" width="18.33203125" style="1"/>
    <col min="16" max="16" width="33" style="1" customWidth="1"/>
    <col min="17" max="17" width="10.5546875" style="1" bestFit="1" customWidth="1"/>
    <col min="18" max="16384" width="18.33203125" style="1"/>
  </cols>
  <sheetData>
    <row r="1" spans="1:26" x14ac:dyDescent="0.3">
      <c r="A1" s="40" t="s">
        <v>0</v>
      </c>
      <c r="B1" s="40" t="s">
        <v>1</v>
      </c>
      <c r="C1" s="53" t="s">
        <v>2007</v>
      </c>
      <c r="D1" s="40" t="s">
        <v>2</v>
      </c>
      <c r="E1" s="40" t="s">
        <v>4</v>
      </c>
      <c r="F1" s="40" t="s">
        <v>5</v>
      </c>
      <c r="G1" s="40" t="s">
        <v>6</v>
      </c>
      <c r="H1" s="40" t="s">
        <v>7</v>
      </c>
      <c r="I1" s="40" t="s">
        <v>8</v>
      </c>
      <c r="J1" s="40" t="s">
        <v>9</v>
      </c>
      <c r="K1" s="40" t="s">
        <v>10</v>
      </c>
      <c r="L1" s="40" t="s">
        <v>11</v>
      </c>
      <c r="M1" s="40" t="s">
        <v>12</v>
      </c>
      <c r="N1" s="43" t="s">
        <v>2008</v>
      </c>
      <c r="O1" s="40" t="s">
        <v>13</v>
      </c>
      <c r="P1" s="40" t="s">
        <v>14</v>
      </c>
      <c r="Q1" s="40" t="s">
        <v>2059</v>
      </c>
      <c r="R1" s="40" t="s">
        <v>2060</v>
      </c>
      <c r="S1" s="40" t="s">
        <v>15</v>
      </c>
      <c r="T1" s="40" t="s">
        <v>16</v>
      </c>
      <c r="U1" s="40" t="s">
        <v>17</v>
      </c>
      <c r="V1" s="40" t="s">
        <v>18</v>
      </c>
      <c r="W1" s="40" t="s">
        <v>19</v>
      </c>
      <c r="X1" s="40" t="s">
        <v>20</v>
      </c>
      <c r="Y1" s="40" t="s">
        <v>21</v>
      </c>
      <c r="Z1" s="44"/>
    </row>
    <row r="2" spans="1:26" x14ac:dyDescent="0.3">
      <c r="A2" s="13" t="s">
        <v>22</v>
      </c>
      <c r="B2" s="13" t="s">
        <v>23</v>
      </c>
      <c r="C2" s="13" t="s">
        <v>93</v>
      </c>
      <c r="D2" s="13" t="s">
        <v>24</v>
      </c>
      <c r="E2" s="13" t="s">
        <v>26</v>
      </c>
      <c r="F2" s="13" t="s">
        <v>27</v>
      </c>
      <c r="G2" s="13" t="str">
        <f>IF(Q2="A","Yes","No")</f>
        <v>No</v>
      </c>
      <c r="H2" s="13" t="s">
        <v>28</v>
      </c>
      <c r="I2" s="13" t="s">
        <v>29</v>
      </c>
      <c r="J2" s="13" t="s">
        <v>29</v>
      </c>
      <c r="K2" s="13" t="s">
        <v>30</v>
      </c>
      <c r="L2" s="13">
        <v>2016</v>
      </c>
      <c r="M2" s="13" t="s">
        <v>31</v>
      </c>
      <c r="N2" s="13"/>
      <c r="O2" s="13"/>
      <c r="P2" s="14" t="s">
        <v>32</v>
      </c>
      <c r="Q2" s="15" t="s">
        <v>33</v>
      </c>
      <c r="R2" s="15" t="s">
        <v>34</v>
      </c>
      <c r="S2" s="15" t="s">
        <v>35</v>
      </c>
      <c r="T2" s="13"/>
      <c r="U2" s="13" t="s">
        <v>36</v>
      </c>
      <c r="V2" s="13" t="s">
        <v>37</v>
      </c>
      <c r="W2" s="13" t="s">
        <v>38</v>
      </c>
      <c r="X2" s="13" t="s">
        <v>39</v>
      </c>
      <c r="Y2" s="13" t="s">
        <v>40</v>
      </c>
      <c r="Z2" s="3"/>
    </row>
    <row r="3" spans="1:26" x14ac:dyDescent="0.3">
      <c r="A3" s="13" t="s">
        <v>22</v>
      </c>
      <c r="B3" s="13" t="s">
        <v>23</v>
      </c>
      <c r="C3" s="13" t="s">
        <v>93</v>
      </c>
      <c r="D3" s="13" t="s">
        <v>24</v>
      </c>
      <c r="E3" s="13" t="s">
        <v>69</v>
      </c>
      <c r="F3" s="13" t="s">
        <v>70</v>
      </c>
      <c r="G3" s="13" t="str">
        <f t="shared" ref="G3:G66" si="0">IF(Q3="A","Yes","No")</f>
        <v>Yes</v>
      </c>
      <c r="H3" s="13" t="s">
        <v>71</v>
      </c>
      <c r="I3" s="13" t="s">
        <v>29</v>
      </c>
      <c r="J3" s="13" t="s">
        <v>29</v>
      </c>
      <c r="K3" s="13" t="s">
        <v>30</v>
      </c>
      <c r="L3" s="13">
        <v>2009</v>
      </c>
      <c r="M3" s="13"/>
      <c r="N3" s="13"/>
      <c r="O3" s="13"/>
      <c r="P3" s="16" t="str">
        <f>HYPERLINK("http://www.cdouga.org/resources/annual-reports/","http://www.cdouga.org/resources/annual-reports/")</f>
        <v>http://www.cdouga.org/resources/annual-reports/</v>
      </c>
      <c r="Q3" s="15" t="s">
        <v>44</v>
      </c>
      <c r="R3" s="15" t="s">
        <v>45</v>
      </c>
      <c r="S3" s="15" t="s">
        <v>72</v>
      </c>
      <c r="T3" s="13"/>
      <c r="U3" s="13" t="s">
        <v>73</v>
      </c>
      <c r="V3" s="13" t="s">
        <v>74</v>
      </c>
      <c r="W3" s="13" t="s">
        <v>75</v>
      </c>
      <c r="X3" s="13" t="s">
        <v>76</v>
      </c>
      <c r="Y3" s="13"/>
      <c r="Z3" s="3"/>
    </row>
    <row r="4" spans="1:26" x14ac:dyDescent="0.3">
      <c r="A4" s="13" t="s">
        <v>22</v>
      </c>
      <c r="B4" s="13" t="s">
        <v>23</v>
      </c>
      <c r="C4" s="13" t="s">
        <v>93</v>
      </c>
      <c r="D4" s="13" t="s">
        <v>24</v>
      </c>
      <c r="E4" s="13" t="s">
        <v>53</v>
      </c>
      <c r="F4" s="13" t="s">
        <v>54</v>
      </c>
      <c r="G4" s="13" t="str">
        <f t="shared" si="0"/>
        <v>Yes</v>
      </c>
      <c r="H4" s="13" t="s">
        <v>55</v>
      </c>
      <c r="I4" s="13" t="s">
        <v>29</v>
      </c>
      <c r="J4" s="13" t="s">
        <v>29</v>
      </c>
      <c r="K4" s="13" t="s">
        <v>30</v>
      </c>
      <c r="L4" s="13">
        <v>2008</v>
      </c>
      <c r="M4" s="13"/>
      <c r="N4" s="13"/>
      <c r="O4" s="13"/>
      <c r="P4" s="16" t="str">
        <f>HYPERLINK("http://catalog.ihsn.org/index.php/catalog/2355","http://catalog.ihsn.org/index.php/catalog/2355")</f>
        <v>http://catalog.ihsn.org/index.php/catalog/2355</v>
      </c>
      <c r="Q4" s="15" t="s">
        <v>44</v>
      </c>
      <c r="R4" s="15" t="s">
        <v>45</v>
      </c>
      <c r="S4" s="15" t="s">
        <v>56</v>
      </c>
      <c r="T4" s="13" t="s">
        <v>57</v>
      </c>
      <c r="U4" s="13" t="s">
        <v>36</v>
      </c>
      <c r="V4" s="13" t="s">
        <v>37</v>
      </c>
      <c r="W4" s="13" t="s">
        <v>58</v>
      </c>
      <c r="X4" s="13" t="s">
        <v>59</v>
      </c>
      <c r="Y4" s="13" t="s">
        <v>732</v>
      </c>
      <c r="Z4" s="3"/>
    </row>
    <row r="5" spans="1:26" x14ac:dyDescent="0.3">
      <c r="A5" s="13" t="s">
        <v>22</v>
      </c>
      <c r="B5" s="13" t="s">
        <v>23</v>
      </c>
      <c r="C5" s="13" t="s">
        <v>93</v>
      </c>
      <c r="D5" s="13" t="s">
        <v>68</v>
      </c>
      <c r="E5" s="13" t="s">
        <v>77</v>
      </c>
      <c r="F5" s="13" t="s">
        <v>78</v>
      </c>
      <c r="G5" s="13" t="str">
        <f t="shared" si="0"/>
        <v>Yes</v>
      </c>
      <c r="H5" s="13" t="s">
        <v>28</v>
      </c>
      <c r="I5" s="13" t="s">
        <v>29</v>
      </c>
      <c r="J5" s="13" t="s">
        <v>29</v>
      </c>
      <c r="K5" s="13" t="s">
        <v>30</v>
      </c>
      <c r="L5" s="13">
        <v>2014</v>
      </c>
      <c r="M5" s="13"/>
      <c r="N5" s="13"/>
      <c r="O5" s="13"/>
      <c r="P5" s="16" t="s">
        <v>718</v>
      </c>
      <c r="Q5" s="15" t="s">
        <v>44</v>
      </c>
      <c r="R5" s="15" t="s">
        <v>45</v>
      </c>
      <c r="S5" s="15" t="s">
        <v>72</v>
      </c>
      <c r="T5" s="13"/>
      <c r="U5" s="13" t="s">
        <v>73</v>
      </c>
      <c r="V5" s="13" t="s">
        <v>74</v>
      </c>
      <c r="W5" s="13" t="s">
        <v>79</v>
      </c>
      <c r="X5" s="13" t="s">
        <v>76</v>
      </c>
      <c r="Y5" s="13"/>
      <c r="Z5" s="3"/>
    </row>
    <row r="6" spans="1:26" x14ac:dyDescent="0.3">
      <c r="A6" s="13" t="s">
        <v>22</v>
      </c>
      <c r="B6" s="13" t="s">
        <v>23</v>
      </c>
      <c r="C6" s="13" t="s">
        <v>24</v>
      </c>
      <c r="D6" s="13" t="s">
        <v>24</v>
      </c>
      <c r="E6" s="13" t="s">
        <v>80</v>
      </c>
      <c r="F6" s="13" t="s">
        <v>81</v>
      </c>
      <c r="G6" s="13" t="str">
        <f t="shared" si="0"/>
        <v>No</v>
      </c>
      <c r="H6" s="13" t="s">
        <v>28</v>
      </c>
      <c r="I6" s="13" t="s">
        <v>29</v>
      </c>
      <c r="J6" s="13" t="s">
        <v>29</v>
      </c>
      <c r="K6" s="13" t="s">
        <v>29</v>
      </c>
      <c r="L6" s="13">
        <v>2012</v>
      </c>
      <c r="M6" s="13"/>
      <c r="N6" s="13">
        <v>2011</v>
      </c>
      <c r="O6" s="13"/>
      <c r="P6" s="16" t="s">
        <v>719</v>
      </c>
      <c r="Q6" s="15" t="s">
        <v>33</v>
      </c>
      <c r="R6" s="15" t="s">
        <v>34</v>
      </c>
      <c r="S6" s="15" t="s">
        <v>82</v>
      </c>
      <c r="T6" s="13"/>
      <c r="U6" s="13" t="s">
        <v>36</v>
      </c>
      <c r="V6" s="13" t="s">
        <v>37</v>
      </c>
      <c r="W6" s="13" t="s">
        <v>83</v>
      </c>
      <c r="X6" s="13" t="s">
        <v>84</v>
      </c>
      <c r="Y6" s="13" t="s">
        <v>85</v>
      </c>
      <c r="Z6" s="3"/>
    </row>
    <row r="7" spans="1:26" s="4" customFormat="1" x14ac:dyDescent="0.3">
      <c r="A7" s="17" t="s">
        <v>22</v>
      </c>
      <c r="B7" s="17" t="s">
        <v>107</v>
      </c>
      <c r="C7" s="17" t="s">
        <v>93</v>
      </c>
      <c r="D7" s="17" t="s">
        <v>24</v>
      </c>
      <c r="E7" s="17" t="s">
        <v>800</v>
      </c>
      <c r="F7" s="17" t="s">
        <v>43</v>
      </c>
      <c r="G7" s="13" t="str">
        <f t="shared" si="0"/>
        <v>Yes</v>
      </c>
      <c r="H7" s="17" t="s">
        <v>71</v>
      </c>
      <c r="I7" s="17" t="s">
        <v>29</v>
      </c>
      <c r="J7" s="17" t="s">
        <v>29</v>
      </c>
      <c r="K7" s="17" t="s">
        <v>30</v>
      </c>
      <c r="L7" s="17" t="s">
        <v>801</v>
      </c>
      <c r="M7" s="17"/>
      <c r="N7" s="17"/>
      <c r="O7" s="17"/>
      <c r="P7" s="18" t="str">
        <f>HYPERLINK("http://www.agriculture.go.ug/index.php?page=districts&amp;sph=227&amp;subpage=K&amp;economicactivities2=true","http://www.agriculture.go.ug/index.php?page=districts&amp;sph=227&amp;subpage=K&amp;economicactivities2=true")</f>
        <v>http://www.agriculture.go.ug/index.php?page=districts&amp;sph=227&amp;subpage=K&amp;economicactivities2=true</v>
      </c>
      <c r="Q7" s="19" t="s">
        <v>44</v>
      </c>
      <c r="R7" s="19" t="s">
        <v>45</v>
      </c>
      <c r="S7" s="19" t="s">
        <v>46</v>
      </c>
      <c r="T7" s="17"/>
      <c r="U7" s="17" t="s">
        <v>36</v>
      </c>
      <c r="V7" s="17" t="s">
        <v>37</v>
      </c>
      <c r="W7" s="17" t="s">
        <v>47</v>
      </c>
      <c r="X7" s="17" t="s">
        <v>48</v>
      </c>
      <c r="Y7" s="17" t="s">
        <v>108</v>
      </c>
      <c r="Z7" s="2"/>
    </row>
    <row r="8" spans="1:26" s="4" customFormat="1" x14ac:dyDescent="0.3">
      <c r="A8" s="17" t="s">
        <v>22</v>
      </c>
      <c r="B8" s="17" t="s">
        <v>107</v>
      </c>
      <c r="C8" s="17" t="s">
        <v>93</v>
      </c>
      <c r="D8" s="17" t="s">
        <v>93</v>
      </c>
      <c r="E8" s="17" t="s">
        <v>104</v>
      </c>
      <c r="F8" s="17" t="s">
        <v>105</v>
      </c>
      <c r="G8" s="13" t="str">
        <f t="shared" si="0"/>
        <v>No</v>
      </c>
      <c r="H8" s="17" t="s">
        <v>28</v>
      </c>
      <c r="I8" s="17" t="s">
        <v>29</v>
      </c>
      <c r="J8" s="17" t="s">
        <v>29</v>
      </c>
      <c r="K8" s="17" t="s">
        <v>29</v>
      </c>
      <c r="L8" s="17">
        <v>2016</v>
      </c>
      <c r="M8" s="17"/>
      <c r="N8" s="17"/>
      <c r="O8" s="17"/>
      <c r="P8" s="18" t="s">
        <v>785</v>
      </c>
      <c r="Q8" s="19" t="s">
        <v>95</v>
      </c>
      <c r="R8" s="19" t="s">
        <v>96</v>
      </c>
      <c r="S8" s="19" t="s">
        <v>97</v>
      </c>
      <c r="T8" s="17" t="s">
        <v>106</v>
      </c>
      <c r="U8" s="17" t="s">
        <v>36</v>
      </c>
      <c r="V8" s="17" t="s">
        <v>37</v>
      </c>
      <c r="W8" s="17" t="s">
        <v>98</v>
      </c>
      <c r="X8" s="17" t="s">
        <v>100</v>
      </c>
      <c r="Y8" s="17"/>
      <c r="Z8" s="2"/>
    </row>
    <row r="9" spans="1:26" s="4" customFormat="1" x14ac:dyDescent="0.3">
      <c r="A9" s="13" t="s">
        <v>22</v>
      </c>
      <c r="B9" s="13" t="s">
        <v>23</v>
      </c>
      <c r="C9" s="13" t="s">
        <v>93</v>
      </c>
      <c r="D9" s="13" t="s">
        <v>24</v>
      </c>
      <c r="E9" s="13" t="s">
        <v>64</v>
      </c>
      <c r="F9" s="13" t="s">
        <v>737</v>
      </c>
      <c r="G9" s="13" t="str">
        <f t="shared" si="0"/>
        <v>Yes</v>
      </c>
      <c r="H9" s="13" t="s">
        <v>55</v>
      </c>
      <c r="I9" s="13" t="s">
        <v>29</v>
      </c>
      <c r="J9" s="13" t="s">
        <v>29</v>
      </c>
      <c r="K9" s="13" t="s">
        <v>30</v>
      </c>
      <c r="L9" s="13">
        <v>2008</v>
      </c>
      <c r="M9" s="13"/>
      <c r="N9" s="13"/>
      <c r="O9" s="13"/>
      <c r="P9" s="16" t="s">
        <v>736</v>
      </c>
      <c r="Q9" s="15" t="s">
        <v>44</v>
      </c>
      <c r="R9" s="15" t="s">
        <v>45</v>
      </c>
      <c r="S9" s="15" t="s">
        <v>56</v>
      </c>
      <c r="T9" s="13" t="s">
        <v>57</v>
      </c>
      <c r="U9" s="13" t="s">
        <v>36</v>
      </c>
      <c r="V9" s="13" t="s">
        <v>37</v>
      </c>
      <c r="W9" s="13" t="s">
        <v>65</v>
      </c>
      <c r="X9" s="13" t="s">
        <v>59</v>
      </c>
      <c r="Y9" s="13" t="s">
        <v>66</v>
      </c>
      <c r="Z9" s="3"/>
    </row>
    <row r="10" spans="1:26" s="4" customFormat="1" x14ac:dyDescent="0.3">
      <c r="A10" s="13" t="s">
        <v>22</v>
      </c>
      <c r="B10" s="13" t="s">
        <v>23</v>
      </c>
      <c r="C10" s="13" t="s">
        <v>93</v>
      </c>
      <c r="D10" s="13" t="s">
        <v>24</v>
      </c>
      <c r="E10" s="13" t="s">
        <v>86</v>
      </c>
      <c r="F10" s="13" t="s">
        <v>70</v>
      </c>
      <c r="G10" s="13" t="str">
        <f t="shared" si="0"/>
        <v>Yes</v>
      </c>
      <c r="H10" s="13" t="s">
        <v>28</v>
      </c>
      <c r="I10" s="13" t="s">
        <v>29</v>
      </c>
      <c r="J10" s="13" t="s">
        <v>29</v>
      </c>
      <c r="K10" s="13" t="s">
        <v>30</v>
      </c>
      <c r="L10" s="13">
        <v>2013</v>
      </c>
      <c r="M10" s="13"/>
      <c r="N10" s="13"/>
      <c r="O10" s="13"/>
      <c r="P10" s="16" t="str">
        <f>HYPERLINK("http://www.cdouga.org/production/production-trends-earnings/","http://www.cdouga.org/production/production-trends-earnings/")</f>
        <v>http://www.cdouga.org/production/production-trends-earnings/</v>
      </c>
      <c r="Q10" s="15" t="s">
        <v>44</v>
      </c>
      <c r="R10" s="15" t="s">
        <v>45</v>
      </c>
      <c r="S10" s="15" t="s">
        <v>72</v>
      </c>
      <c r="T10" s="13"/>
      <c r="U10" s="13" t="s">
        <v>73</v>
      </c>
      <c r="V10" s="13" t="s">
        <v>74</v>
      </c>
      <c r="W10" s="13" t="s">
        <v>87</v>
      </c>
      <c r="X10" s="13" t="s">
        <v>76</v>
      </c>
      <c r="Y10" s="13"/>
      <c r="Z10" s="3"/>
    </row>
    <row r="11" spans="1:26" s="4" customFormat="1" x14ac:dyDescent="0.3">
      <c r="A11" s="13" t="s">
        <v>22</v>
      </c>
      <c r="B11" s="13" t="s">
        <v>23</v>
      </c>
      <c r="C11" s="13" t="s">
        <v>93</v>
      </c>
      <c r="D11" s="13" t="s">
        <v>24</v>
      </c>
      <c r="E11" s="13" t="s">
        <v>42</v>
      </c>
      <c r="F11" s="13" t="s">
        <v>43</v>
      </c>
      <c r="G11" s="13" t="str">
        <f t="shared" si="0"/>
        <v>Yes</v>
      </c>
      <c r="H11" s="13" t="s">
        <v>28</v>
      </c>
      <c r="I11" s="13" t="s">
        <v>29</v>
      </c>
      <c r="J11" s="13" t="s">
        <v>29</v>
      </c>
      <c r="K11" s="13" t="s">
        <v>30</v>
      </c>
      <c r="L11" s="13">
        <v>2010</v>
      </c>
      <c r="M11" s="13" t="s">
        <v>723</v>
      </c>
      <c r="N11" s="13"/>
      <c r="O11" s="13"/>
      <c r="P11" s="16" t="str">
        <f>HYPERLINK("http://www.agriculture.go.ug/publications/107","http://www.agriculture.go.ug/publications/107")</f>
        <v>http://www.agriculture.go.ug/publications/107</v>
      </c>
      <c r="Q11" s="15" t="s">
        <v>44</v>
      </c>
      <c r="R11" s="15" t="s">
        <v>45</v>
      </c>
      <c r="S11" s="15" t="s">
        <v>46</v>
      </c>
      <c r="T11" s="13"/>
      <c r="U11" s="13" t="s">
        <v>36</v>
      </c>
      <c r="V11" s="13" t="s">
        <v>37</v>
      </c>
      <c r="W11" s="13" t="s">
        <v>47</v>
      </c>
      <c r="X11" s="13" t="s">
        <v>48</v>
      </c>
      <c r="Y11" s="13" t="s">
        <v>49</v>
      </c>
      <c r="Z11" s="3"/>
    </row>
    <row r="12" spans="1:26" s="4" customFormat="1" x14ac:dyDescent="0.3">
      <c r="A12" s="17" t="s">
        <v>22</v>
      </c>
      <c r="B12" s="17" t="s">
        <v>23</v>
      </c>
      <c r="C12" s="17" t="s">
        <v>93</v>
      </c>
      <c r="D12" s="17" t="s">
        <v>68</v>
      </c>
      <c r="E12" s="17" t="s">
        <v>88</v>
      </c>
      <c r="F12" s="17" t="s">
        <v>89</v>
      </c>
      <c r="G12" s="13" t="str">
        <f t="shared" si="0"/>
        <v>Yes</v>
      </c>
      <c r="H12" s="17" t="s">
        <v>28</v>
      </c>
      <c r="I12" s="17" t="s">
        <v>29</v>
      </c>
      <c r="J12" s="17" t="s">
        <v>29</v>
      </c>
      <c r="K12" s="17" t="s">
        <v>30</v>
      </c>
      <c r="L12" s="17">
        <v>2016</v>
      </c>
      <c r="M12" s="17"/>
      <c r="N12" s="17"/>
      <c r="O12" s="17"/>
      <c r="P12" s="18" t="s">
        <v>729</v>
      </c>
      <c r="Q12" s="19" t="s">
        <v>44</v>
      </c>
      <c r="R12" s="19" t="s">
        <v>45</v>
      </c>
      <c r="S12" s="19" t="s">
        <v>72</v>
      </c>
      <c r="T12" s="17"/>
      <c r="U12" s="17" t="s">
        <v>73</v>
      </c>
      <c r="V12" s="17" t="s">
        <v>74</v>
      </c>
      <c r="W12" s="17" t="s">
        <v>90</v>
      </c>
      <c r="X12" s="17" t="s">
        <v>76</v>
      </c>
      <c r="Y12" s="17"/>
      <c r="Z12" s="2"/>
    </row>
    <row r="13" spans="1:26" s="4" customFormat="1" x14ac:dyDescent="0.3">
      <c r="A13" s="13" t="s">
        <v>22</v>
      </c>
      <c r="B13" s="13" t="s">
        <v>23</v>
      </c>
      <c r="C13" s="13" t="s">
        <v>93</v>
      </c>
      <c r="D13" s="13" t="s">
        <v>68</v>
      </c>
      <c r="E13" s="13" t="s">
        <v>731</v>
      </c>
      <c r="F13" s="13" t="s">
        <v>89</v>
      </c>
      <c r="G13" s="13" t="str">
        <f t="shared" si="0"/>
        <v>Yes</v>
      </c>
      <c r="H13" s="13" t="s">
        <v>71</v>
      </c>
      <c r="I13" s="13" t="s">
        <v>29</v>
      </c>
      <c r="J13" s="13" t="s">
        <v>29</v>
      </c>
      <c r="K13" s="13" t="s">
        <v>30</v>
      </c>
      <c r="L13" s="13">
        <v>2012</v>
      </c>
      <c r="M13" s="13" t="s">
        <v>723</v>
      </c>
      <c r="N13" s="13"/>
      <c r="O13" s="13">
        <v>2016</v>
      </c>
      <c r="P13" s="16" t="str">
        <f>HYPERLINK("http://www.ugandacoffee.go.ug/index.php","http://www.ugandacoffee.go.ug/index.php ")</f>
        <v xml:space="preserve">http://www.ugandacoffee.go.ug/index.php </v>
      </c>
      <c r="Q13" s="15" t="s">
        <v>44</v>
      </c>
      <c r="R13" s="15" t="s">
        <v>45</v>
      </c>
      <c r="S13" s="15" t="s">
        <v>72</v>
      </c>
      <c r="T13" s="13"/>
      <c r="U13" s="13" t="s">
        <v>73</v>
      </c>
      <c r="V13" s="13" t="s">
        <v>74</v>
      </c>
      <c r="W13" s="13" t="s">
        <v>90</v>
      </c>
      <c r="X13" s="13" t="s">
        <v>76</v>
      </c>
      <c r="Y13" s="13"/>
      <c r="Z13" s="3"/>
    </row>
    <row r="14" spans="1:26" s="4" customFormat="1" x14ac:dyDescent="0.3">
      <c r="A14" s="13" t="s">
        <v>22</v>
      </c>
      <c r="B14" s="13" t="s">
        <v>23</v>
      </c>
      <c r="C14" s="13" t="s">
        <v>93</v>
      </c>
      <c r="D14" s="13" t="s">
        <v>68</v>
      </c>
      <c r="E14" s="13" t="s">
        <v>725</v>
      </c>
      <c r="F14" s="13" t="s">
        <v>89</v>
      </c>
      <c r="G14" s="13" t="str">
        <f t="shared" si="0"/>
        <v>Yes</v>
      </c>
      <c r="H14" s="13" t="s">
        <v>71</v>
      </c>
      <c r="I14" s="13" t="s">
        <v>29</v>
      </c>
      <c r="J14" s="13" t="s">
        <v>29</v>
      </c>
      <c r="K14" s="13" t="s">
        <v>30</v>
      </c>
      <c r="L14" s="13">
        <v>2016</v>
      </c>
      <c r="M14" s="13" t="s">
        <v>209</v>
      </c>
      <c r="N14" s="13"/>
      <c r="O14" s="13">
        <v>2016</v>
      </c>
      <c r="P14" s="16" t="str">
        <f>HYPERLINK("http://www.ugandacoffee.go.ug/index.php","http://www.ugandacoffee.go.ug/index.php ")</f>
        <v xml:space="preserve">http://www.ugandacoffee.go.ug/index.php </v>
      </c>
      <c r="Q14" s="15" t="s">
        <v>44</v>
      </c>
      <c r="R14" s="15" t="s">
        <v>45</v>
      </c>
      <c r="S14" s="15" t="s">
        <v>72</v>
      </c>
      <c r="T14" s="13"/>
      <c r="U14" s="13" t="s">
        <v>73</v>
      </c>
      <c r="V14" s="13" t="s">
        <v>74</v>
      </c>
      <c r="W14" s="13" t="s">
        <v>90</v>
      </c>
      <c r="X14" s="13" t="s">
        <v>76</v>
      </c>
      <c r="Y14" s="13"/>
      <c r="Z14" s="3"/>
    </row>
    <row r="15" spans="1:26" s="4" customFormat="1" x14ac:dyDescent="0.3">
      <c r="A15" s="17" t="s">
        <v>22</v>
      </c>
      <c r="B15" s="17" t="s">
        <v>107</v>
      </c>
      <c r="C15" s="17" t="s">
        <v>93</v>
      </c>
      <c r="D15" s="17" t="s">
        <v>68</v>
      </c>
      <c r="E15" s="17" t="s">
        <v>742</v>
      </c>
      <c r="F15" s="17" t="s">
        <v>94</v>
      </c>
      <c r="G15" s="13" t="str">
        <f t="shared" si="0"/>
        <v>No</v>
      </c>
      <c r="H15" s="17" t="s">
        <v>28</v>
      </c>
      <c r="I15" s="17" t="s">
        <v>29</v>
      </c>
      <c r="J15" s="17" t="s">
        <v>29</v>
      </c>
      <c r="K15" s="17" t="s">
        <v>30</v>
      </c>
      <c r="L15" s="17">
        <v>2013</v>
      </c>
      <c r="M15" s="17"/>
      <c r="N15" s="17"/>
      <c r="O15" s="17"/>
      <c r="P15" s="21" t="s">
        <v>744</v>
      </c>
      <c r="Q15" s="19" t="s">
        <v>95</v>
      </c>
      <c r="R15" s="19" t="s">
        <v>96</v>
      </c>
      <c r="S15" s="19" t="s">
        <v>97</v>
      </c>
      <c r="T15" s="17"/>
      <c r="U15" s="17" t="s">
        <v>36</v>
      </c>
      <c r="V15" s="17" t="s">
        <v>37</v>
      </c>
      <c r="W15" s="17" t="s">
        <v>98</v>
      </c>
      <c r="X15" s="17" t="s">
        <v>100</v>
      </c>
      <c r="Y15" s="20"/>
      <c r="Z15" s="2"/>
    </row>
    <row r="16" spans="1:26" s="4" customFormat="1" x14ac:dyDescent="0.3">
      <c r="A16" s="17" t="s">
        <v>22</v>
      </c>
      <c r="B16" s="17" t="s">
        <v>23</v>
      </c>
      <c r="C16" s="17" t="s">
        <v>93</v>
      </c>
      <c r="D16" s="17" t="s">
        <v>93</v>
      </c>
      <c r="E16" s="17" t="s">
        <v>99</v>
      </c>
      <c r="F16" s="17" t="s">
        <v>94</v>
      </c>
      <c r="G16" s="13" t="str">
        <f t="shared" si="0"/>
        <v>No</v>
      </c>
      <c r="H16" s="17" t="s">
        <v>28</v>
      </c>
      <c r="I16" s="17" t="s">
        <v>29</v>
      </c>
      <c r="J16" s="17" t="s">
        <v>29</v>
      </c>
      <c r="K16" s="17" t="s">
        <v>29</v>
      </c>
      <c r="L16" s="17">
        <v>2008</v>
      </c>
      <c r="M16" s="17"/>
      <c r="N16" s="17">
        <v>2005</v>
      </c>
      <c r="O16" s="17">
        <v>2013</v>
      </c>
      <c r="P16" s="18" t="str">
        <f>HYPERLINK("http://www.wfp.org/food-security/assessments/comprehensive-food-security-vulnerability-analysis","http://www.wfp.org/food-security/assessments/comprehensive-food-security-vulnerability-analysis")</f>
        <v>http://www.wfp.org/food-security/assessments/comprehensive-food-security-vulnerability-analysis</v>
      </c>
      <c r="Q16" s="19" t="s">
        <v>95</v>
      </c>
      <c r="R16" s="19" t="s">
        <v>96</v>
      </c>
      <c r="S16" s="19" t="s">
        <v>97</v>
      </c>
      <c r="T16" s="17"/>
      <c r="U16" s="17" t="s">
        <v>36</v>
      </c>
      <c r="V16" s="17" t="s">
        <v>37</v>
      </c>
      <c r="W16" s="17" t="s">
        <v>98</v>
      </c>
      <c r="X16" s="17" t="s">
        <v>100</v>
      </c>
      <c r="Y16" s="20" t="str">
        <f>HYPERLINK("http://catalog.ihsn.org/index.php/catalog/4180","http://catalog.ihsn.org/index.php/catalog/4180")</f>
        <v>http://catalog.ihsn.org/index.php/catalog/4180</v>
      </c>
      <c r="Z16" s="2"/>
    </row>
    <row r="17" spans="1:26" s="4" customFormat="1" x14ac:dyDescent="0.3">
      <c r="A17" s="17" t="s">
        <v>22</v>
      </c>
      <c r="B17" s="17" t="s">
        <v>107</v>
      </c>
      <c r="C17" s="17" t="s">
        <v>24</v>
      </c>
      <c r="D17" s="17" t="s">
        <v>24</v>
      </c>
      <c r="E17" s="17" t="s">
        <v>749</v>
      </c>
      <c r="F17" s="17" t="s">
        <v>94</v>
      </c>
      <c r="G17" s="13" t="str">
        <f t="shared" si="0"/>
        <v>No</v>
      </c>
      <c r="H17" s="17" t="s">
        <v>28</v>
      </c>
      <c r="I17" s="17" t="s">
        <v>29</v>
      </c>
      <c r="J17" s="17" t="s">
        <v>29</v>
      </c>
      <c r="K17" s="17" t="s">
        <v>30</v>
      </c>
      <c r="L17" s="17">
        <v>2007</v>
      </c>
      <c r="M17" s="17"/>
      <c r="N17" s="17"/>
      <c r="O17" s="17"/>
      <c r="P17" s="21" t="s">
        <v>750</v>
      </c>
      <c r="Q17" s="19" t="s">
        <v>95</v>
      </c>
      <c r="R17" s="19" t="s">
        <v>96</v>
      </c>
      <c r="S17" s="19" t="s">
        <v>97</v>
      </c>
      <c r="T17" s="17"/>
      <c r="U17" s="17" t="s">
        <v>36</v>
      </c>
      <c r="V17" s="17" t="s">
        <v>37</v>
      </c>
      <c r="W17" s="17" t="s">
        <v>98</v>
      </c>
      <c r="X17" s="17" t="s">
        <v>100</v>
      </c>
      <c r="Y17" s="20"/>
      <c r="Z17" s="2"/>
    </row>
    <row r="18" spans="1:26" s="4" customFormat="1" x14ac:dyDescent="0.3">
      <c r="A18" s="17" t="s">
        <v>22</v>
      </c>
      <c r="B18" s="17" t="s">
        <v>23</v>
      </c>
      <c r="C18" s="17" t="s">
        <v>24</v>
      </c>
      <c r="D18" s="17" t="s">
        <v>24</v>
      </c>
      <c r="E18" s="17" t="s">
        <v>757</v>
      </c>
      <c r="F18" s="17" t="s">
        <v>94</v>
      </c>
      <c r="G18" s="13" t="str">
        <f t="shared" si="0"/>
        <v>No</v>
      </c>
      <c r="H18" s="17" t="s">
        <v>28</v>
      </c>
      <c r="I18" s="17" t="s">
        <v>29</v>
      </c>
      <c r="J18" s="17" t="s">
        <v>29</v>
      </c>
      <c r="K18" s="17" t="s">
        <v>30</v>
      </c>
      <c r="L18" s="17">
        <v>2015</v>
      </c>
      <c r="M18" s="17" t="s">
        <v>754</v>
      </c>
      <c r="N18" s="17"/>
      <c r="O18" s="17"/>
      <c r="P18" s="21" t="s">
        <v>758</v>
      </c>
      <c r="Q18" s="19" t="s">
        <v>95</v>
      </c>
      <c r="R18" s="19" t="s">
        <v>96</v>
      </c>
      <c r="S18" s="19" t="s">
        <v>97</v>
      </c>
      <c r="T18" s="17"/>
      <c r="U18" s="17" t="s">
        <v>36</v>
      </c>
      <c r="V18" s="17" t="s">
        <v>37</v>
      </c>
      <c r="W18" s="17" t="s">
        <v>751</v>
      </c>
      <c r="X18" s="17" t="s">
        <v>100</v>
      </c>
      <c r="Y18" s="20" t="s">
        <v>752</v>
      </c>
      <c r="Z18" s="2"/>
    </row>
    <row r="19" spans="1:26" s="4" customFormat="1" x14ac:dyDescent="0.3">
      <c r="A19" s="17" t="s">
        <v>22</v>
      </c>
      <c r="B19" s="17" t="s">
        <v>107</v>
      </c>
      <c r="C19" s="17" t="s">
        <v>93</v>
      </c>
      <c r="D19" s="17" t="s">
        <v>24</v>
      </c>
      <c r="E19" s="17" t="s">
        <v>753</v>
      </c>
      <c r="F19" s="17" t="s">
        <v>94</v>
      </c>
      <c r="G19" s="13" t="str">
        <f t="shared" si="0"/>
        <v>No</v>
      </c>
      <c r="H19" s="17" t="s">
        <v>71</v>
      </c>
      <c r="I19" s="17" t="s">
        <v>29</v>
      </c>
      <c r="J19" s="17" t="s">
        <v>29</v>
      </c>
      <c r="K19" s="17" t="s">
        <v>30</v>
      </c>
      <c r="L19" s="17">
        <v>2015</v>
      </c>
      <c r="M19" s="17" t="s">
        <v>754</v>
      </c>
      <c r="N19" s="17"/>
      <c r="O19" s="17"/>
      <c r="P19" s="21" t="s">
        <v>755</v>
      </c>
      <c r="Q19" s="19" t="s">
        <v>95</v>
      </c>
      <c r="R19" s="19" t="s">
        <v>96</v>
      </c>
      <c r="S19" s="19" t="s">
        <v>97</v>
      </c>
      <c r="T19" s="17"/>
      <c r="U19" s="17" t="s">
        <v>36</v>
      </c>
      <c r="V19" s="17" t="s">
        <v>37</v>
      </c>
      <c r="W19" s="17" t="s">
        <v>751</v>
      </c>
      <c r="X19" s="17" t="s">
        <v>100</v>
      </c>
      <c r="Y19" s="20" t="s">
        <v>752</v>
      </c>
      <c r="Z19" s="2"/>
    </row>
    <row r="20" spans="1:26" s="4" customFormat="1" x14ac:dyDescent="0.3">
      <c r="A20" s="17" t="s">
        <v>22</v>
      </c>
      <c r="B20" s="17" t="s">
        <v>107</v>
      </c>
      <c r="C20" s="17" t="s">
        <v>68</v>
      </c>
      <c r="D20" s="17" t="s">
        <v>68</v>
      </c>
      <c r="E20" s="17" t="s">
        <v>772</v>
      </c>
      <c r="F20" s="17" t="s">
        <v>94</v>
      </c>
      <c r="G20" s="13" t="str">
        <f t="shared" si="0"/>
        <v>No</v>
      </c>
      <c r="H20" s="17" t="s">
        <v>28</v>
      </c>
      <c r="I20" s="17" t="s">
        <v>29</v>
      </c>
      <c r="J20" s="17" t="s">
        <v>29</v>
      </c>
      <c r="K20" s="17" t="s">
        <v>30</v>
      </c>
      <c r="L20" s="17">
        <v>2015</v>
      </c>
      <c r="M20" s="17" t="s">
        <v>209</v>
      </c>
      <c r="N20" s="17">
        <v>2014</v>
      </c>
      <c r="O20" s="17">
        <v>2016</v>
      </c>
      <c r="P20" s="21" t="s">
        <v>773</v>
      </c>
      <c r="Q20" s="19" t="s">
        <v>95</v>
      </c>
      <c r="R20" s="19" t="s">
        <v>96</v>
      </c>
      <c r="S20" s="19" t="s">
        <v>97</v>
      </c>
      <c r="T20" s="17"/>
      <c r="U20" s="17" t="s">
        <v>36</v>
      </c>
      <c r="V20" s="17" t="s">
        <v>37</v>
      </c>
      <c r="W20" s="17" t="s">
        <v>770</v>
      </c>
      <c r="X20" s="17" t="s">
        <v>100</v>
      </c>
      <c r="Y20" s="20"/>
      <c r="Z20" s="2"/>
    </row>
    <row r="21" spans="1:26" s="4" customFormat="1" x14ac:dyDescent="0.3">
      <c r="A21" s="17" t="s">
        <v>22</v>
      </c>
      <c r="B21" s="17" t="s">
        <v>107</v>
      </c>
      <c r="C21" s="17" t="s">
        <v>24</v>
      </c>
      <c r="D21" s="17" t="s">
        <v>24</v>
      </c>
      <c r="E21" s="17" t="s">
        <v>765</v>
      </c>
      <c r="F21" s="17" t="s">
        <v>94</v>
      </c>
      <c r="G21" s="13" t="str">
        <f t="shared" si="0"/>
        <v>No</v>
      </c>
      <c r="H21" s="17" t="s">
        <v>71</v>
      </c>
      <c r="I21" s="17" t="s">
        <v>29</v>
      </c>
      <c r="J21" s="17" t="s">
        <v>29</v>
      </c>
      <c r="K21" s="17" t="s">
        <v>30</v>
      </c>
      <c r="L21" s="17">
        <v>2014</v>
      </c>
      <c r="M21" s="17"/>
      <c r="N21" s="17"/>
      <c r="O21" s="17"/>
      <c r="P21" s="18" t="s">
        <v>766</v>
      </c>
      <c r="Q21" s="19" t="s">
        <v>95</v>
      </c>
      <c r="R21" s="19" t="s">
        <v>96</v>
      </c>
      <c r="S21" s="19" t="s">
        <v>97</v>
      </c>
      <c r="T21" s="17"/>
      <c r="U21" s="17" t="s">
        <v>36</v>
      </c>
      <c r="V21" s="17" t="s">
        <v>37</v>
      </c>
      <c r="W21" s="17" t="s">
        <v>770</v>
      </c>
      <c r="X21" s="17" t="s">
        <v>100</v>
      </c>
      <c r="Y21" s="20" t="s">
        <v>752</v>
      </c>
      <c r="Z21" s="2"/>
    </row>
    <row r="22" spans="1:26" s="4" customFormat="1" x14ac:dyDescent="0.3">
      <c r="A22" s="17" t="s">
        <v>22</v>
      </c>
      <c r="B22" s="17" t="s">
        <v>107</v>
      </c>
      <c r="C22" s="17" t="s">
        <v>24</v>
      </c>
      <c r="D22" s="17" t="s">
        <v>24</v>
      </c>
      <c r="E22" s="17" t="s">
        <v>101</v>
      </c>
      <c r="F22" s="17" t="s">
        <v>102</v>
      </c>
      <c r="G22" s="13" t="str">
        <f t="shared" si="0"/>
        <v>No</v>
      </c>
      <c r="H22" s="17" t="s">
        <v>28</v>
      </c>
      <c r="I22" s="17" t="s">
        <v>29</v>
      </c>
      <c r="J22" s="17" t="s">
        <v>29</v>
      </c>
      <c r="K22" s="17" t="s">
        <v>29</v>
      </c>
      <c r="L22" s="17">
        <v>2016</v>
      </c>
      <c r="M22" s="17" t="s">
        <v>209</v>
      </c>
      <c r="N22" s="17"/>
      <c r="O22" s="17"/>
      <c r="P22" s="18" t="str">
        <f>HYPERLINK("http://vam.wfp.org/CountryPage_indicators.aspx?iso3=UGA","http://vam.wfp.org/CountryPage_indicators.aspx?iso3=UGA#")</f>
        <v>http://vam.wfp.org/CountryPage_indicators.aspx?iso3=UGA#</v>
      </c>
      <c r="Q22" s="19" t="s">
        <v>95</v>
      </c>
      <c r="R22" s="19" t="s">
        <v>96</v>
      </c>
      <c r="S22" s="19" t="s">
        <v>97</v>
      </c>
      <c r="T22" s="17" t="s">
        <v>101</v>
      </c>
      <c r="U22" s="17" t="s">
        <v>36</v>
      </c>
      <c r="V22" s="17" t="s">
        <v>37</v>
      </c>
      <c r="W22" s="17" t="s">
        <v>103</v>
      </c>
      <c r="X22" s="17" t="s">
        <v>39</v>
      </c>
      <c r="Y22" s="18"/>
      <c r="Z22" s="2"/>
    </row>
    <row r="23" spans="1:26" s="4" customFormat="1" x14ac:dyDescent="0.3">
      <c r="A23" s="13" t="s">
        <v>114</v>
      </c>
      <c r="B23" s="13" t="s">
        <v>107</v>
      </c>
      <c r="C23" s="13" t="s">
        <v>93</v>
      </c>
      <c r="D23" s="13" t="s">
        <v>93</v>
      </c>
      <c r="E23" s="13" t="s">
        <v>575</v>
      </c>
      <c r="F23" s="13" t="s">
        <v>576</v>
      </c>
      <c r="G23" s="13" t="str">
        <f t="shared" si="0"/>
        <v>No</v>
      </c>
      <c r="H23" s="13" t="s">
        <v>71</v>
      </c>
      <c r="I23" s="13" t="s">
        <v>30</v>
      </c>
      <c r="J23" s="13" t="s">
        <v>29</v>
      </c>
      <c r="K23" s="13" t="s">
        <v>30</v>
      </c>
      <c r="L23" s="13" t="s">
        <v>801</v>
      </c>
      <c r="M23" s="13"/>
      <c r="N23" s="13"/>
      <c r="O23" s="13"/>
      <c r="P23" s="14" t="s">
        <v>577</v>
      </c>
      <c r="Q23" s="15" t="s">
        <v>199</v>
      </c>
      <c r="R23" s="15" t="s">
        <v>200</v>
      </c>
      <c r="S23" s="15" t="s">
        <v>200</v>
      </c>
      <c r="T23" s="13" t="s">
        <v>578</v>
      </c>
      <c r="U23" s="13" t="s">
        <v>127</v>
      </c>
      <c r="V23" s="13" t="s">
        <v>128</v>
      </c>
      <c r="W23" s="13" t="s">
        <v>306</v>
      </c>
      <c r="X23" s="13" t="s">
        <v>306</v>
      </c>
      <c r="Y23" s="13" t="s">
        <v>579</v>
      </c>
      <c r="Z23" s="3"/>
    </row>
    <row r="24" spans="1:26" s="4" customFormat="1" x14ac:dyDescent="0.3">
      <c r="A24" s="13" t="s">
        <v>114</v>
      </c>
      <c r="B24" s="13" t="s">
        <v>23</v>
      </c>
      <c r="C24" s="13" t="s">
        <v>93</v>
      </c>
      <c r="D24" s="13" t="s">
        <v>93</v>
      </c>
      <c r="E24" s="13" t="s">
        <v>141</v>
      </c>
      <c r="F24" s="13" t="s">
        <v>142</v>
      </c>
      <c r="G24" s="13" t="str">
        <f t="shared" si="0"/>
        <v>Yes</v>
      </c>
      <c r="H24" s="13" t="s">
        <v>71</v>
      </c>
      <c r="I24" s="13" t="s">
        <v>30</v>
      </c>
      <c r="J24" s="13" t="s">
        <v>30</v>
      </c>
      <c r="K24" s="13" t="s">
        <v>30</v>
      </c>
      <c r="L24" s="13" t="s">
        <v>801</v>
      </c>
      <c r="M24" s="13"/>
      <c r="N24" s="13"/>
      <c r="O24" s="13"/>
      <c r="P24" s="13" t="s">
        <v>92</v>
      </c>
      <c r="Q24" s="15" t="s">
        <v>44</v>
      </c>
      <c r="R24" s="15" t="s">
        <v>45</v>
      </c>
      <c r="S24" s="15" t="s">
        <v>72</v>
      </c>
      <c r="T24" s="13"/>
      <c r="U24" s="13" t="s">
        <v>143</v>
      </c>
      <c r="V24" s="13" t="s">
        <v>144</v>
      </c>
      <c r="W24" s="13" t="s">
        <v>145</v>
      </c>
      <c r="X24" s="13" t="s">
        <v>120</v>
      </c>
      <c r="Y24" s="13"/>
      <c r="Z24" s="3"/>
    </row>
    <row r="25" spans="1:26" s="4" customFormat="1" x14ac:dyDescent="0.3">
      <c r="A25" s="13" t="s">
        <v>114</v>
      </c>
      <c r="B25" s="13" t="s">
        <v>23</v>
      </c>
      <c r="C25" s="13" t="s">
        <v>93</v>
      </c>
      <c r="D25" s="13" t="s">
        <v>93</v>
      </c>
      <c r="E25" s="13" t="s">
        <v>875</v>
      </c>
      <c r="F25" s="13" t="s">
        <v>117</v>
      </c>
      <c r="G25" s="13" t="str">
        <f t="shared" si="0"/>
        <v>Yes</v>
      </c>
      <c r="H25" s="13" t="s">
        <v>71</v>
      </c>
      <c r="I25" s="13" t="s">
        <v>29</v>
      </c>
      <c r="J25" s="13" t="s">
        <v>29</v>
      </c>
      <c r="K25" s="13" t="s">
        <v>30</v>
      </c>
      <c r="L25" s="13">
        <v>2015</v>
      </c>
      <c r="M25" s="13"/>
      <c r="N25" s="13"/>
      <c r="O25" s="13"/>
      <c r="P25" s="16" t="str">
        <f>HYPERLINK("http://gpp.ppda.go.ug/page/awarded_contracts","http://gpp.ppda.go.ug/page/awarded_contracts ")</f>
        <v xml:space="preserve">http://gpp.ppda.go.ug/page/awarded_contracts </v>
      </c>
      <c r="Q25" s="15" t="s">
        <v>44</v>
      </c>
      <c r="R25" s="15" t="s">
        <v>45</v>
      </c>
      <c r="S25" s="15" t="s">
        <v>72</v>
      </c>
      <c r="T25" s="13"/>
      <c r="U25" s="13" t="s">
        <v>118</v>
      </c>
      <c r="V25" s="13" t="s">
        <v>119</v>
      </c>
      <c r="W25" s="13"/>
      <c r="X25" s="13" t="s">
        <v>120</v>
      </c>
      <c r="Y25" s="13"/>
      <c r="Z25" s="3"/>
    </row>
    <row r="26" spans="1:26" s="4" customFormat="1" x14ac:dyDescent="0.3">
      <c r="A26" s="13" t="s">
        <v>114</v>
      </c>
      <c r="B26" s="13" t="s">
        <v>23</v>
      </c>
      <c r="C26" s="13" t="s">
        <v>93</v>
      </c>
      <c r="D26" s="13" t="s">
        <v>93</v>
      </c>
      <c r="E26" s="13" t="s">
        <v>876</v>
      </c>
      <c r="F26" s="13" t="s">
        <v>117</v>
      </c>
      <c r="G26" s="13" t="str">
        <f t="shared" si="0"/>
        <v>Yes</v>
      </c>
      <c r="H26" s="13" t="s">
        <v>71</v>
      </c>
      <c r="I26" s="13" t="s">
        <v>29</v>
      </c>
      <c r="J26" s="13" t="s">
        <v>29</v>
      </c>
      <c r="K26" s="13" t="s">
        <v>30</v>
      </c>
      <c r="L26" s="13">
        <v>2015</v>
      </c>
      <c r="M26" s="13"/>
      <c r="N26" s="13"/>
      <c r="O26" s="13"/>
      <c r="P26" s="16" t="str">
        <f>HYPERLINK("http://gpp.ppda.go.ug/page/best_evaluated_bidder","http://gpp.ppda.go.ug/page/best_evaluated_bidder ")</f>
        <v xml:space="preserve">http://gpp.ppda.go.ug/page/best_evaluated_bidder </v>
      </c>
      <c r="Q26" s="15" t="s">
        <v>44</v>
      </c>
      <c r="R26" s="15" t="s">
        <v>45</v>
      </c>
      <c r="S26" s="15" t="s">
        <v>72</v>
      </c>
      <c r="T26" s="13"/>
      <c r="U26" s="13" t="s">
        <v>118</v>
      </c>
      <c r="V26" s="13" t="s">
        <v>119</v>
      </c>
      <c r="W26" s="13"/>
      <c r="X26" s="13" t="s">
        <v>120</v>
      </c>
      <c r="Y26" s="13"/>
      <c r="Z26" s="3"/>
    </row>
    <row r="27" spans="1:26" s="4" customFormat="1" x14ac:dyDescent="0.3">
      <c r="A27" s="13" t="s">
        <v>114</v>
      </c>
      <c r="B27" s="13" t="s">
        <v>107</v>
      </c>
      <c r="C27" s="13" t="s">
        <v>93</v>
      </c>
      <c r="D27" s="13" t="s">
        <v>93</v>
      </c>
      <c r="E27" s="13" t="s">
        <v>148</v>
      </c>
      <c r="F27" s="13" t="s">
        <v>149</v>
      </c>
      <c r="G27" s="13" t="str">
        <f t="shared" si="0"/>
        <v>No</v>
      </c>
      <c r="H27" s="13" t="s">
        <v>71</v>
      </c>
      <c r="I27" s="13" t="s">
        <v>29</v>
      </c>
      <c r="J27" s="13" t="s">
        <v>29</v>
      </c>
      <c r="K27" s="13" t="s">
        <v>29</v>
      </c>
      <c r="L27" s="13">
        <v>2015</v>
      </c>
      <c r="M27" s="13"/>
      <c r="N27" s="13"/>
      <c r="O27" s="13"/>
      <c r="P27" s="14" t="s">
        <v>877</v>
      </c>
      <c r="Q27" s="15" t="s">
        <v>95</v>
      </c>
      <c r="R27" s="15" t="s">
        <v>96</v>
      </c>
      <c r="S27" s="15" t="s">
        <v>97</v>
      </c>
      <c r="T27" s="13" t="s">
        <v>148</v>
      </c>
      <c r="U27" s="13" t="s">
        <v>127</v>
      </c>
      <c r="V27" s="13" t="s">
        <v>128</v>
      </c>
      <c r="W27" s="13" t="s">
        <v>150</v>
      </c>
      <c r="X27" s="13" t="s">
        <v>151</v>
      </c>
      <c r="Y27" s="13"/>
      <c r="Z27" s="3"/>
    </row>
    <row r="28" spans="1:26" s="4" customFormat="1" x14ac:dyDescent="0.3">
      <c r="A28" s="13" t="s">
        <v>114</v>
      </c>
      <c r="B28" s="13" t="s">
        <v>23</v>
      </c>
      <c r="C28" s="13" t="s">
        <v>93</v>
      </c>
      <c r="D28" s="13" t="s">
        <v>93</v>
      </c>
      <c r="E28" s="13" t="s">
        <v>152</v>
      </c>
      <c r="F28" s="13" t="s">
        <v>153</v>
      </c>
      <c r="G28" s="13" t="str">
        <f t="shared" si="0"/>
        <v>No</v>
      </c>
      <c r="H28" s="13" t="s">
        <v>71</v>
      </c>
      <c r="I28" s="13" t="s">
        <v>29</v>
      </c>
      <c r="J28" s="13" t="s">
        <v>29</v>
      </c>
      <c r="K28" s="13" t="s">
        <v>30</v>
      </c>
      <c r="L28" s="13">
        <v>2015</v>
      </c>
      <c r="M28" s="13"/>
      <c r="N28" s="13"/>
      <c r="O28" s="13"/>
      <c r="P28" s="13" t="s">
        <v>154</v>
      </c>
      <c r="Q28" s="15" t="s">
        <v>155</v>
      </c>
      <c r="R28" s="15" t="s">
        <v>156</v>
      </c>
      <c r="S28" s="15" t="s">
        <v>157</v>
      </c>
      <c r="T28" s="13"/>
      <c r="U28" s="13" t="s">
        <v>158</v>
      </c>
      <c r="V28" s="13" t="s">
        <v>159</v>
      </c>
      <c r="W28" s="13" t="s">
        <v>160</v>
      </c>
      <c r="X28" s="13" t="s">
        <v>161</v>
      </c>
      <c r="Y28" s="13"/>
      <c r="Z28" s="3"/>
    </row>
    <row r="29" spans="1:26" s="4" customFormat="1" x14ac:dyDescent="0.3">
      <c r="A29" s="17" t="s">
        <v>114</v>
      </c>
      <c r="B29" s="17" t="s">
        <v>23</v>
      </c>
      <c r="C29" s="17" t="s">
        <v>93</v>
      </c>
      <c r="D29" s="17" t="s">
        <v>24</v>
      </c>
      <c r="E29" s="17" t="s">
        <v>121</v>
      </c>
      <c r="F29" s="17" t="s">
        <v>122</v>
      </c>
      <c r="G29" s="13" t="str">
        <f t="shared" si="0"/>
        <v>Yes</v>
      </c>
      <c r="H29" s="17" t="s">
        <v>71</v>
      </c>
      <c r="I29" s="17" t="s">
        <v>30</v>
      </c>
      <c r="J29" s="17" t="s">
        <v>30</v>
      </c>
      <c r="K29" s="17" t="s">
        <v>30</v>
      </c>
      <c r="L29" s="17" t="s">
        <v>801</v>
      </c>
      <c r="M29" s="17"/>
      <c r="N29" s="17"/>
      <c r="O29" s="17"/>
      <c r="P29" s="17" t="s">
        <v>92</v>
      </c>
      <c r="Q29" s="19" t="s">
        <v>44</v>
      </c>
      <c r="R29" s="19" t="s">
        <v>45</v>
      </c>
      <c r="S29" s="19" t="s">
        <v>72</v>
      </c>
      <c r="T29" s="17"/>
      <c r="U29" s="17" t="s">
        <v>123</v>
      </c>
      <c r="V29" s="17" t="s">
        <v>124</v>
      </c>
      <c r="W29" s="17" t="s">
        <v>125</v>
      </c>
      <c r="X29" s="17" t="s">
        <v>120</v>
      </c>
      <c r="Y29" s="17"/>
      <c r="Z29" s="2"/>
    </row>
    <row r="30" spans="1:26" s="4" customFormat="1" x14ac:dyDescent="0.3">
      <c r="A30" s="13" t="s">
        <v>114</v>
      </c>
      <c r="B30" s="13" t="s">
        <v>23</v>
      </c>
      <c r="C30" s="13" t="s">
        <v>93</v>
      </c>
      <c r="D30" s="13" t="s">
        <v>93</v>
      </c>
      <c r="E30" s="13" t="s">
        <v>162</v>
      </c>
      <c r="F30" s="13" t="s">
        <v>142</v>
      </c>
      <c r="G30" s="13" t="str">
        <f t="shared" si="0"/>
        <v>Yes</v>
      </c>
      <c r="H30" s="13" t="s">
        <v>71</v>
      </c>
      <c r="I30" s="13" t="s">
        <v>30</v>
      </c>
      <c r="J30" s="13" t="s">
        <v>30</v>
      </c>
      <c r="K30" s="13" t="s">
        <v>30</v>
      </c>
      <c r="L30" s="13" t="s">
        <v>801</v>
      </c>
      <c r="M30" s="13"/>
      <c r="N30" s="13"/>
      <c r="O30" s="13"/>
      <c r="P30" s="13" t="s">
        <v>92</v>
      </c>
      <c r="Q30" s="15" t="s">
        <v>44</v>
      </c>
      <c r="R30" s="15" t="s">
        <v>45</v>
      </c>
      <c r="S30" s="15" t="s">
        <v>72</v>
      </c>
      <c r="T30" s="13"/>
      <c r="U30" s="13" t="s">
        <v>143</v>
      </c>
      <c r="V30" s="13" t="s">
        <v>144</v>
      </c>
      <c r="W30" s="13"/>
      <c r="X30" s="13" t="s">
        <v>120</v>
      </c>
      <c r="Y30" s="13" t="s">
        <v>163</v>
      </c>
      <c r="Z30" s="3"/>
    </row>
    <row r="31" spans="1:26" s="4" customFormat="1" x14ac:dyDescent="0.3">
      <c r="A31" s="13" t="s">
        <v>114</v>
      </c>
      <c r="B31" s="13" t="s">
        <v>23</v>
      </c>
      <c r="C31" s="13" t="s">
        <v>93</v>
      </c>
      <c r="D31" s="13" t="s">
        <v>93</v>
      </c>
      <c r="E31" s="13" t="s">
        <v>164</v>
      </c>
      <c r="F31" s="13" t="s">
        <v>142</v>
      </c>
      <c r="G31" s="13" t="str">
        <f t="shared" si="0"/>
        <v>Yes</v>
      </c>
      <c r="H31" s="13" t="s">
        <v>71</v>
      </c>
      <c r="I31" s="13" t="s">
        <v>30</v>
      </c>
      <c r="J31" s="13" t="s">
        <v>29</v>
      </c>
      <c r="K31" s="13" t="s">
        <v>30</v>
      </c>
      <c r="L31" s="13" t="s">
        <v>801</v>
      </c>
      <c r="M31" s="13"/>
      <c r="N31" s="13"/>
      <c r="O31" s="13"/>
      <c r="P31" s="16" t="str">
        <f>HYPERLINK("https://ura.go.ug/leftMenu.do","https://ura.go.ug/leftMenu.do ")</f>
        <v xml:space="preserve">https://ura.go.ug/leftMenu.do </v>
      </c>
      <c r="Q31" s="15" t="s">
        <v>44</v>
      </c>
      <c r="R31" s="15" t="s">
        <v>45</v>
      </c>
      <c r="S31" s="15" t="s">
        <v>72</v>
      </c>
      <c r="T31" s="13"/>
      <c r="U31" s="13" t="s">
        <v>143</v>
      </c>
      <c r="V31" s="13" t="s">
        <v>144</v>
      </c>
      <c r="W31" s="13"/>
      <c r="X31" s="13" t="s">
        <v>120</v>
      </c>
      <c r="Y31" s="13"/>
      <c r="Z31" s="3"/>
    </row>
    <row r="32" spans="1:26" s="4" customFormat="1" x14ac:dyDescent="0.3">
      <c r="A32" s="13" t="s">
        <v>114</v>
      </c>
      <c r="B32" s="13" t="s">
        <v>23</v>
      </c>
      <c r="C32" s="13" t="s">
        <v>93</v>
      </c>
      <c r="D32" s="13" t="s">
        <v>93</v>
      </c>
      <c r="E32" s="13" t="s">
        <v>165</v>
      </c>
      <c r="F32" s="13" t="s">
        <v>142</v>
      </c>
      <c r="G32" s="13" t="str">
        <f t="shared" si="0"/>
        <v>Yes</v>
      </c>
      <c r="H32" s="13" t="s">
        <v>71</v>
      </c>
      <c r="I32" s="13" t="s">
        <v>30</v>
      </c>
      <c r="J32" s="13" t="s">
        <v>30</v>
      </c>
      <c r="K32" s="13" t="s">
        <v>30</v>
      </c>
      <c r="L32" s="13" t="s">
        <v>801</v>
      </c>
      <c r="M32" s="13"/>
      <c r="N32" s="13"/>
      <c r="O32" s="13"/>
      <c r="P32" s="16" t="str">
        <f>HYPERLINK("https://ura.go.ug/csvFile.do?dispatch=load","https://ura.go.ug/csvFile.do?dispatch=load")</f>
        <v>https://ura.go.ug/csvFile.do?dispatch=load</v>
      </c>
      <c r="Q32" s="15" t="s">
        <v>44</v>
      </c>
      <c r="R32" s="15" t="s">
        <v>45</v>
      </c>
      <c r="S32" s="15" t="s">
        <v>72</v>
      </c>
      <c r="T32" s="13"/>
      <c r="U32" s="13" t="s">
        <v>143</v>
      </c>
      <c r="V32" s="13" t="s">
        <v>144</v>
      </c>
      <c r="W32" s="13" t="s">
        <v>166</v>
      </c>
      <c r="X32" s="13" t="s">
        <v>120</v>
      </c>
      <c r="Y32" s="13"/>
      <c r="Z32" s="3"/>
    </row>
    <row r="33" spans="1:26" s="4" customFormat="1" x14ac:dyDescent="0.3">
      <c r="A33" s="13" t="s">
        <v>114</v>
      </c>
      <c r="B33" s="13" t="s">
        <v>107</v>
      </c>
      <c r="C33" s="13" t="s">
        <v>93</v>
      </c>
      <c r="D33" s="13" t="s">
        <v>93</v>
      </c>
      <c r="E33" s="13" t="s">
        <v>179</v>
      </c>
      <c r="F33" s="13" t="s">
        <v>54</v>
      </c>
      <c r="G33" s="13" t="str">
        <f t="shared" si="0"/>
        <v>Yes</v>
      </c>
      <c r="H33" s="13" t="s">
        <v>71</v>
      </c>
      <c r="I33" s="13" t="s">
        <v>29</v>
      </c>
      <c r="J33" s="13" t="s">
        <v>29</v>
      </c>
      <c r="K33" s="13" t="s">
        <v>29</v>
      </c>
      <c r="L33" s="13">
        <v>2013</v>
      </c>
      <c r="M33" s="13"/>
      <c r="N33" s="13"/>
      <c r="O33" s="13"/>
      <c r="P33" s="16" t="s">
        <v>914</v>
      </c>
      <c r="Q33" s="15" t="s">
        <v>44</v>
      </c>
      <c r="R33" s="15" t="s">
        <v>45</v>
      </c>
      <c r="S33" s="15" t="s">
        <v>56</v>
      </c>
      <c r="T33" s="13"/>
      <c r="U33" s="13" t="s">
        <v>175</v>
      </c>
      <c r="V33" s="13" t="s">
        <v>176</v>
      </c>
      <c r="W33" s="13" t="s">
        <v>180</v>
      </c>
      <c r="X33" s="13" t="s">
        <v>161</v>
      </c>
      <c r="Y33" s="16" t="str">
        <f>HYPERLINK("http://www.ubos.org/statistics/macro-economic/trade-2/","http://www.ubos.org/statistics/macro-economic/trade-2/ ")</f>
        <v xml:space="preserve">http://www.ubos.org/statistics/macro-economic/trade-2/ </v>
      </c>
      <c r="Z33" s="3"/>
    </row>
    <row r="34" spans="1:26" s="4" customFormat="1" x14ac:dyDescent="0.3">
      <c r="A34" s="13" t="s">
        <v>114</v>
      </c>
      <c r="B34" s="13" t="s">
        <v>107</v>
      </c>
      <c r="C34" s="13" t="s">
        <v>93</v>
      </c>
      <c r="D34" s="13" t="s">
        <v>93</v>
      </c>
      <c r="E34" s="13" t="s">
        <v>167</v>
      </c>
      <c r="F34" s="13" t="s">
        <v>149</v>
      </c>
      <c r="G34" s="13" t="str">
        <f t="shared" si="0"/>
        <v>No</v>
      </c>
      <c r="H34" s="13" t="s">
        <v>28</v>
      </c>
      <c r="I34" s="13" t="s">
        <v>29</v>
      </c>
      <c r="J34" s="13" t="s">
        <v>29</v>
      </c>
      <c r="K34" s="13" t="s">
        <v>30</v>
      </c>
      <c r="L34" s="13">
        <v>2014</v>
      </c>
      <c r="M34" s="13"/>
      <c r="N34" s="13"/>
      <c r="O34" s="13"/>
      <c r="P34" s="14" t="s">
        <v>884</v>
      </c>
      <c r="Q34" s="15" t="s">
        <v>95</v>
      </c>
      <c r="R34" s="15" t="s">
        <v>96</v>
      </c>
      <c r="S34" s="15" t="s">
        <v>97</v>
      </c>
      <c r="T34" s="13" t="s">
        <v>167</v>
      </c>
      <c r="U34" s="13" t="s">
        <v>158</v>
      </c>
      <c r="V34" s="13" t="s">
        <v>159</v>
      </c>
      <c r="W34" s="13" t="s">
        <v>168</v>
      </c>
      <c r="X34" s="13" t="s">
        <v>151</v>
      </c>
      <c r="Y34" s="13"/>
      <c r="Z34" s="3"/>
    </row>
    <row r="35" spans="1:26" s="4" customFormat="1" x14ac:dyDescent="0.3">
      <c r="A35" s="17" t="s">
        <v>114</v>
      </c>
      <c r="B35" s="17" t="s">
        <v>23</v>
      </c>
      <c r="C35" s="17" t="s">
        <v>93</v>
      </c>
      <c r="D35" s="17" t="s">
        <v>24</v>
      </c>
      <c r="E35" s="17" t="s">
        <v>126</v>
      </c>
      <c r="F35" s="17" t="s">
        <v>122</v>
      </c>
      <c r="G35" s="13" t="str">
        <f t="shared" si="0"/>
        <v>Yes</v>
      </c>
      <c r="H35" s="17" t="s">
        <v>71</v>
      </c>
      <c r="I35" s="17" t="s">
        <v>30</v>
      </c>
      <c r="J35" s="17" t="s">
        <v>30</v>
      </c>
      <c r="K35" s="17" t="s">
        <v>30</v>
      </c>
      <c r="L35" s="17" t="s">
        <v>801</v>
      </c>
      <c r="M35" s="17"/>
      <c r="N35" s="17"/>
      <c r="O35" s="17"/>
      <c r="P35" s="17" t="s">
        <v>92</v>
      </c>
      <c r="Q35" s="19" t="s">
        <v>44</v>
      </c>
      <c r="R35" s="19" t="s">
        <v>45</v>
      </c>
      <c r="S35" s="19" t="s">
        <v>72</v>
      </c>
      <c r="T35" s="17"/>
      <c r="U35" s="17" t="s">
        <v>123</v>
      </c>
      <c r="V35" s="17" t="s">
        <v>124</v>
      </c>
      <c r="W35" s="17"/>
      <c r="X35" s="17" t="s">
        <v>120</v>
      </c>
      <c r="Y35" s="17"/>
      <c r="Z35" s="2"/>
    </row>
    <row r="36" spans="1:26" s="4" customFormat="1" x14ac:dyDescent="0.3">
      <c r="A36" s="17" t="s">
        <v>114</v>
      </c>
      <c r="B36" s="17" t="s">
        <v>23</v>
      </c>
      <c r="C36" s="13" t="s">
        <v>93</v>
      </c>
      <c r="D36" s="17" t="s">
        <v>67</v>
      </c>
      <c r="E36" s="17" t="s">
        <v>570</v>
      </c>
      <c r="F36" s="17" t="s">
        <v>54</v>
      </c>
      <c r="G36" s="13" t="str">
        <f t="shared" si="0"/>
        <v>Yes</v>
      </c>
      <c r="H36" s="17" t="s">
        <v>28</v>
      </c>
      <c r="I36" s="17" t="s">
        <v>29</v>
      </c>
      <c r="J36" s="17" t="s">
        <v>29</v>
      </c>
      <c r="K36" s="17" t="s">
        <v>29</v>
      </c>
      <c r="L36" s="17">
        <v>2002</v>
      </c>
      <c r="M36" s="17"/>
      <c r="N36" s="17"/>
      <c r="O36" s="17"/>
      <c r="P36" s="28" t="s">
        <v>1762</v>
      </c>
      <c r="Q36" s="19" t="s">
        <v>44</v>
      </c>
      <c r="R36" s="19" t="s">
        <v>45</v>
      </c>
      <c r="S36" s="19" t="s">
        <v>56</v>
      </c>
      <c r="T36" s="17" t="s">
        <v>571</v>
      </c>
      <c r="U36" s="17" t="s">
        <v>202</v>
      </c>
      <c r="V36" s="17" t="s">
        <v>203</v>
      </c>
      <c r="W36" s="17" t="s">
        <v>572</v>
      </c>
      <c r="X36" s="17" t="s">
        <v>112</v>
      </c>
      <c r="Y36" s="17"/>
      <c r="Z36" s="2"/>
    </row>
    <row r="37" spans="1:26" s="4" customFormat="1" x14ac:dyDescent="0.3">
      <c r="A37" s="17" t="s">
        <v>114</v>
      </c>
      <c r="B37" s="17" t="s">
        <v>23</v>
      </c>
      <c r="C37" s="17" t="s">
        <v>93</v>
      </c>
      <c r="D37" s="17" t="s">
        <v>24</v>
      </c>
      <c r="E37" s="17" t="s">
        <v>834</v>
      </c>
      <c r="F37" s="17" t="s">
        <v>122</v>
      </c>
      <c r="G37" s="13" t="str">
        <f t="shared" si="0"/>
        <v>Yes</v>
      </c>
      <c r="H37" s="17" t="s">
        <v>71</v>
      </c>
      <c r="I37" s="17" t="s">
        <v>30</v>
      </c>
      <c r="J37" s="17" t="s">
        <v>30</v>
      </c>
      <c r="K37" s="17" t="s">
        <v>30</v>
      </c>
      <c r="L37" s="17" t="s">
        <v>801</v>
      </c>
      <c r="M37" s="17"/>
      <c r="N37" s="17"/>
      <c r="O37" s="17"/>
      <c r="P37" s="17" t="s">
        <v>833</v>
      </c>
      <c r="Q37" s="19" t="s">
        <v>44</v>
      </c>
      <c r="R37" s="19" t="s">
        <v>45</v>
      </c>
      <c r="S37" s="19" t="s">
        <v>72</v>
      </c>
      <c r="T37" s="17"/>
      <c r="U37" s="17" t="s">
        <v>123</v>
      </c>
      <c r="V37" s="17" t="s">
        <v>124</v>
      </c>
      <c r="W37" s="17"/>
      <c r="X37" s="17" t="s">
        <v>120</v>
      </c>
      <c r="Y37" s="17"/>
      <c r="Z37" s="2"/>
    </row>
    <row r="38" spans="1:26" s="4" customFormat="1" x14ac:dyDescent="0.3">
      <c r="A38" s="17" t="s">
        <v>114</v>
      </c>
      <c r="B38" s="17" t="s">
        <v>23</v>
      </c>
      <c r="C38" s="17" t="s">
        <v>93</v>
      </c>
      <c r="D38" s="17" t="s">
        <v>24</v>
      </c>
      <c r="E38" s="17" t="s">
        <v>837</v>
      </c>
      <c r="F38" s="17" t="s">
        <v>122</v>
      </c>
      <c r="G38" s="13" t="str">
        <f t="shared" si="0"/>
        <v>Yes</v>
      </c>
      <c r="H38" s="17" t="s">
        <v>71</v>
      </c>
      <c r="I38" s="17" t="s">
        <v>30</v>
      </c>
      <c r="J38" s="17" t="s">
        <v>30</v>
      </c>
      <c r="K38" s="17" t="s">
        <v>30</v>
      </c>
      <c r="L38" s="17" t="s">
        <v>801</v>
      </c>
      <c r="M38" s="17"/>
      <c r="N38" s="17"/>
      <c r="O38" s="17"/>
      <c r="P38" s="17" t="s">
        <v>838</v>
      </c>
      <c r="Q38" s="19" t="s">
        <v>44</v>
      </c>
      <c r="R38" s="19" t="s">
        <v>45</v>
      </c>
      <c r="S38" s="19" t="s">
        <v>72</v>
      </c>
      <c r="T38" s="17"/>
      <c r="U38" s="17" t="s">
        <v>123</v>
      </c>
      <c r="V38" s="17" t="s">
        <v>124</v>
      </c>
      <c r="W38" s="17"/>
      <c r="X38" s="17" t="s">
        <v>120</v>
      </c>
      <c r="Y38" s="17"/>
      <c r="Z38" s="2"/>
    </row>
    <row r="39" spans="1:26" s="4" customFormat="1" x14ac:dyDescent="0.3">
      <c r="A39" s="13" t="s">
        <v>114</v>
      </c>
      <c r="B39" s="13" t="s">
        <v>23</v>
      </c>
      <c r="C39" s="13" t="s">
        <v>93</v>
      </c>
      <c r="D39" s="13" t="s">
        <v>24</v>
      </c>
      <c r="E39" s="13" t="s">
        <v>169</v>
      </c>
      <c r="F39" s="13" t="s">
        <v>2018</v>
      </c>
      <c r="G39" s="13" t="str">
        <f t="shared" si="0"/>
        <v>Yes</v>
      </c>
      <c r="H39" s="13" t="s">
        <v>71</v>
      </c>
      <c r="I39" s="13" t="s">
        <v>29</v>
      </c>
      <c r="J39" s="13" t="s">
        <v>29</v>
      </c>
      <c r="K39" s="13" t="s">
        <v>30</v>
      </c>
      <c r="L39" s="13">
        <v>2004</v>
      </c>
      <c r="M39" s="13"/>
      <c r="N39" s="13"/>
      <c r="O39" s="13"/>
      <c r="P39" s="14" t="s">
        <v>887</v>
      </c>
      <c r="Q39" s="15" t="s">
        <v>44</v>
      </c>
      <c r="R39" s="15" t="s">
        <v>45</v>
      </c>
      <c r="S39" s="15" t="s">
        <v>46</v>
      </c>
      <c r="T39" s="13"/>
      <c r="U39" s="13" t="s">
        <v>127</v>
      </c>
      <c r="V39" s="13" t="s">
        <v>128</v>
      </c>
      <c r="W39" s="13" t="s">
        <v>170</v>
      </c>
      <c r="X39" s="13" t="s">
        <v>171</v>
      </c>
      <c r="Y39" s="13"/>
      <c r="Z39" s="3"/>
    </row>
    <row r="40" spans="1:26" x14ac:dyDescent="0.3">
      <c r="A40" s="17" t="s">
        <v>114</v>
      </c>
      <c r="B40" s="17" t="s">
        <v>23</v>
      </c>
      <c r="C40" s="17" t="s">
        <v>93</v>
      </c>
      <c r="D40" s="17" t="s">
        <v>24</v>
      </c>
      <c r="E40" s="17" t="s">
        <v>116</v>
      </c>
      <c r="F40" s="17" t="s">
        <v>117</v>
      </c>
      <c r="G40" s="13" t="str">
        <f t="shared" si="0"/>
        <v>Yes</v>
      </c>
      <c r="H40" s="17" t="s">
        <v>71</v>
      </c>
      <c r="I40" s="17" t="s">
        <v>29</v>
      </c>
      <c r="J40" s="17" t="s">
        <v>29</v>
      </c>
      <c r="K40" s="17" t="s">
        <v>30</v>
      </c>
      <c r="L40" s="17">
        <v>2015</v>
      </c>
      <c r="M40" s="17"/>
      <c r="N40" s="17"/>
      <c r="O40" s="17"/>
      <c r="P40" s="18" t="str">
        <f>HYPERLINK("http://www.ppdaproviders.ug/","http://www.ppdaproviders.ug/ ")</f>
        <v xml:space="preserve">http://www.ppdaproviders.ug/ </v>
      </c>
      <c r="Q40" s="19" t="s">
        <v>44</v>
      </c>
      <c r="R40" s="19" t="s">
        <v>45</v>
      </c>
      <c r="S40" s="19" t="s">
        <v>72</v>
      </c>
      <c r="T40" s="17"/>
      <c r="U40" s="17" t="s">
        <v>118</v>
      </c>
      <c r="V40" s="17" t="s">
        <v>119</v>
      </c>
      <c r="W40" s="17"/>
      <c r="X40" s="17" t="s">
        <v>120</v>
      </c>
      <c r="Y40" s="17"/>
      <c r="Z40" s="2"/>
    </row>
    <row r="41" spans="1:26" x14ac:dyDescent="0.3">
      <c r="A41" s="13" t="s">
        <v>114</v>
      </c>
      <c r="B41" s="13" t="s">
        <v>107</v>
      </c>
      <c r="C41" s="13" t="s">
        <v>93</v>
      </c>
      <c r="D41" s="13" t="s">
        <v>93</v>
      </c>
      <c r="E41" s="13" t="s">
        <v>585</v>
      </c>
      <c r="F41" s="13" t="s">
        <v>586</v>
      </c>
      <c r="G41" s="13" t="str">
        <f t="shared" si="0"/>
        <v>No</v>
      </c>
      <c r="H41" s="13" t="s">
        <v>28</v>
      </c>
      <c r="I41" s="13" t="s">
        <v>29</v>
      </c>
      <c r="J41" s="13" t="s">
        <v>29</v>
      </c>
      <c r="K41" s="13" t="s">
        <v>29</v>
      </c>
      <c r="L41" s="13">
        <v>2014</v>
      </c>
      <c r="M41" s="13" t="s">
        <v>723</v>
      </c>
      <c r="N41" s="13"/>
      <c r="O41" s="13"/>
      <c r="P41" s="14" t="s">
        <v>587</v>
      </c>
      <c r="Q41" s="15" t="s">
        <v>95</v>
      </c>
      <c r="R41" s="15" t="s">
        <v>96</v>
      </c>
      <c r="S41" s="15" t="s">
        <v>351</v>
      </c>
      <c r="T41" s="13" t="s">
        <v>585</v>
      </c>
      <c r="U41" s="13" t="s">
        <v>202</v>
      </c>
      <c r="V41" s="13" t="s">
        <v>207</v>
      </c>
      <c r="W41" s="13" t="s">
        <v>568</v>
      </c>
      <c r="X41" s="13" t="s">
        <v>306</v>
      </c>
      <c r="Y41" s="16" t="str">
        <f>HYPERLINK("https://data.oecd.org/searchresults/?hf=20&amp;b=0&amp;r=%2Bf%2Ftype%2Findicators&amp;l=en&amp;s=score","https://data.oecd.org/searchresults/?hf=20&amp;b=0&amp;r=%2Bf%2Ftype%2Findicators&amp;l=en&amp;s=score")</f>
        <v>https://data.oecd.org/searchresults/?hf=20&amp;b=0&amp;r=%2Bf%2Ftype%2Findicators&amp;l=en&amp;s=score</v>
      </c>
      <c r="Z41" s="3"/>
    </row>
    <row r="42" spans="1:26" x14ac:dyDescent="0.3">
      <c r="A42" s="13" t="s">
        <v>114</v>
      </c>
      <c r="B42" s="13" t="s">
        <v>23</v>
      </c>
      <c r="C42" s="13" t="s">
        <v>93</v>
      </c>
      <c r="D42" s="13" t="s">
        <v>93</v>
      </c>
      <c r="E42" s="13" t="s">
        <v>172</v>
      </c>
      <c r="F42" s="13" t="s">
        <v>173</v>
      </c>
      <c r="G42" s="13" t="str">
        <f t="shared" si="0"/>
        <v>Yes</v>
      </c>
      <c r="H42" s="13" t="s">
        <v>71</v>
      </c>
      <c r="I42" s="13" t="s">
        <v>29</v>
      </c>
      <c r="J42" s="13" t="s">
        <v>29</v>
      </c>
      <c r="K42" s="13" t="s">
        <v>30</v>
      </c>
      <c r="L42" s="13">
        <v>2016</v>
      </c>
      <c r="M42" s="13" t="s">
        <v>31</v>
      </c>
      <c r="N42" s="13"/>
      <c r="O42" s="13"/>
      <c r="P42" s="16" t="s">
        <v>174</v>
      </c>
      <c r="Q42" s="15" t="s">
        <v>44</v>
      </c>
      <c r="R42" s="15" t="s">
        <v>45</v>
      </c>
      <c r="S42" s="15" t="s">
        <v>72</v>
      </c>
      <c r="T42" s="13"/>
      <c r="U42" s="13" t="s">
        <v>175</v>
      </c>
      <c r="V42" s="13" t="s">
        <v>176</v>
      </c>
      <c r="W42" s="13" t="s">
        <v>177</v>
      </c>
      <c r="X42" s="13" t="s">
        <v>120</v>
      </c>
      <c r="Y42" s="13"/>
      <c r="Z42" s="3"/>
    </row>
    <row r="43" spans="1:26" x14ac:dyDescent="0.3">
      <c r="A43" s="13" t="s">
        <v>114</v>
      </c>
      <c r="B43" s="13" t="s">
        <v>23</v>
      </c>
      <c r="C43" s="13" t="s">
        <v>93</v>
      </c>
      <c r="D43" s="13" t="s">
        <v>93</v>
      </c>
      <c r="E43" s="13" t="s">
        <v>178</v>
      </c>
      <c r="F43" s="13" t="s">
        <v>117</v>
      </c>
      <c r="G43" s="13" t="str">
        <f t="shared" si="0"/>
        <v>Yes</v>
      </c>
      <c r="H43" s="13" t="s">
        <v>71</v>
      </c>
      <c r="I43" s="13" t="s">
        <v>29</v>
      </c>
      <c r="J43" s="13" t="s">
        <v>29</v>
      </c>
      <c r="K43" s="13" t="s">
        <v>30</v>
      </c>
      <c r="L43" s="13">
        <v>2015</v>
      </c>
      <c r="M43" s="13"/>
      <c r="N43" s="13"/>
      <c r="O43" s="13"/>
      <c r="P43" s="16" t="str">
        <f>HYPERLINK("https://ppda.go.ug/download/downloads/corporate_reports/SUSPENDED%20PROVIDERS%20Nov%202011.pdf","https://ppda.go.ug/download/downloads/corporate_reports/SUSPENDED%20PROVIDERS%20Nov%202011.pdf")</f>
        <v>https://ppda.go.ug/download/downloads/corporate_reports/SUSPENDED%20PROVIDERS%20Nov%202011.pdf</v>
      </c>
      <c r="Q43" s="15" t="s">
        <v>44</v>
      </c>
      <c r="R43" s="15" t="s">
        <v>45</v>
      </c>
      <c r="S43" s="15" t="s">
        <v>72</v>
      </c>
      <c r="T43" s="13"/>
      <c r="U43" s="13" t="s">
        <v>118</v>
      </c>
      <c r="V43" s="13" t="s">
        <v>119</v>
      </c>
      <c r="W43" s="13"/>
      <c r="X43" s="13" t="s">
        <v>120</v>
      </c>
      <c r="Y43" s="13"/>
      <c r="Z43" s="3"/>
    </row>
    <row r="44" spans="1:26" x14ac:dyDescent="0.3">
      <c r="A44" s="17" t="s">
        <v>114</v>
      </c>
      <c r="B44" s="17" t="s">
        <v>23</v>
      </c>
      <c r="C44" s="17" t="s">
        <v>93</v>
      </c>
      <c r="D44" s="17" t="s">
        <v>24</v>
      </c>
      <c r="E44" s="17" t="s">
        <v>131</v>
      </c>
      <c r="F44" s="17" t="s">
        <v>122</v>
      </c>
      <c r="G44" s="13" t="str">
        <f t="shared" si="0"/>
        <v>Yes</v>
      </c>
      <c r="H44" s="17" t="s">
        <v>71</v>
      </c>
      <c r="I44" s="17" t="s">
        <v>30</v>
      </c>
      <c r="J44" s="17" t="s">
        <v>30</v>
      </c>
      <c r="K44" s="17" t="s">
        <v>30</v>
      </c>
      <c r="L44" s="17" t="s">
        <v>801</v>
      </c>
      <c r="M44" s="17"/>
      <c r="N44" s="17"/>
      <c r="O44" s="17"/>
      <c r="P44" s="17" t="s">
        <v>92</v>
      </c>
      <c r="Q44" s="19" t="s">
        <v>44</v>
      </c>
      <c r="R44" s="19" t="s">
        <v>45</v>
      </c>
      <c r="S44" s="19" t="s">
        <v>72</v>
      </c>
      <c r="T44" s="17"/>
      <c r="U44" s="17" t="s">
        <v>123</v>
      </c>
      <c r="V44" s="17" t="s">
        <v>124</v>
      </c>
      <c r="W44" s="17" t="s">
        <v>132</v>
      </c>
      <c r="X44" s="17" t="s">
        <v>120</v>
      </c>
      <c r="Y44" s="17"/>
      <c r="Z44" s="2"/>
    </row>
    <row r="45" spans="1:26" x14ac:dyDescent="0.3">
      <c r="A45" s="13" t="s">
        <v>114</v>
      </c>
      <c r="B45" s="13" t="s">
        <v>107</v>
      </c>
      <c r="C45" s="13" t="s">
        <v>93</v>
      </c>
      <c r="D45" s="13" t="s">
        <v>68</v>
      </c>
      <c r="E45" s="13" t="s">
        <v>1774</v>
      </c>
      <c r="F45" s="13" t="s">
        <v>54</v>
      </c>
      <c r="G45" s="13" t="str">
        <f t="shared" si="0"/>
        <v>Yes</v>
      </c>
      <c r="H45" s="13" t="s">
        <v>71</v>
      </c>
      <c r="I45" s="13" t="s">
        <v>29</v>
      </c>
      <c r="J45" s="13" t="s">
        <v>29</v>
      </c>
      <c r="K45" s="13" t="s">
        <v>30</v>
      </c>
      <c r="L45" s="13">
        <v>2015</v>
      </c>
      <c r="M45" s="13" t="s">
        <v>209</v>
      </c>
      <c r="N45" s="13">
        <v>2014</v>
      </c>
      <c r="O45" s="13">
        <v>2016</v>
      </c>
      <c r="P45" s="14" t="s">
        <v>574</v>
      </c>
      <c r="Q45" s="15" t="s">
        <v>44</v>
      </c>
      <c r="R45" s="15" t="s">
        <v>45</v>
      </c>
      <c r="S45" s="15" t="s">
        <v>56</v>
      </c>
      <c r="T45" s="13"/>
      <c r="U45" s="13" t="s">
        <v>202</v>
      </c>
      <c r="V45" s="13" t="s">
        <v>203</v>
      </c>
      <c r="W45" s="13" t="s">
        <v>306</v>
      </c>
      <c r="X45" s="13" t="s">
        <v>112</v>
      </c>
      <c r="Y45" s="13"/>
      <c r="Z45" s="3"/>
    </row>
    <row r="46" spans="1:26" x14ac:dyDescent="0.3">
      <c r="A46" s="13" t="s">
        <v>114</v>
      </c>
      <c r="B46" s="13" t="s">
        <v>23</v>
      </c>
      <c r="C46" s="13" t="s">
        <v>93</v>
      </c>
      <c r="D46" s="13" t="s">
        <v>68</v>
      </c>
      <c r="E46" s="13" t="s">
        <v>136</v>
      </c>
      <c r="F46" s="13" t="s">
        <v>54</v>
      </c>
      <c r="G46" s="13" t="str">
        <f t="shared" si="0"/>
        <v>Yes</v>
      </c>
      <c r="H46" s="13" t="s">
        <v>28</v>
      </c>
      <c r="I46" s="13" t="s">
        <v>29</v>
      </c>
      <c r="J46" s="13" t="s">
        <v>29</v>
      </c>
      <c r="K46" s="13" t="s">
        <v>30</v>
      </c>
      <c r="L46" s="13">
        <v>2010</v>
      </c>
      <c r="M46" s="13" t="s">
        <v>723</v>
      </c>
      <c r="N46" s="13">
        <v>2007</v>
      </c>
      <c r="O46" s="13"/>
      <c r="P46" s="23" t="s">
        <v>855</v>
      </c>
      <c r="Q46" s="15" t="s">
        <v>44</v>
      </c>
      <c r="R46" s="15" t="s">
        <v>45</v>
      </c>
      <c r="S46" s="15" t="s">
        <v>56</v>
      </c>
      <c r="T46" s="13" t="s">
        <v>133</v>
      </c>
      <c r="U46" s="13" t="s">
        <v>127</v>
      </c>
      <c r="V46" s="13" t="s">
        <v>128</v>
      </c>
      <c r="W46" s="13" t="s">
        <v>137</v>
      </c>
      <c r="X46" s="13" t="s">
        <v>91</v>
      </c>
      <c r="Y46" s="13"/>
      <c r="Z46" s="3"/>
    </row>
    <row r="47" spans="1:26" x14ac:dyDescent="0.3">
      <c r="A47" s="13" t="s">
        <v>114</v>
      </c>
      <c r="B47" s="13" t="s">
        <v>23</v>
      </c>
      <c r="C47" s="13" t="s">
        <v>93</v>
      </c>
      <c r="D47" s="13" t="s">
        <v>68</v>
      </c>
      <c r="E47" s="13" t="s">
        <v>138</v>
      </c>
      <c r="F47" s="13" t="s">
        <v>54</v>
      </c>
      <c r="G47" s="13" t="str">
        <f t="shared" si="0"/>
        <v>Yes</v>
      </c>
      <c r="H47" s="13" t="s">
        <v>28</v>
      </c>
      <c r="I47" s="13" t="s">
        <v>29</v>
      </c>
      <c r="J47" s="13" t="s">
        <v>29</v>
      </c>
      <c r="K47" s="13" t="s">
        <v>30</v>
      </c>
      <c r="L47" s="13">
        <v>2007</v>
      </c>
      <c r="M47" s="13"/>
      <c r="N47" s="13"/>
      <c r="O47" s="13"/>
      <c r="P47" s="23" t="s">
        <v>860</v>
      </c>
      <c r="Q47" s="15" t="s">
        <v>44</v>
      </c>
      <c r="R47" s="15" t="s">
        <v>45</v>
      </c>
      <c r="S47" s="15" t="s">
        <v>56</v>
      </c>
      <c r="T47" s="13" t="s">
        <v>133</v>
      </c>
      <c r="U47" s="13" t="s">
        <v>139</v>
      </c>
      <c r="V47" s="13" t="s">
        <v>128</v>
      </c>
      <c r="W47" s="13" t="s">
        <v>134</v>
      </c>
      <c r="X47" s="24" t="s">
        <v>135</v>
      </c>
      <c r="Y47" s="23" t="str">
        <f>HYPERLINK("http://catalog.ihsn.org/index.php/catalog/2356/study-description","http://catalog.ihsn.org/index.php/catalog/2356/study-description")</f>
        <v>http://catalog.ihsn.org/index.php/catalog/2356/study-description</v>
      </c>
      <c r="Z47" s="3"/>
    </row>
    <row r="48" spans="1:26" x14ac:dyDescent="0.3">
      <c r="A48" s="13" t="s">
        <v>114</v>
      </c>
      <c r="B48" s="13" t="s">
        <v>23</v>
      </c>
      <c r="C48" s="13" t="s">
        <v>93</v>
      </c>
      <c r="D48" s="13" t="s">
        <v>67</v>
      </c>
      <c r="E48" s="13" t="s">
        <v>140</v>
      </c>
      <c r="F48" s="13" t="s">
        <v>54</v>
      </c>
      <c r="G48" s="13" t="str">
        <f t="shared" si="0"/>
        <v>Yes</v>
      </c>
      <c r="H48" s="13" t="s">
        <v>55</v>
      </c>
      <c r="I48" s="13" t="s">
        <v>29</v>
      </c>
      <c r="J48" s="13" t="s">
        <v>29</v>
      </c>
      <c r="K48" s="13" t="s">
        <v>30</v>
      </c>
      <c r="L48" s="13">
        <v>2010</v>
      </c>
      <c r="M48" s="13"/>
      <c r="N48" s="13"/>
      <c r="O48" s="13"/>
      <c r="P48" s="23" t="str">
        <f>HYPERLINK("http://www.ubos.org/onlinefiles/uploads/ubos/pdf%20documents/2010%20COBE%20Report.pdf","http://www.ubos.org/onlinefiles/uploads/ubos/pdf%20documents/2010%20COBE%20Report.pdf")</f>
        <v>http://www.ubos.org/onlinefiles/uploads/ubos/pdf%20documents/2010%20COBE%20Report.pdf</v>
      </c>
      <c r="Q48" s="15" t="s">
        <v>44</v>
      </c>
      <c r="R48" s="15" t="s">
        <v>45</v>
      </c>
      <c r="S48" s="15" t="s">
        <v>56</v>
      </c>
      <c r="T48" s="13" t="s">
        <v>57</v>
      </c>
      <c r="U48" s="13" t="s">
        <v>127</v>
      </c>
      <c r="V48" s="13" t="s">
        <v>128</v>
      </c>
      <c r="W48" s="13" t="s">
        <v>134</v>
      </c>
      <c r="X48" s="24" t="s">
        <v>135</v>
      </c>
      <c r="Y48" s="25"/>
      <c r="Z48" s="3"/>
    </row>
    <row r="49" spans="1:26" x14ac:dyDescent="0.3">
      <c r="A49" s="13" t="s">
        <v>114</v>
      </c>
      <c r="B49" s="13" t="s">
        <v>23</v>
      </c>
      <c r="C49" s="13" t="s">
        <v>93</v>
      </c>
      <c r="D49" s="13" t="s">
        <v>68</v>
      </c>
      <c r="E49" s="13" t="s">
        <v>549</v>
      </c>
      <c r="F49" s="13" t="s">
        <v>377</v>
      </c>
      <c r="G49" s="13" t="str">
        <f t="shared" si="0"/>
        <v>No</v>
      </c>
      <c r="H49" s="13" t="s">
        <v>28</v>
      </c>
      <c r="I49" s="13" t="s">
        <v>29</v>
      </c>
      <c r="J49" s="13" t="s">
        <v>29</v>
      </c>
      <c r="K49" s="13" t="s">
        <v>29</v>
      </c>
      <c r="L49" s="13">
        <v>2013</v>
      </c>
      <c r="M49" s="26"/>
      <c r="N49" s="13">
        <v>2006</v>
      </c>
      <c r="O49" s="13"/>
      <c r="P49" s="23" t="str">
        <f>HYPERLINK("http://microdata.worldbank.org/index.php/catalog/1965","http://microdata.worldbank.org/index.php/catalog/1965")</f>
        <v>http://microdata.worldbank.org/index.php/catalog/1965</v>
      </c>
      <c r="Q49" s="15" t="s">
        <v>95</v>
      </c>
      <c r="R49" s="15" t="s">
        <v>96</v>
      </c>
      <c r="S49" s="15" t="s">
        <v>351</v>
      </c>
      <c r="T49" s="13" t="s">
        <v>201</v>
      </c>
      <c r="U49" s="13" t="s">
        <v>127</v>
      </c>
      <c r="V49" s="13" t="s">
        <v>128</v>
      </c>
      <c r="W49" s="13" t="s">
        <v>306</v>
      </c>
      <c r="X49" s="13" t="s">
        <v>161</v>
      </c>
      <c r="Y49" s="23" t="str">
        <f>HYPERLINK("http://catalog.ihsn.org/index.php/catalog/4230","http://catalog.ihsn.org/index.php/catalog/4230")</f>
        <v>http://catalog.ihsn.org/index.php/catalog/4230</v>
      </c>
      <c r="Z49" s="3"/>
    </row>
    <row r="50" spans="1:26" x14ac:dyDescent="0.3">
      <c r="A50" s="13" t="s">
        <v>114</v>
      </c>
      <c r="B50" s="13" t="s">
        <v>23</v>
      </c>
      <c r="C50" s="13" t="s">
        <v>93</v>
      </c>
      <c r="D50" s="13" t="s">
        <v>68</v>
      </c>
      <c r="E50" s="13" t="s">
        <v>550</v>
      </c>
      <c r="F50" s="13" t="s">
        <v>377</v>
      </c>
      <c r="G50" s="13" t="str">
        <f t="shared" si="0"/>
        <v>No</v>
      </c>
      <c r="H50" s="13" t="s">
        <v>28</v>
      </c>
      <c r="I50" s="13" t="s">
        <v>29</v>
      </c>
      <c r="J50" s="13" t="s">
        <v>29</v>
      </c>
      <c r="K50" s="13" t="s">
        <v>29</v>
      </c>
      <c r="L50" s="13">
        <v>2013</v>
      </c>
      <c r="M50" s="26"/>
      <c r="N50" s="13">
        <v>2006</v>
      </c>
      <c r="O50" s="13"/>
      <c r="P50" s="14" t="str">
        <f>HYPERLINK("https://www.enterprisesurveys.org/data/exploreeconomies/2013/uganda","https://www.enterprisesurveys.org/data/exploreeconomies/2013/uganda")</f>
        <v>https://www.enterprisesurveys.org/data/exploreeconomies/2013/uganda</v>
      </c>
      <c r="Q50" s="15" t="s">
        <v>95</v>
      </c>
      <c r="R50" s="15" t="s">
        <v>96</v>
      </c>
      <c r="S50" s="15" t="s">
        <v>351</v>
      </c>
      <c r="T50" s="13" t="s">
        <v>201</v>
      </c>
      <c r="U50" s="13" t="s">
        <v>127</v>
      </c>
      <c r="V50" s="13" t="s">
        <v>128</v>
      </c>
      <c r="W50" s="13" t="s">
        <v>306</v>
      </c>
      <c r="X50" s="13" t="s">
        <v>551</v>
      </c>
      <c r="Y50" s="23" t="str">
        <f>HYPERLINK("http://microdata.worldbank.org/index.php/catalog/2024","http://microdata.worldbank.org/index.php/catalog/2024")</f>
        <v>http://microdata.worldbank.org/index.php/catalog/2024</v>
      </c>
      <c r="Z50" s="3"/>
    </row>
    <row r="51" spans="1:26" x14ac:dyDescent="0.3">
      <c r="A51" s="13" t="s">
        <v>114</v>
      </c>
      <c r="B51" s="13" t="s">
        <v>107</v>
      </c>
      <c r="C51" s="13" t="s">
        <v>93</v>
      </c>
      <c r="D51" s="13" t="s">
        <v>93</v>
      </c>
      <c r="E51" s="13" t="s">
        <v>590</v>
      </c>
      <c r="F51" s="13" t="s">
        <v>590</v>
      </c>
      <c r="G51" s="13" t="str">
        <f t="shared" si="0"/>
        <v>No</v>
      </c>
      <c r="H51" s="13" t="s">
        <v>71</v>
      </c>
      <c r="I51" s="13" t="s">
        <v>29</v>
      </c>
      <c r="J51" s="13" t="s">
        <v>29</v>
      </c>
      <c r="K51" s="13" t="s">
        <v>29</v>
      </c>
      <c r="L51" s="13">
        <v>2012</v>
      </c>
      <c r="M51" s="13" t="s">
        <v>723</v>
      </c>
      <c r="N51" s="13">
        <v>2011</v>
      </c>
      <c r="O51" s="13"/>
      <c r="P51" s="14" t="s">
        <v>1847</v>
      </c>
      <c r="Q51" s="15" t="s">
        <v>95</v>
      </c>
      <c r="R51" s="15" t="s">
        <v>96</v>
      </c>
      <c r="S51" s="15" t="s">
        <v>97</v>
      </c>
      <c r="T51" s="13" t="s">
        <v>590</v>
      </c>
      <c r="U51" s="13" t="s">
        <v>202</v>
      </c>
      <c r="V51" s="13" t="s">
        <v>207</v>
      </c>
      <c r="W51" s="13" t="s">
        <v>306</v>
      </c>
      <c r="X51" s="13" t="s">
        <v>100</v>
      </c>
      <c r="Y51" s="13" t="s">
        <v>591</v>
      </c>
      <c r="Z51" s="3"/>
    </row>
    <row r="52" spans="1:26" x14ac:dyDescent="0.3">
      <c r="A52" s="13" t="s">
        <v>114</v>
      </c>
      <c r="B52" s="13" t="s">
        <v>107</v>
      </c>
      <c r="C52" s="13" t="s">
        <v>93</v>
      </c>
      <c r="D52" s="13" t="s">
        <v>93</v>
      </c>
      <c r="E52" s="13" t="s">
        <v>181</v>
      </c>
      <c r="F52" s="13" t="s">
        <v>182</v>
      </c>
      <c r="G52" s="13" t="str">
        <f t="shared" si="0"/>
        <v>No</v>
      </c>
      <c r="H52" s="13" t="s">
        <v>71</v>
      </c>
      <c r="I52" s="13" t="s">
        <v>29</v>
      </c>
      <c r="J52" s="13" t="s">
        <v>29</v>
      </c>
      <c r="K52" s="13" t="s">
        <v>30</v>
      </c>
      <c r="L52" s="13">
        <v>2014</v>
      </c>
      <c r="M52" s="13"/>
      <c r="N52" s="13"/>
      <c r="O52" s="13"/>
      <c r="P52" s="16" t="s">
        <v>921</v>
      </c>
      <c r="Q52" s="15" t="s">
        <v>95</v>
      </c>
      <c r="R52" s="15" t="s">
        <v>96</v>
      </c>
      <c r="S52" s="15" t="s">
        <v>97</v>
      </c>
      <c r="T52" s="13" t="s">
        <v>181</v>
      </c>
      <c r="U52" s="13" t="s">
        <v>158</v>
      </c>
      <c r="V52" s="13" t="s">
        <v>159</v>
      </c>
      <c r="W52" s="13" t="s">
        <v>168</v>
      </c>
      <c r="X52" s="13" t="s">
        <v>151</v>
      </c>
      <c r="Y52" s="14" t="s">
        <v>906</v>
      </c>
      <c r="Z52" s="3"/>
    </row>
    <row r="53" spans="1:26" x14ac:dyDescent="0.3">
      <c r="A53" s="13" t="s">
        <v>114</v>
      </c>
      <c r="B53" s="13" t="s">
        <v>107</v>
      </c>
      <c r="C53" s="13" t="s">
        <v>93</v>
      </c>
      <c r="D53" s="13" t="s">
        <v>93</v>
      </c>
      <c r="E53" s="13" t="s">
        <v>1757</v>
      </c>
      <c r="F53" s="13" t="s">
        <v>377</v>
      </c>
      <c r="G53" s="13" t="str">
        <f t="shared" si="0"/>
        <v>No</v>
      </c>
      <c r="H53" s="13" t="s">
        <v>28</v>
      </c>
      <c r="I53" s="13" t="s">
        <v>29</v>
      </c>
      <c r="J53" s="13" t="s">
        <v>29</v>
      </c>
      <c r="K53" s="13" t="s">
        <v>29</v>
      </c>
      <c r="L53" s="13">
        <v>2015</v>
      </c>
      <c r="M53" s="13" t="s">
        <v>723</v>
      </c>
      <c r="N53" s="13"/>
      <c r="O53" s="13"/>
      <c r="P53" s="27" t="s">
        <v>1747</v>
      </c>
      <c r="Q53" s="15" t="s">
        <v>95</v>
      </c>
      <c r="R53" s="15" t="s">
        <v>96</v>
      </c>
      <c r="S53" s="15" t="s">
        <v>351</v>
      </c>
      <c r="T53" s="13" t="s">
        <v>567</v>
      </c>
      <c r="U53" s="13" t="s">
        <v>202</v>
      </c>
      <c r="V53" s="13" t="s">
        <v>207</v>
      </c>
      <c r="W53" s="13" t="s">
        <v>568</v>
      </c>
      <c r="X53" s="13" t="s">
        <v>306</v>
      </c>
      <c r="Y53" s="13" t="s">
        <v>569</v>
      </c>
      <c r="Z53" s="3"/>
    </row>
    <row r="54" spans="1:26" x14ac:dyDescent="0.3">
      <c r="A54" s="13" t="s">
        <v>114</v>
      </c>
      <c r="B54" s="13" t="s">
        <v>107</v>
      </c>
      <c r="C54" s="13" t="s">
        <v>93</v>
      </c>
      <c r="D54" s="13" t="s">
        <v>93</v>
      </c>
      <c r="E54" s="13" t="s">
        <v>183</v>
      </c>
      <c r="F54" s="13" t="s">
        <v>184</v>
      </c>
      <c r="G54" s="13" t="str">
        <f t="shared" si="0"/>
        <v>No</v>
      </c>
      <c r="H54" s="13" t="s">
        <v>71</v>
      </c>
      <c r="I54" s="13" t="s">
        <v>30</v>
      </c>
      <c r="J54" s="13" t="s">
        <v>29</v>
      </c>
      <c r="K54" s="13" t="s">
        <v>30</v>
      </c>
      <c r="L54" s="13">
        <v>2014</v>
      </c>
      <c r="M54" s="13"/>
      <c r="N54" s="13"/>
      <c r="O54" s="13"/>
      <c r="P54" s="16" t="s">
        <v>926</v>
      </c>
      <c r="Q54" s="15" t="s">
        <v>95</v>
      </c>
      <c r="R54" s="15" t="s">
        <v>96</v>
      </c>
      <c r="S54" s="15" t="s">
        <v>97</v>
      </c>
      <c r="T54" s="13" t="s">
        <v>183</v>
      </c>
      <c r="U54" s="13" t="s">
        <v>185</v>
      </c>
      <c r="V54" s="13" t="s">
        <v>186</v>
      </c>
      <c r="W54" s="13" t="s">
        <v>187</v>
      </c>
      <c r="X54" s="13" t="s">
        <v>151</v>
      </c>
      <c r="Y54" s="13"/>
      <c r="Z54" s="3"/>
    </row>
    <row r="55" spans="1:26" x14ac:dyDescent="0.3">
      <c r="A55" s="13" t="s">
        <v>188</v>
      </c>
      <c r="B55" s="13" t="s">
        <v>107</v>
      </c>
      <c r="C55" s="13" t="s">
        <v>93</v>
      </c>
      <c r="D55" s="13" t="s">
        <v>67</v>
      </c>
      <c r="E55" s="13" t="s">
        <v>189</v>
      </c>
      <c r="F55" s="13" t="s">
        <v>190</v>
      </c>
      <c r="G55" s="13" t="str">
        <f t="shared" si="0"/>
        <v>No</v>
      </c>
      <c r="H55" s="13" t="s">
        <v>28</v>
      </c>
      <c r="I55" s="13" t="s">
        <v>29</v>
      </c>
      <c r="J55" s="13" t="s">
        <v>29</v>
      </c>
      <c r="K55" s="13" t="s">
        <v>29</v>
      </c>
      <c r="L55" s="13">
        <v>2016</v>
      </c>
      <c r="M55" s="13" t="s">
        <v>31</v>
      </c>
      <c r="N55" s="13">
        <v>2015</v>
      </c>
      <c r="O55" s="13">
        <v>2016</v>
      </c>
      <c r="P55" s="16" t="s">
        <v>948</v>
      </c>
      <c r="Q55" s="15" t="s">
        <v>33</v>
      </c>
      <c r="R55" s="15" t="s">
        <v>34</v>
      </c>
      <c r="S55" s="15" t="s">
        <v>82</v>
      </c>
      <c r="T55" s="13" t="s">
        <v>191</v>
      </c>
      <c r="U55" s="13" t="s">
        <v>192</v>
      </c>
      <c r="V55" s="13" t="s">
        <v>193</v>
      </c>
      <c r="W55" s="13" t="s">
        <v>194</v>
      </c>
      <c r="X55" s="13" t="s">
        <v>195</v>
      </c>
      <c r="Y55" s="13" t="s">
        <v>938</v>
      </c>
      <c r="Z55" s="3"/>
    </row>
    <row r="56" spans="1:26" x14ac:dyDescent="0.3">
      <c r="A56" s="13" t="s">
        <v>196</v>
      </c>
      <c r="B56" s="13" t="s">
        <v>107</v>
      </c>
      <c r="C56" s="13" t="s">
        <v>93</v>
      </c>
      <c r="D56" s="13" t="s">
        <v>93</v>
      </c>
      <c r="E56" s="13" t="s">
        <v>592</v>
      </c>
      <c r="F56" s="13" t="s">
        <v>593</v>
      </c>
      <c r="G56" s="13" t="str">
        <f t="shared" si="0"/>
        <v>No</v>
      </c>
      <c r="H56" s="13" t="s">
        <v>71</v>
      </c>
      <c r="I56" s="13" t="s">
        <v>29</v>
      </c>
      <c r="J56" s="13" t="s">
        <v>29</v>
      </c>
      <c r="K56" s="13" t="s">
        <v>29</v>
      </c>
      <c r="L56" s="13">
        <v>2014</v>
      </c>
      <c r="M56" s="13" t="s">
        <v>723</v>
      </c>
      <c r="N56" s="13"/>
      <c r="O56" s="13"/>
      <c r="P56" s="14" t="s">
        <v>1843</v>
      </c>
      <c r="Q56" s="15" t="s">
        <v>33</v>
      </c>
      <c r="R56" s="15" t="s">
        <v>34</v>
      </c>
      <c r="S56" s="15" t="s">
        <v>82</v>
      </c>
      <c r="T56" s="13"/>
      <c r="U56" s="13" t="s">
        <v>202</v>
      </c>
      <c r="V56" s="13" t="s">
        <v>207</v>
      </c>
      <c r="W56" s="13" t="s">
        <v>595</v>
      </c>
      <c r="X56" s="13" t="s">
        <v>306</v>
      </c>
      <c r="Y56" s="13"/>
      <c r="Z56" s="3"/>
    </row>
    <row r="57" spans="1:26" x14ac:dyDescent="0.3">
      <c r="A57" s="13" t="s">
        <v>196</v>
      </c>
      <c r="B57" s="13" t="s">
        <v>107</v>
      </c>
      <c r="C57" s="13" t="s">
        <v>93</v>
      </c>
      <c r="D57" s="13" t="s">
        <v>24</v>
      </c>
      <c r="E57" s="13" t="s">
        <v>564</v>
      </c>
      <c r="F57" s="13" t="s">
        <v>54</v>
      </c>
      <c r="G57" s="13" t="str">
        <f t="shared" si="0"/>
        <v>Yes</v>
      </c>
      <c r="H57" s="13" t="s">
        <v>71</v>
      </c>
      <c r="I57" s="13" t="s">
        <v>29</v>
      </c>
      <c r="J57" s="13" t="s">
        <v>29</v>
      </c>
      <c r="K57" s="13" t="s">
        <v>30</v>
      </c>
      <c r="L57" s="13">
        <v>2014</v>
      </c>
      <c r="M57" s="13"/>
      <c r="N57" s="13"/>
      <c r="O57" s="13"/>
      <c r="P57" s="14" t="s">
        <v>1657</v>
      </c>
      <c r="Q57" s="15" t="s">
        <v>44</v>
      </c>
      <c r="R57" s="15" t="s">
        <v>45</v>
      </c>
      <c r="S57" s="15" t="s">
        <v>56</v>
      </c>
      <c r="T57" s="13"/>
      <c r="U57" s="13" t="s">
        <v>202</v>
      </c>
      <c r="V57" s="13" t="s">
        <v>203</v>
      </c>
      <c r="W57" s="13" t="s">
        <v>566</v>
      </c>
      <c r="X57" s="13" t="s">
        <v>91</v>
      </c>
      <c r="Y57" s="13"/>
      <c r="Z57" s="3"/>
    </row>
    <row r="58" spans="1:26" x14ac:dyDescent="0.3">
      <c r="A58" s="13" t="s">
        <v>196</v>
      </c>
      <c r="B58" s="13" t="s">
        <v>107</v>
      </c>
      <c r="C58" s="13" t="s">
        <v>93</v>
      </c>
      <c r="D58" s="13" t="s">
        <v>93</v>
      </c>
      <c r="E58" s="13" t="s">
        <v>221</v>
      </c>
      <c r="F58" s="13" t="s">
        <v>149</v>
      </c>
      <c r="G58" s="13" t="str">
        <f t="shared" si="0"/>
        <v>No</v>
      </c>
      <c r="H58" s="13" t="s">
        <v>28</v>
      </c>
      <c r="I58" s="13" t="s">
        <v>29</v>
      </c>
      <c r="J58" s="13" t="s">
        <v>29</v>
      </c>
      <c r="K58" s="13" t="s">
        <v>30</v>
      </c>
      <c r="L58" s="13">
        <v>2013</v>
      </c>
      <c r="M58" s="13" t="s">
        <v>723</v>
      </c>
      <c r="N58" s="13"/>
      <c r="O58" s="13"/>
      <c r="P58" s="14" t="s">
        <v>222</v>
      </c>
      <c r="Q58" s="15" t="s">
        <v>95</v>
      </c>
      <c r="R58" s="15" t="s">
        <v>96</v>
      </c>
      <c r="S58" s="15" t="s">
        <v>97</v>
      </c>
      <c r="T58" s="13" t="s">
        <v>221</v>
      </c>
      <c r="U58" s="13" t="s">
        <v>223</v>
      </c>
      <c r="V58" s="13" t="s">
        <v>224</v>
      </c>
      <c r="W58" s="13" t="s">
        <v>225</v>
      </c>
      <c r="X58" s="13" t="s">
        <v>151</v>
      </c>
      <c r="Y58" s="13"/>
      <c r="Z58" s="3"/>
    </row>
    <row r="59" spans="1:26" x14ac:dyDescent="0.3">
      <c r="A59" s="13" t="s">
        <v>196</v>
      </c>
      <c r="B59" s="13" t="s">
        <v>107</v>
      </c>
      <c r="C59" s="13" t="s">
        <v>24</v>
      </c>
      <c r="D59" s="13" t="s">
        <v>24</v>
      </c>
      <c r="E59" s="13" t="s">
        <v>1661</v>
      </c>
      <c r="F59" s="13" t="s">
        <v>54</v>
      </c>
      <c r="G59" s="13" t="str">
        <f t="shared" si="0"/>
        <v>Yes</v>
      </c>
      <c r="H59" s="13" t="s">
        <v>71</v>
      </c>
      <c r="I59" s="13" t="s">
        <v>29</v>
      </c>
      <c r="J59" s="13" t="s">
        <v>29</v>
      </c>
      <c r="K59" s="13" t="s">
        <v>30</v>
      </c>
      <c r="L59" s="13">
        <v>2013</v>
      </c>
      <c r="M59" s="13" t="s">
        <v>723</v>
      </c>
      <c r="N59" s="13">
        <v>2012</v>
      </c>
      <c r="O59" s="13"/>
      <c r="P59" s="14" t="s">
        <v>565</v>
      </c>
      <c r="Q59" s="15" t="s">
        <v>44</v>
      </c>
      <c r="R59" s="15" t="s">
        <v>45</v>
      </c>
      <c r="S59" s="15" t="s">
        <v>56</v>
      </c>
      <c r="T59" s="13"/>
      <c r="U59" s="13" t="s">
        <v>202</v>
      </c>
      <c r="V59" s="13" t="s">
        <v>203</v>
      </c>
      <c r="W59" s="13" t="s">
        <v>566</v>
      </c>
      <c r="X59" s="13" t="s">
        <v>91</v>
      </c>
      <c r="Y59" s="13"/>
      <c r="Z59" s="3"/>
    </row>
    <row r="60" spans="1:26" x14ac:dyDescent="0.3">
      <c r="A60" s="13" t="s">
        <v>196</v>
      </c>
      <c r="B60" s="13" t="s">
        <v>23</v>
      </c>
      <c r="C60" s="13" t="s">
        <v>93</v>
      </c>
      <c r="D60" s="13" t="s">
        <v>24</v>
      </c>
      <c r="E60" s="13" t="s">
        <v>627</v>
      </c>
      <c r="F60" s="13" t="s">
        <v>628</v>
      </c>
      <c r="G60" s="13" t="str">
        <f t="shared" si="0"/>
        <v>No</v>
      </c>
      <c r="H60" s="13" t="s">
        <v>28</v>
      </c>
      <c r="I60" s="13" t="s">
        <v>29</v>
      </c>
      <c r="J60" s="13" t="s">
        <v>29</v>
      </c>
      <c r="K60" s="13" t="s">
        <v>30</v>
      </c>
      <c r="L60" s="26">
        <v>2015</v>
      </c>
      <c r="M60" s="13"/>
      <c r="N60" s="13"/>
      <c r="O60" s="13"/>
      <c r="P60" s="14" t="s">
        <v>629</v>
      </c>
      <c r="Q60" s="15" t="s">
        <v>33</v>
      </c>
      <c r="R60" s="15" t="s">
        <v>34</v>
      </c>
      <c r="S60" s="15" t="s">
        <v>82</v>
      </c>
      <c r="T60" s="13"/>
      <c r="U60" s="13" t="s">
        <v>202</v>
      </c>
      <c r="V60" s="13" t="s">
        <v>207</v>
      </c>
      <c r="W60" s="13" t="s">
        <v>630</v>
      </c>
      <c r="X60" s="13" t="s">
        <v>129</v>
      </c>
      <c r="Y60" s="13" t="s">
        <v>130</v>
      </c>
      <c r="Z60" s="3"/>
    </row>
    <row r="61" spans="1:26" x14ac:dyDescent="0.3">
      <c r="A61" s="17" t="s">
        <v>196</v>
      </c>
      <c r="B61" s="17" t="s">
        <v>23</v>
      </c>
      <c r="C61" s="13" t="s">
        <v>93</v>
      </c>
      <c r="D61" s="17" t="s">
        <v>67</v>
      </c>
      <c r="E61" s="17" t="s">
        <v>570</v>
      </c>
      <c r="F61" s="17" t="s">
        <v>54</v>
      </c>
      <c r="G61" s="13" t="str">
        <f t="shared" si="0"/>
        <v>Yes</v>
      </c>
      <c r="H61" s="17" t="s">
        <v>28</v>
      </c>
      <c r="I61" s="17" t="s">
        <v>29</v>
      </c>
      <c r="J61" s="17" t="s">
        <v>29</v>
      </c>
      <c r="K61" s="17" t="s">
        <v>29</v>
      </c>
      <c r="L61" s="17">
        <v>2014</v>
      </c>
      <c r="M61" s="17"/>
      <c r="N61" s="17">
        <v>2002</v>
      </c>
      <c r="O61" s="17"/>
      <c r="P61" s="28" t="s">
        <v>1763</v>
      </c>
      <c r="Q61" s="19" t="s">
        <v>44</v>
      </c>
      <c r="R61" s="19" t="s">
        <v>45</v>
      </c>
      <c r="S61" s="19" t="s">
        <v>56</v>
      </c>
      <c r="T61" s="17" t="s">
        <v>571</v>
      </c>
      <c r="U61" s="17" t="s">
        <v>202</v>
      </c>
      <c r="V61" s="17" t="s">
        <v>203</v>
      </c>
      <c r="W61" s="17" t="s">
        <v>572</v>
      </c>
      <c r="X61" s="17" t="s">
        <v>112</v>
      </c>
      <c r="Y61" s="17"/>
      <c r="Z61" s="2"/>
    </row>
    <row r="62" spans="1:26" x14ac:dyDescent="0.3">
      <c r="A62" s="13" t="s">
        <v>196</v>
      </c>
      <c r="B62" s="13" t="s">
        <v>107</v>
      </c>
      <c r="C62" s="13" t="s">
        <v>93</v>
      </c>
      <c r="D62" s="13" t="s">
        <v>93</v>
      </c>
      <c r="E62" s="13" t="s">
        <v>583</v>
      </c>
      <c r="F62" s="13" t="s">
        <v>584</v>
      </c>
      <c r="G62" s="13" t="str">
        <f t="shared" si="0"/>
        <v>No</v>
      </c>
      <c r="H62" s="13" t="s">
        <v>28</v>
      </c>
      <c r="I62" s="13" t="s">
        <v>29</v>
      </c>
      <c r="J62" s="13" t="s">
        <v>29</v>
      </c>
      <c r="K62" s="13" t="s">
        <v>29</v>
      </c>
      <c r="L62" s="13">
        <v>2002</v>
      </c>
      <c r="M62" s="13" t="s">
        <v>1807</v>
      </c>
      <c r="N62" s="13"/>
      <c r="O62" s="13"/>
      <c r="P62" s="23" t="str">
        <f>HYPERLINK("https://international.ipums.org/international/about.shtml","https://international.ipums.org/international/about.shtml")</f>
        <v>https://international.ipums.org/international/about.shtml</v>
      </c>
      <c r="Q62" s="15" t="s">
        <v>199</v>
      </c>
      <c r="R62" s="15" t="s">
        <v>200</v>
      </c>
      <c r="S62" s="15" t="s">
        <v>200</v>
      </c>
      <c r="T62" s="13" t="s">
        <v>583</v>
      </c>
      <c r="U62" s="13" t="s">
        <v>202</v>
      </c>
      <c r="V62" s="13" t="s">
        <v>207</v>
      </c>
      <c r="W62" s="13" t="s">
        <v>297</v>
      </c>
      <c r="X62" s="13" t="s">
        <v>306</v>
      </c>
      <c r="Y62" s="13"/>
      <c r="Z62" s="3"/>
    </row>
    <row r="63" spans="1:26" x14ac:dyDescent="0.3">
      <c r="A63" s="13" t="s">
        <v>196</v>
      </c>
      <c r="B63" s="13" t="s">
        <v>107</v>
      </c>
      <c r="C63" s="13" t="s">
        <v>93</v>
      </c>
      <c r="D63" s="13" t="s">
        <v>93</v>
      </c>
      <c r="E63" s="13" t="s">
        <v>589</v>
      </c>
      <c r="F63" s="13" t="s">
        <v>589</v>
      </c>
      <c r="G63" s="13" t="str">
        <f t="shared" si="0"/>
        <v>No</v>
      </c>
      <c r="H63" s="13" t="s">
        <v>71</v>
      </c>
      <c r="I63" s="13" t="s">
        <v>29</v>
      </c>
      <c r="J63" s="13" t="s">
        <v>29</v>
      </c>
      <c r="K63" s="13" t="s">
        <v>29</v>
      </c>
      <c r="L63" s="13">
        <v>2014</v>
      </c>
      <c r="M63" s="13" t="s">
        <v>723</v>
      </c>
      <c r="N63" s="13"/>
      <c r="O63" s="13"/>
      <c r="P63" s="16" t="str">
        <f>HYPERLINK("http://knoema.com/","http://knoema.com/")</f>
        <v>http://knoema.com/</v>
      </c>
      <c r="Q63" s="15" t="s">
        <v>155</v>
      </c>
      <c r="R63" s="15" t="s">
        <v>156</v>
      </c>
      <c r="S63" s="15" t="s">
        <v>588</v>
      </c>
      <c r="T63" s="13" t="s">
        <v>589</v>
      </c>
      <c r="U63" s="13" t="s">
        <v>202</v>
      </c>
      <c r="V63" s="13" t="s">
        <v>207</v>
      </c>
      <c r="W63" s="13" t="s">
        <v>306</v>
      </c>
      <c r="X63" s="13" t="s">
        <v>306</v>
      </c>
      <c r="Y63" s="13"/>
      <c r="Z63" s="3"/>
    </row>
    <row r="64" spans="1:26" x14ac:dyDescent="0.3">
      <c r="A64" s="13" t="s">
        <v>196</v>
      </c>
      <c r="B64" s="13" t="s">
        <v>23</v>
      </c>
      <c r="C64" s="13" t="s">
        <v>93</v>
      </c>
      <c r="D64" s="13" t="s">
        <v>67</v>
      </c>
      <c r="E64" s="13" t="s">
        <v>210</v>
      </c>
      <c r="F64" s="13" t="s">
        <v>54</v>
      </c>
      <c r="G64" s="13" t="str">
        <f t="shared" si="0"/>
        <v>Yes</v>
      </c>
      <c r="H64" s="13" t="s">
        <v>55</v>
      </c>
      <c r="I64" s="13" t="s">
        <v>29</v>
      </c>
      <c r="J64" s="13" t="s">
        <v>29</v>
      </c>
      <c r="K64" s="13" t="s">
        <v>30</v>
      </c>
      <c r="L64" s="13">
        <v>2014</v>
      </c>
      <c r="M64" s="13"/>
      <c r="N64" s="13">
        <v>2002</v>
      </c>
      <c r="O64" s="13"/>
      <c r="P64" s="16" t="s">
        <v>211</v>
      </c>
      <c r="Q64" s="15" t="s">
        <v>44</v>
      </c>
      <c r="R64" s="15" t="s">
        <v>45</v>
      </c>
      <c r="S64" s="15" t="s">
        <v>56</v>
      </c>
      <c r="T64" s="13" t="s">
        <v>57</v>
      </c>
      <c r="U64" s="13" t="s">
        <v>202</v>
      </c>
      <c r="V64" s="13" t="s">
        <v>203</v>
      </c>
      <c r="W64" s="13" t="s">
        <v>212</v>
      </c>
      <c r="X64" s="13" t="s">
        <v>91</v>
      </c>
      <c r="Y64" s="13" t="s">
        <v>213</v>
      </c>
      <c r="Z64" s="3"/>
    </row>
    <row r="65" spans="1:26" x14ac:dyDescent="0.3">
      <c r="A65" s="13" t="s">
        <v>196</v>
      </c>
      <c r="B65" s="13" t="s">
        <v>107</v>
      </c>
      <c r="C65" s="13" t="s">
        <v>93</v>
      </c>
      <c r="D65" s="13" t="s">
        <v>93</v>
      </c>
      <c r="E65" s="13" t="s">
        <v>585</v>
      </c>
      <c r="F65" s="13" t="s">
        <v>586</v>
      </c>
      <c r="G65" s="13" t="str">
        <f t="shared" si="0"/>
        <v>No</v>
      </c>
      <c r="H65" s="13" t="s">
        <v>28</v>
      </c>
      <c r="I65" s="13" t="s">
        <v>29</v>
      </c>
      <c r="J65" s="13" t="s">
        <v>29</v>
      </c>
      <c r="K65" s="13" t="s">
        <v>29</v>
      </c>
      <c r="L65" s="13">
        <v>2014</v>
      </c>
      <c r="M65" s="13" t="s">
        <v>723</v>
      </c>
      <c r="N65" s="13"/>
      <c r="O65" s="13"/>
      <c r="P65" s="14" t="s">
        <v>587</v>
      </c>
      <c r="Q65" s="15" t="s">
        <v>95</v>
      </c>
      <c r="R65" s="15" t="s">
        <v>96</v>
      </c>
      <c r="S65" s="15" t="s">
        <v>351</v>
      </c>
      <c r="T65" s="13" t="s">
        <v>585</v>
      </c>
      <c r="U65" s="13" t="s">
        <v>202</v>
      </c>
      <c r="V65" s="13" t="s">
        <v>207</v>
      </c>
      <c r="W65" s="13" t="s">
        <v>568</v>
      </c>
      <c r="X65" s="13" t="s">
        <v>306</v>
      </c>
      <c r="Y65" s="16" t="str">
        <f>HYPERLINK("https://data.oecd.org/searchresults/?hf=20&amp;b=0&amp;r=%2Bf%2Ftype%2Findicators&amp;l=en&amp;s=score","https://data.oecd.org/searchresults/?hf=20&amp;b=0&amp;r=%2Bf%2Ftype%2Findicators&amp;l=en&amp;s=score")</f>
        <v>https://data.oecd.org/searchresults/?hf=20&amp;b=0&amp;r=%2Bf%2Ftype%2Findicators&amp;l=en&amp;s=score</v>
      </c>
      <c r="Z65" s="3"/>
    </row>
    <row r="66" spans="1:26" x14ac:dyDescent="0.3">
      <c r="A66" s="13" t="s">
        <v>196</v>
      </c>
      <c r="B66" s="13" t="s">
        <v>107</v>
      </c>
      <c r="C66" s="13" t="s">
        <v>93</v>
      </c>
      <c r="D66" s="13" t="s">
        <v>24</v>
      </c>
      <c r="E66" s="13" t="s">
        <v>1845</v>
      </c>
      <c r="F66" s="13" t="s">
        <v>593</v>
      </c>
      <c r="G66" s="13" t="str">
        <f t="shared" si="0"/>
        <v>No</v>
      </c>
      <c r="H66" s="13" t="s">
        <v>71</v>
      </c>
      <c r="I66" s="13" t="s">
        <v>29</v>
      </c>
      <c r="J66" s="13" t="s">
        <v>29</v>
      </c>
      <c r="K66" s="13" t="s">
        <v>29</v>
      </c>
      <c r="L66" s="13">
        <v>2014</v>
      </c>
      <c r="M66" s="13" t="s">
        <v>723</v>
      </c>
      <c r="N66" s="13"/>
      <c r="O66" s="13"/>
      <c r="P66" s="14" t="s">
        <v>1846</v>
      </c>
      <c r="Q66" s="15" t="s">
        <v>33</v>
      </c>
      <c r="R66" s="15" t="s">
        <v>34</v>
      </c>
      <c r="S66" s="15" t="s">
        <v>82</v>
      </c>
      <c r="T66" s="13"/>
      <c r="U66" s="13" t="s">
        <v>202</v>
      </c>
      <c r="V66" s="13" t="s">
        <v>207</v>
      </c>
      <c r="W66" s="13" t="s">
        <v>595</v>
      </c>
      <c r="X66" s="13" t="s">
        <v>306</v>
      </c>
      <c r="Y66" s="13"/>
      <c r="Z66" s="3"/>
    </row>
    <row r="67" spans="1:26" x14ac:dyDescent="0.3">
      <c r="A67" s="13" t="s">
        <v>196</v>
      </c>
      <c r="B67" s="13" t="s">
        <v>107</v>
      </c>
      <c r="C67" s="13" t="s">
        <v>93</v>
      </c>
      <c r="D67" s="13" t="s">
        <v>93</v>
      </c>
      <c r="E67" s="13" t="s">
        <v>206</v>
      </c>
      <c r="F67" s="13" t="s">
        <v>206</v>
      </c>
      <c r="G67" s="13" t="str">
        <f t="shared" ref="G67:G130" si="1">IF(Q67="A","Yes","No")</f>
        <v>No</v>
      </c>
      <c r="H67" s="13" t="s">
        <v>55</v>
      </c>
      <c r="I67" s="13" t="s">
        <v>29</v>
      </c>
      <c r="J67" s="13" t="s">
        <v>29</v>
      </c>
      <c r="K67" s="13" t="s">
        <v>30</v>
      </c>
      <c r="L67" s="13">
        <v>2002</v>
      </c>
      <c r="M67" s="13"/>
      <c r="N67" s="13"/>
      <c r="O67" s="13"/>
      <c r="P67" s="23" t="str">
        <f>HYPERLINK("https://data.terrapop.org/","https://data.terrapop.org/")</f>
        <v>https://data.terrapop.org/</v>
      </c>
      <c r="Q67" s="15" t="s">
        <v>199</v>
      </c>
      <c r="R67" s="15" t="s">
        <v>200</v>
      </c>
      <c r="S67" s="15" t="s">
        <v>200</v>
      </c>
      <c r="T67" s="13" t="s">
        <v>206</v>
      </c>
      <c r="U67" s="13" t="s">
        <v>202</v>
      </c>
      <c r="V67" s="13" t="s">
        <v>207</v>
      </c>
      <c r="W67" s="13" t="s">
        <v>208</v>
      </c>
      <c r="X67" s="13" t="s">
        <v>100</v>
      </c>
      <c r="Y67" s="13"/>
      <c r="Z67" s="3"/>
    </row>
    <row r="68" spans="1:26" x14ac:dyDescent="0.3">
      <c r="A68" s="13" t="s">
        <v>196</v>
      </c>
      <c r="B68" s="13" t="s">
        <v>23</v>
      </c>
      <c r="C68" s="13" t="s">
        <v>93</v>
      </c>
      <c r="D68" s="13" t="s">
        <v>68</v>
      </c>
      <c r="E68" s="13" t="s">
        <v>1775</v>
      </c>
      <c r="F68" s="13" t="s">
        <v>54</v>
      </c>
      <c r="G68" s="13" t="str">
        <f t="shared" si="1"/>
        <v>Yes</v>
      </c>
      <c r="H68" s="13" t="s">
        <v>71</v>
      </c>
      <c r="I68" s="13" t="s">
        <v>29</v>
      </c>
      <c r="J68" s="13" t="s">
        <v>29</v>
      </c>
      <c r="K68" s="13" t="s">
        <v>30</v>
      </c>
      <c r="L68" s="13">
        <v>2014</v>
      </c>
      <c r="M68" s="13" t="s">
        <v>1807</v>
      </c>
      <c r="N68" s="13"/>
      <c r="O68" s="13"/>
      <c r="P68" s="14" t="s">
        <v>574</v>
      </c>
      <c r="Q68" s="15" t="s">
        <v>44</v>
      </c>
      <c r="R68" s="15" t="s">
        <v>45</v>
      </c>
      <c r="S68" s="15" t="s">
        <v>56</v>
      </c>
      <c r="T68" s="13"/>
      <c r="U68" s="13" t="s">
        <v>202</v>
      </c>
      <c r="V68" s="13" t="s">
        <v>203</v>
      </c>
      <c r="W68" s="13" t="s">
        <v>306</v>
      </c>
      <c r="X68" s="13" t="s">
        <v>112</v>
      </c>
      <c r="Y68" s="13"/>
      <c r="Z68" s="3"/>
    </row>
    <row r="69" spans="1:26" x14ac:dyDescent="0.3">
      <c r="A69" s="13" t="s">
        <v>196</v>
      </c>
      <c r="B69" s="13" t="s">
        <v>23</v>
      </c>
      <c r="C69" s="13" t="s">
        <v>93</v>
      </c>
      <c r="D69" s="13" t="s">
        <v>93</v>
      </c>
      <c r="E69" s="13" t="s">
        <v>197</v>
      </c>
      <c r="F69" s="13" t="s">
        <v>198</v>
      </c>
      <c r="G69" s="13" t="str">
        <f t="shared" si="1"/>
        <v>No</v>
      </c>
      <c r="H69" s="13" t="s">
        <v>28</v>
      </c>
      <c r="I69" s="13" t="s">
        <v>29</v>
      </c>
      <c r="J69" s="13" t="s">
        <v>29</v>
      </c>
      <c r="K69" s="13" t="s">
        <v>29</v>
      </c>
      <c r="L69" s="13">
        <v>2010</v>
      </c>
      <c r="M69" s="13"/>
      <c r="N69" s="13"/>
      <c r="O69" s="13"/>
      <c r="P69" s="23" t="str">
        <f>HYPERLINK("http://microdata.worldbank.org/index.php/catalog/97","http://microdata.worldbank.org/index.php/catalog/97")</f>
        <v>http://microdata.worldbank.org/index.php/catalog/97</v>
      </c>
      <c r="Q69" s="15" t="s">
        <v>199</v>
      </c>
      <c r="R69" s="15" t="s">
        <v>200</v>
      </c>
      <c r="S69" s="15" t="s">
        <v>200</v>
      </c>
      <c r="T69" s="13" t="s">
        <v>201</v>
      </c>
      <c r="U69" s="13" t="s">
        <v>202</v>
      </c>
      <c r="V69" s="13" t="s">
        <v>203</v>
      </c>
      <c r="W69" s="13" t="s">
        <v>204</v>
      </c>
      <c r="X69" s="13" t="s">
        <v>100</v>
      </c>
      <c r="Y69" s="13" t="s">
        <v>205</v>
      </c>
      <c r="Z69" s="3"/>
    </row>
    <row r="70" spans="1:26" x14ac:dyDescent="0.3">
      <c r="A70" s="13" t="s">
        <v>196</v>
      </c>
      <c r="B70" s="13" t="s">
        <v>23</v>
      </c>
      <c r="C70" s="13" t="s">
        <v>93</v>
      </c>
      <c r="D70" s="13" t="s">
        <v>68</v>
      </c>
      <c r="E70" s="13" t="s">
        <v>216</v>
      </c>
      <c r="F70" s="13" t="s">
        <v>54</v>
      </c>
      <c r="G70" s="13" t="str">
        <f t="shared" si="1"/>
        <v>Yes</v>
      </c>
      <c r="H70" s="13" t="s">
        <v>28</v>
      </c>
      <c r="I70" s="13" t="s">
        <v>29</v>
      </c>
      <c r="J70" s="13" t="s">
        <v>29</v>
      </c>
      <c r="K70" s="13" t="s">
        <v>30</v>
      </c>
      <c r="L70" s="13">
        <v>2013</v>
      </c>
      <c r="M70" s="13"/>
      <c r="N70" s="13">
        <v>2010</v>
      </c>
      <c r="O70" s="13"/>
      <c r="P70" s="16" t="s">
        <v>985</v>
      </c>
      <c r="Q70" s="15" t="s">
        <v>44</v>
      </c>
      <c r="R70" s="15" t="s">
        <v>45</v>
      </c>
      <c r="S70" s="15" t="s">
        <v>56</v>
      </c>
      <c r="T70" s="13" t="s">
        <v>214</v>
      </c>
      <c r="U70" s="13" t="s">
        <v>202</v>
      </c>
      <c r="V70" s="13" t="s">
        <v>203</v>
      </c>
      <c r="W70" s="13" t="s">
        <v>215</v>
      </c>
      <c r="X70" s="13" t="s">
        <v>91</v>
      </c>
      <c r="Y70" s="13" t="s">
        <v>984</v>
      </c>
      <c r="Z70" s="3"/>
    </row>
    <row r="71" spans="1:26" x14ac:dyDescent="0.3">
      <c r="A71" s="13" t="s">
        <v>196</v>
      </c>
      <c r="B71" s="25" t="s">
        <v>23</v>
      </c>
      <c r="C71" s="13" t="s">
        <v>93</v>
      </c>
      <c r="D71" s="13" t="s">
        <v>68</v>
      </c>
      <c r="E71" s="13" t="s">
        <v>217</v>
      </c>
      <c r="F71" s="13" t="s">
        <v>54</v>
      </c>
      <c r="G71" s="13" t="str">
        <f t="shared" si="1"/>
        <v>Yes</v>
      </c>
      <c r="H71" s="13" t="s">
        <v>28</v>
      </c>
      <c r="I71" s="13" t="s">
        <v>29</v>
      </c>
      <c r="J71" s="13" t="s">
        <v>29</v>
      </c>
      <c r="K71" s="13" t="s">
        <v>29</v>
      </c>
      <c r="L71" s="13">
        <v>2012</v>
      </c>
      <c r="M71" s="13"/>
      <c r="N71" s="13">
        <v>2011</v>
      </c>
      <c r="O71" s="13"/>
      <c r="P71" s="16" t="s">
        <v>986</v>
      </c>
      <c r="Q71" s="15" t="s">
        <v>44</v>
      </c>
      <c r="R71" s="15" t="s">
        <v>45</v>
      </c>
      <c r="S71" s="15" t="s">
        <v>56</v>
      </c>
      <c r="T71" s="13" t="s">
        <v>214</v>
      </c>
      <c r="U71" s="13" t="s">
        <v>202</v>
      </c>
      <c r="V71" s="13" t="s">
        <v>203</v>
      </c>
      <c r="W71" s="13" t="s">
        <v>215</v>
      </c>
      <c r="X71" s="13" t="s">
        <v>91</v>
      </c>
      <c r="Y71" s="13" t="s">
        <v>218</v>
      </c>
      <c r="Z71" s="3"/>
    </row>
    <row r="72" spans="1:26" x14ac:dyDescent="0.3">
      <c r="A72" s="13" t="s">
        <v>196</v>
      </c>
      <c r="B72" s="13" t="s">
        <v>107</v>
      </c>
      <c r="C72" s="13" t="s">
        <v>93</v>
      </c>
      <c r="D72" s="13" t="s">
        <v>93</v>
      </c>
      <c r="E72" s="13" t="s">
        <v>590</v>
      </c>
      <c r="F72" s="13" t="s">
        <v>590</v>
      </c>
      <c r="G72" s="13" t="str">
        <f t="shared" si="1"/>
        <v>No</v>
      </c>
      <c r="H72" s="13" t="s">
        <v>71</v>
      </c>
      <c r="I72" s="13" t="s">
        <v>29</v>
      </c>
      <c r="J72" s="13" t="s">
        <v>29</v>
      </c>
      <c r="K72" s="13" t="s">
        <v>29</v>
      </c>
      <c r="L72" s="13">
        <v>2012</v>
      </c>
      <c r="M72" s="13" t="s">
        <v>723</v>
      </c>
      <c r="N72" s="13"/>
      <c r="O72" s="13"/>
      <c r="P72" s="14" t="s">
        <v>1847</v>
      </c>
      <c r="Q72" s="15" t="s">
        <v>95</v>
      </c>
      <c r="R72" s="15" t="s">
        <v>96</v>
      </c>
      <c r="S72" s="15" t="s">
        <v>97</v>
      </c>
      <c r="T72" s="13" t="s">
        <v>590</v>
      </c>
      <c r="U72" s="13" t="s">
        <v>202</v>
      </c>
      <c r="V72" s="13" t="s">
        <v>207</v>
      </c>
      <c r="W72" s="13" t="s">
        <v>306</v>
      </c>
      <c r="X72" s="13" t="s">
        <v>100</v>
      </c>
      <c r="Y72" s="13" t="s">
        <v>591</v>
      </c>
      <c r="Z72" s="3"/>
    </row>
    <row r="73" spans="1:26" x14ac:dyDescent="0.3">
      <c r="A73" s="13" t="s">
        <v>196</v>
      </c>
      <c r="B73" s="13" t="s">
        <v>107</v>
      </c>
      <c r="C73" s="13" t="s">
        <v>93</v>
      </c>
      <c r="D73" s="13" t="s">
        <v>93</v>
      </c>
      <c r="E73" s="13" t="s">
        <v>226</v>
      </c>
      <c r="F73" s="13" t="s">
        <v>227</v>
      </c>
      <c r="G73" s="13" t="str">
        <f t="shared" si="1"/>
        <v>No</v>
      </c>
      <c r="H73" s="13" t="s">
        <v>71</v>
      </c>
      <c r="I73" s="13" t="s">
        <v>29</v>
      </c>
      <c r="J73" s="13" t="s">
        <v>29</v>
      </c>
      <c r="K73" s="13" t="s">
        <v>29</v>
      </c>
      <c r="L73" s="13">
        <v>2014</v>
      </c>
      <c r="M73" s="13" t="s">
        <v>723</v>
      </c>
      <c r="N73" s="13"/>
      <c r="O73" s="13"/>
      <c r="P73" s="14" t="s">
        <v>995</v>
      </c>
      <c r="Q73" s="15" t="s">
        <v>95</v>
      </c>
      <c r="R73" s="15" t="s">
        <v>96</v>
      </c>
      <c r="S73" s="15" t="s">
        <v>97</v>
      </c>
      <c r="T73" s="13" t="s">
        <v>226</v>
      </c>
      <c r="U73" s="13" t="s">
        <v>223</v>
      </c>
      <c r="V73" s="13" t="s">
        <v>224</v>
      </c>
      <c r="W73" s="13" t="s">
        <v>228</v>
      </c>
      <c r="X73" s="13" t="s">
        <v>151</v>
      </c>
      <c r="Y73" s="13" t="s">
        <v>229</v>
      </c>
      <c r="Z73" s="3"/>
    </row>
    <row r="74" spans="1:26" x14ac:dyDescent="0.3">
      <c r="A74" s="13" t="s">
        <v>196</v>
      </c>
      <c r="B74" s="13" t="s">
        <v>107</v>
      </c>
      <c r="C74" s="13" t="s">
        <v>93</v>
      </c>
      <c r="D74" s="13" t="s">
        <v>93</v>
      </c>
      <c r="E74" s="13" t="s">
        <v>1757</v>
      </c>
      <c r="F74" s="13" t="s">
        <v>377</v>
      </c>
      <c r="G74" s="13" t="str">
        <f t="shared" si="1"/>
        <v>No</v>
      </c>
      <c r="H74" s="13" t="s">
        <v>28</v>
      </c>
      <c r="I74" s="13" t="s">
        <v>29</v>
      </c>
      <c r="J74" s="13" t="s">
        <v>29</v>
      </c>
      <c r="K74" s="13" t="s">
        <v>29</v>
      </c>
      <c r="L74" s="13">
        <v>2000</v>
      </c>
      <c r="M74" s="13" t="s">
        <v>723</v>
      </c>
      <c r="N74" s="13"/>
      <c r="O74" s="13"/>
      <c r="P74" s="27" t="s">
        <v>1734</v>
      </c>
      <c r="Q74" s="15" t="s">
        <v>95</v>
      </c>
      <c r="R74" s="15" t="s">
        <v>96</v>
      </c>
      <c r="S74" s="15" t="s">
        <v>351</v>
      </c>
      <c r="T74" s="13" t="s">
        <v>567</v>
      </c>
      <c r="U74" s="13" t="s">
        <v>202</v>
      </c>
      <c r="V74" s="13" t="s">
        <v>207</v>
      </c>
      <c r="W74" s="13" t="s">
        <v>568</v>
      </c>
      <c r="X74" s="13" t="s">
        <v>306</v>
      </c>
      <c r="Y74" s="13" t="s">
        <v>569</v>
      </c>
      <c r="Z74" s="3"/>
    </row>
    <row r="75" spans="1:26" x14ac:dyDescent="0.3">
      <c r="A75" s="13" t="s">
        <v>196</v>
      </c>
      <c r="B75" s="13" t="s">
        <v>107</v>
      </c>
      <c r="C75" s="13" t="s">
        <v>93</v>
      </c>
      <c r="D75" s="13" t="s">
        <v>93</v>
      </c>
      <c r="E75" s="13" t="s">
        <v>230</v>
      </c>
      <c r="F75" s="13" t="s">
        <v>231</v>
      </c>
      <c r="G75" s="13" t="str">
        <f t="shared" si="1"/>
        <v>No</v>
      </c>
      <c r="H75" s="13" t="s">
        <v>28</v>
      </c>
      <c r="I75" s="13" t="s">
        <v>29</v>
      </c>
      <c r="J75" s="13" t="s">
        <v>29</v>
      </c>
      <c r="K75" s="13" t="s">
        <v>30</v>
      </c>
      <c r="L75" s="13">
        <v>2011</v>
      </c>
      <c r="M75" s="13"/>
      <c r="N75" s="13"/>
      <c r="O75" s="13"/>
      <c r="P75" s="14" t="s">
        <v>232</v>
      </c>
      <c r="Q75" s="15" t="s">
        <v>95</v>
      </c>
      <c r="R75" s="15" t="s">
        <v>96</v>
      </c>
      <c r="S75" s="15" t="s">
        <v>97</v>
      </c>
      <c r="T75" s="13" t="s">
        <v>230</v>
      </c>
      <c r="U75" s="13" t="s">
        <v>233</v>
      </c>
      <c r="V75" s="13" t="s">
        <v>234</v>
      </c>
      <c r="W75" s="13" t="s">
        <v>235</v>
      </c>
      <c r="X75" s="13" t="s">
        <v>151</v>
      </c>
      <c r="Y75" s="13"/>
      <c r="Z75" s="3"/>
    </row>
    <row r="76" spans="1:26" x14ac:dyDescent="0.3">
      <c r="A76" s="13" t="s">
        <v>196</v>
      </c>
      <c r="B76" s="13" t="s">
        <v>107</v>
      </c>
      <c r="C76" s="13" t="s">
        <v>93</v>
      </c>
      <c r="D76" s="13" t="s">
        <v>93</v>
      </c>
      <c r="E76" s="13" t="s">
        <v>236</v>
      </c>
      <c r="F76" s="13" t="s">
        <v>231</v>
      </c>
      <c r="G76" s="13" t="str">
        <f t="shared" si="1"/>
        <v>No</v>
      </c>
      <c r="H76" s="13" t="s">
        <v>28</v>
      </c>
      <c r="I76" s="13" t="s">
        <v>29</v>
      </c>
      <c r="J76" s="13" t="s">
        <v>29</v>
      </c>
      <c r="K76" s="13" t="s">
        <v>30</v>
      </c>
      <c r="L76" s="13">
        <v>2012</v>
      </c>
      <c r="M76" s="13"/>
      <c r="N76" s="13"/>
      <c r="O76" s="13"/>
      <c r="P76" s="14" t="s">
        <v>237</v>
      </c>
      <c r="Q76" s="15" t="s">
        <v>95</v>
      </c>
      <c r="R76" s="15" t="s">
        <v>96</v>
      </c>
      <c r="S76" s="15" t="s">
        <v>97</v>
      </c>
      <c r="T76" s="13" t="s">
        <v>236</v>
      </c>
      <c r="U76" s="13" t="s">
        <v>233</v>
      </c>
      <c r="V76" s="13" t="s">
        <v>234</v>
      </c>
      <c r="W76" s="13" t="s">
        <v>238</v>
      </c>
      <c r="X76" s="13" t="s">
        <v>151</v>
      </c>
      <c r="Y76" s="13"/>
      <c r="Z76" s="3"/>
    </row>
    <row r="77" spans="1:26" x14ac:dyDescent="0.3">
      <c r="A77" s="13" t="s">
        <v>196</v>
      </c>
      <c r="B77" s="13" t="s">
        <v>107</v>
      </c>
      <c r="C77" s="13" t="s">
        <v>93</v>
      </c>
      <c r="D77" s="13" t="s">
        <v>93</v>
      </c>
      <c r="E77" s="13" t="s">
        <v>239</v>
      </c>
      <c r="F77" s="13" t="s">
        <v>231</v>
      </c>
      <c r="G77" s="13" t="str">
        <f t="shared" si="1"/>
        <v>No</v>
      </c>
      <c r="H77" s="13" t="s">
        <v>28</v>
      </c>
      <c r="I77" s="13" t="s">
        <v>29</v>
      </c>
      <c r="J77" s="13" t="s">
        <v>29</v>
      </c>
      <c r="K77" s="13" t="s">
        <v>30</v>
      </c>
      <c r="L77" s="13">
        <v>2012</v>
      </c>
      <c r="M77" s="13"/>
      <c r="N77" s="13"/>
      <c r="O77" s="13"/>
      <c r="P77" s="14" t="s">
        <v>1009</v>
      </c>
      <c r="Q77" s="15" t="s">
        <v>95</v>
      </c>
      <c r="R77" s="15" t="s">
        <v>96</v>
      </c>
      <c r="S77" s="15" t="s">
        <v>97</v>
      </c>
      <c r="T77" s="13" t="s">
        <v>239</v>
      </c>
      <c r="U77" s="13" t="s">
        <v>123</v>
      </c>
      <c r="V77" s="13" t="s">
        <v>124</v>
      </c>
      <c r="W77" s="13" t="s">
        <v>240</v>
      </c>
      <c r="X77" s="13" t="s">
        <v>151</v>
      </c>
      <c r="Y77" s="13"/>
      <c r="Z77" s="3"/>
    </row>
    <row r="78" spans="1:26" x14ac:dyDescent="0.3">
      <c r="A78" s="13" t="s">
        <v>196</v>
      </c>
      <c r="B78" s="13" t="s">
        <v>107</v>
      </c>
      <c r="C78" s="13" t="s">
        <v>93</v>
      </c>
      <c r="D78" s="13" t="s">
        <v>93</v>
      </c>
      <c r="E78" s="13" t="s">
        <v>241</v>
      </c>
      <c r="F78" s="13" t="s">
        <v>231</v>
      </c>
      <c r="G78" s="13" t="str">
        <f t="shared" si="1"/>
        <v>No</v>
      </c>
      <c r="H78" s="13" t="s">
        <v>28</v>
      </c>
      <c r="I78" s="13" t="s">
        <v>29</v>
      </c>
      <c r="J78" s="13" t="s">
        <v>29</v>
      </c>
      <c r="K78" s="13" t="s">
        <v>30</v>
      </c>
      <c r="L78" s="13">
        <v>2015</v>
      </c>
      <c r="M78" s="13"/>
      <c r="N78" s="13"/>
      <c r="O78" s="13"/>
      <c r="P78" s="14" t="s">
        <v>1011</v>
      </c>
      <c r="Q78" s="15" t="s">
        <v>95</v>
      </c>
      <c r="R78" s="15" t="s">
        <v>96</v>
      </c>
      <c r="S78" s="15" t="s">
        <v>97</v>
      </c>
      <c r="T78" s="13" t="s">
        <v>241</v>
      </c>
      <c r="U78" s="13" t="s">
        <v>123</v>
      </c>
      <c r="V78" s="13" t="s">
        <v>124</v>
      </c>
      <c r="W78" s="13" t="s">
        <v>208</v>
      </c>
      <c r="X78" s="13" t="s">
        <v>151</v>
      </c>
      <c r="Y78" s="13"/>
      <c r="Z78" s="3"/>
    </row>
    <row r="79" spans="1:26" x14ac:dyDescent="0.3">
      <c r="A79" s="13" t="s">
        <v>242</v>
      </c>
      <c r="B79" s="13" t="s">
        <v>23</v>
      </c>
      <c r="C79" s="13" t="s">
        <v>93</v>
      </c>
      <c r="D79" s="13" t="s">
        <v>93</v>
      </c>
      <c r="E79" s="13" t="s">
        <v>1106</v>
      </c>
      <c r="F79" s="13" t="s">
        <v>244</v>
      </c>
      <c r="G79" s="13" t="str">
        <f t="shared" si="1"/>
        <v>Yes</v>
      </c>
      <c r="H79" s="13" t="s">
        <v>28</v>
      </c>
      <c r="I79" s="13" t="s">
        <v>29</v>
      </c>
      <c r="J79" s="13" t="s">
        <v>29</v>
      </c>
      <c r="K79" s="13" t="s">
        <v>29</v>
      </c>
      <c r="L79" s="13">
        <v>2015</v>
      </c>
      <c r="M79" s="13" t="s">
        <v>209</v>
      </c>
      <c r="N79" s="13">
        <v>2014</v>
      </c>
      <c r="O79" s="13">
        <v>2016</v>
      </c>
      <c r="P79" s="16" t="str">
        <f>HYPERLINK("https://www.bou.or.ug/bou/rates_statistics/statistics.html","https://www.bou.or.ug/bou/rates_statistics/statistics.html")</f>
        <v>https://www.bou.or.ug/bou/rates_statistics/statistics.html</v>
      </c>
      <c r="Q79" s="15" t="s">
        <v>44</v>
      </c>
      <c r="R79" s="15" t="s">
        <v>45</v>
      </c>
      <c r="S79" s="15" t="s">
        <v>245</v>
      </c>
      <c r="T79" s="13"/>
      <c r="U79" s="13" t="s">
        <v>247</v>
      </c>
      <c r="V79" s="13" t="s">
        <v>248</v>
      </c>
      <c r="W79" s="13" t="s">
        <v>249</v>
      </c>
      <c r="X79" s="13" t="s">
        <v>254</v>
      </c>
      <c r="Y79" s="13"/>
      <c r="Z79" s="3"/>
    </row>
    <row r="80" spans="1:26" x14ac:dyDescent="0.3">
      <c r="A80" s="13" t="s">
        <v>242</v>
      </c>
      <c r="B80" s="13" t="s">
        <v>23</v>
      </c>
      <c r="C80" s="13" t="s">
        <v>93</v>
      </c>
      <c r="D80" s="13" t="s">
        <v>93</v>
      </c>
      <c r="E80" s="13" t="s">
        <v>552</v>
      </c>
      <c r="F80" s="13" t="s">
        <v>553</v>
      </c>
      <c r="G80" s="13" t="str">
        <f t="shared" si="1"/>
        <v>Yes</v>
      </c>
      <c r="H80" s="13" t="s">
        <v>71</v>
      </c>
      <c r="I80" s="13" t="s">
        <v>30</v>
      </c>
      <c r="J80" s="13" t="s">
        <v>30</v>
      </c>
      <c r="K80" s="13" t="s">
        <v>30</v>
      </c>
      <c r="L80" s="13" t="s">
        <v>801</v>
      </c>
      <c r="M80" s="13"/>
      <c r="N80" s="13"/>
      <c r="O80" s="13"/>
      <c r="P80" s="13"/>
      <c r="Q80" s="15" t="s">
        <v>44</v>
      </c>
      <c r="R80" s="15" t="s">
        <v>45</v>
      </c>
      <c r="S80" s="15" t="s">
        <v>72</v>
      </c>
      <c r="T80" s="13"/>
      <c r="U80" s="13" t="s">
        <v>175</v>
      </c>
      <c r="V80" s="13" t="s">
        <v>176</v>
      </c>
      <c r="W80" s="13" t="s">
        <v>554</v>
      </c>
      <c r="X80" s="13" t="s">
        <v>378</v>
      </c>
      <c r="Y80" s="13"/>
      <c r="Z80" s="3"/>
    </row>
    <row r="81" spans="1:26" x14ac:dyDescent="0.3">
      <c r="A81" s="13" t="s">
        <v>242</v>
      </c>
      <c r="B81" s="13" t="s">
        <v>23</v>
      </c>
      <c r="C81" s="13" t="s">
        <v>93</v>
      </c>
      <c r="D81" s="13" t="s">
        <v>93</v>
      </c>
      <c r="E81" s="25" t="s">
        <v>259</v>
      </c>
      <c r="F81" s="13" t="s">
        <v>244</v>
      </c>
      <c r="G81" s="13" t="str">
        <f t="shared" si="1"/>
        <v>Yes</v>
      </c>
      <c r="H81" s="13" t="s">
        <v>28</v>
      </c>
      <c r="I81" s="13" t="s">
        <v>29</v>
      </c>
      <c r="J81" s="13" t="s">
        <v>29</v>
      </c>
      <c r="K81" s="13" t="s">
        <v>30</v>
      </c>
      <c r="L81" s="13">
        <v>2015</v>
      </c>
      <c r="M81" s="13" t="s">
        <v>1033</v>
      </c>
      <c r="N81" s="13">
        <v>2014</v>
      </c>
      <c r="O81" s="13">
        <v>2016</v>
      </c>
      <c r="P81" s="16" t="str">
        <f>HYPERLINK("https://www.bou.or.ug/bou/publications_research/Bank_Lending_Survey.html","https://www.bou.or.ug/bou/publications_research/Bank_Lending_Survey.html")</f>
        <v>https://www.bou.or.ug/bou/publications_research/Bank_Lending_Survey.html</v>
      </c>
      <c r="Q81" s="15" t="s">
        <v>44</v>
      </c>
      <c r="R81" s="15" t="s">
        <v>45</v>
      </c>
      <c r="S81" s="15" t="s">
        <v>245</v>
      </c>
      <c r="T81" s="13"/>
      <c r="U81" s="13" t="s">
        <v>127</v>
      </c>
      <c r="V81" s="13" t="s">
        <v>248</v>
      </c>
      <c r="W81" s="13" t="s">
        <v>260</v>
      </c>
      <c r="X81" s="13" t="s">
        <v>254</v>
      </c>
      <c r="Y81" s="13"/>
      <c r="Z81" s="3"/>
    </row>
    <row r="82" spans="1:26" x14ac:dyDescent="0.3">
      <c r="A82" s="13" t="s">
        <v>242</v>
      </c>
      <c r="B82" s="13" t="s">
        <v>23</v>
      </c>
      <c r="C82" s="13" t="s">
        <v>93</v>
      </c>
      <c r="D82" s="13" t="s">
        <v>93</v>
      </c>
      <c r="E82" s="13" t="s">
        <v>1079</v>
      </c>
      <c r="F82" s="13" t="s">
        <v>244</v>
      </c>
      <c r="G82" s="13" t="str">
        <f t="shared" si="1"/>
        <v>Yes</v>
      </c>
      <c r="H82" s="13" t="s">
        <v>71</v>
      </c>
      <c r="I82" s="13" t="s">
        <v>29</v>
      </c>
      <c r="J82" s="13" t="s">
        <v>29</v>
      </c>
      <c r="K82" s="13" t="s">
        <v>30</v>
      </c>
      <c r="L82" s="13">
        <v>2016</v>
      </c>
      <c r="M82" s="13" t="s">
        <v>31</v>
      </c>
      <c r="N82" s="13">
        <v>2015</v>
      </c>
      <c r="O82" s="13">
        <v>2016</v>
      </c>
      <c r="P82" s="14" t="s">
        <v>1078</v>
      </c>
      <c r="Q82" s="15" t="s">
        <v>44</v>
      </c>
      <c r="R82" s="15" t="s">
        <v>45</v>
      </c>
      <c r="S82" s="15" t="s">
        <v>245</v>
      </c>
      <c r="T82" s="13"/>
      <c r="U82" s="13" t="s">
        <v>247</v>
      </c>
      <c r="V82" s="13" t="s">
        <v>248</v>
      </c>
      <c r="W82" s="13" t="s">
        <v>265</v>
      </c>
      <c r="X82" s="13" t="s">
        <v>254</v>
      </c>
      <c r="Y82" s="13"/>
      <c r="Z82" s="3"/>
    </row>
    <row r="83" spans="1:26" x14ac:dyDescent="0.3">
      <c r="A83" s="13" t="s">
        <v>242</v>
      </c>
      <c r="B83" s="13" t="s">
        <v>23</v>
      </c>
      <c r="C83" s="13" t="s">
        <v>93</v>
      </c>
      <c r="D83" s="13" t="s">
        <v>93</v>
      </c>
      <c r="E83" s="13" t="s">
        <v>1105</v>
      </c>
      <c r="F83" s="13" t="s">
        <v>244</v>
      </c>
      <c r="G83" s="13" t="str">
        <f t="shared" si="1"/>
        <v>Yes</v>
      </c>
      <c r="H83" s="13" t="s">
        <v>28</v>
      </c>
      <c r="I83" s="13" t="s">
        <v>29</v>
      </c>
      <c r="J83" s="13" t="s">
        <v>29</v>
      </c>
      <c r="K83" s="13" t="s">
        <v>29</v>
      </c>
      <c r="L83" s="13">
        <v>2015</v>
      </c>
      <c r="M83" s="13" t="s">
        <v>1033</v>
      </c>
      <c r="N83" s="13">
        <v>2014</v>
      </c>
      <c r="O83" s="13">
        <v>2016</v>
      </c>
      <c r="P83" s="16" t="str">
        <f>HYPERLINK("https://www.bou.or.ug/bou/rates_statistics/statistics.html","https://www.bou.or.ug/bou/rates_statistics/statistics.html")</f>
        <v>https://www.bou.or.ug/bou/rates_statistics/statistics.html</v>
      </c>
      <c r="Q83" s="15" t="s">
        <v>44</v>
      </c>
      <c r="R83" s="15" t="s">
        <v>45</v>
      </c>
      <c r="S83" s="15" t="s">
        <v>245</v>
      </c>
      <c r="T83" s="13"/>
      <c r="U83" s="13" t="s">
        <v>247</v>
      </c>
      <c r="V83" s="13" t="s">
        <v>248</v>
      </c>
      <c r="W83" s="13" t="s">
        <v>249</v>
      </c>
      <c r="X83" s="13" t="s">
        <v>254</v>
      </c>
      <c r="Y83" s="13"/>
      <c r="Z83" s="3"/>
    </row>
    <row r="84" spans="1:26" x14ac:dyDescent="0.3">
      <c r="A84" s="13" t="s">
        <v>242</v>
      </c>
      <c r="B84" s="13" t="s">
        <v>23</v>
      </c>
      <c r="C84" s="13" t="s">
        <v>93</v>
      </c>
      <c r="D84" s="13" t="s">
        <v>93</v>
      </c>
      <c r="E84" s="13" t="s">
        <v>261</v>
      </c>
      <c r="F84" s="13" t="s">
        <v>244</v>
      </c>
      <c r="G84" s="13" t="str">
        <f t="shared" si="1"/>
        <v>Yes</v>
      </c>
      <c r="H84" s="13" t="s">
        <v>71</v>
      </c>
      <c r="I84" s="13" t="s">
        <v>29</v>
      </c>
      <c r="J84" s="13" t="s">
        <v>29</v>
      </c>
      <c r="K84" s="13" t="s">
        <v>30</v>
      </c>
      <c r="L84" s="13">
        <v>2013</v>
      </c>
      <c r="M84" s="13"/>
      <c r="N84" s="13"/>
      <c r="O84" s="13"/>
      <c r="P84" s="14" t="s">
        <v>1077</v>
      </c>
      <c r="Q84" s="15" t="s">
        <v>44</v>
      </c>
      <c r="R84" s="15" t="s">
        <v>45</v>
      </c>
      <c r="S84" s="15" t="s">
        <v>245</v>
      </c>
      <c r="T84" s="13"/>
      <c r="U84" s="13" t="s">
        <v>247</v>
      </c>
      <c r="V84" s="13" t="s">
        <v>248</v>
      </c>
      <c r="W84" s="13" t="s">
        <v>262</v>
      </c>
      <c r="X84" s="13" t="s">
        <v>254</v>
      </c>
      <c r="Y84" s="13" t="s">
        <v>263</v>
      </c>
      <c r="Z84" s="3"/>
    </row>
    <row r="85" spans="1:26" x14ac:dyDescent="0.3">
      <c r="A85" s="13" t="s">
        <v>242</v>
      </c>
      <c r="B85" s="13" t="s">
        <v>23</v>
      </c>
      <c r="C85" s="13" t="s">
        <v>93</v>
      </c>
      <c r="D85" s="13" t="s">
        <v>93</v>
      </c>
      <c r="E85" s="13" t="s">
        <v>1074</v>
      </c>
      <c r="F85" s="13" t="s">
        <v>244</v>
      </c>
      <c r="G85" s="13" t="str">
        <f t="shared" si="1"/>
        <v>Yes</v>
      </c>
      <c r="H85" s="13" t="s">
        <v>28</v>
      </c>
      <c r="I85" s="13" t="s">
        <v>29</v>
      </c>
      <c r="J85" s="13" t="s">
        <v>29</v>
      </c>
      <c r="K85" s="13" t="s">
        <v>30</v>
      </c>
      <c r="L85" s="13">
        <v>2013</v>
      </c>
      <c r="M85" s="13" t="s">
        <v>2010</v>
      </c>
      <c r="N85" s="13">
        <v>2009</v>
      </c>
      <c r="O85" s="13">
        <v>2018</v>
      </c>
      <c r="P85" s="14" t="s">
        <v>1075</v>
      </c>
      <c r="Q85" s="15" t="s">
        <v>44</v>
      </c>
      <c r="R85" s="15" t="s">
        <v>45</v>
      </c>
      <c r="S85" s="15" t="s">
        <v>245</v>
      </c>
      <c r="T85" s="13"/>
      <c r="U85" s="13" t="s">
        <v>247</v>
      </c>
      <c r="V85" s="13" t="s">
        <v>248</v>
      </c>
      <c r="W85" s="13" t="s">
        <v>262</v>
      </c>
      <c r="X85" s="13" t="s">
        <v>254</v>
      </c>
      <c r="Y85" s="13" t="s">
        <v>263</v>
      </c>
      <c r="Z85" s="3"/>
    </row>
    <row r="86" spans="1:26" x14ac:dyDescent="0.3">
      <c r="A86" s="13" t="s">
        <v>242</v>
      </c>
      <c r="B86" s="13" t="s">
        <v>23</v>
      </c>
      <c r="C86" s="13" t="s">
        <v>93</v>
      </c>
      <c r="D86" s="13" t="s">
        <v>24</v>
      </c>
      <c r="E86" s="13" t="s">
        <v>264</v>
      </c>
      <c r="F86" s="13" t="s">
        <v>244</v>
      </c>
      <c r="G86" s="13" t="str">
        <f t="shared" si="1"/>
        <v>Yes</v>
      </c>
      <c r="H86" s="13" t="s">
        <v>71</v>
      </c>
      <c r="I86" s="13" t="s">
        <v>29</v>
      </c>
      <c r="J86" s="13" t="s">
        <v>29</v>
      </c>
      <c r="K86" s="13" t="s">
        <v>30</v>
      </c>
      <c r="L86" s="13">
        <v>2016</v>
      </c>
      <c r="M86" s="13" t="s">
        <v>31</v>
      </c>
      <c r="N86" s="13">
        <v>2015</v>
      </c>
      <c r="O86" s="13">
        <v>2016</v>
      </c>
      <c r="P86" s="14" t="s">
        <v>1091</v>
      </c>
      <c r="Q86" s="15" t="s">
        <v>44</v>
      </c>
      <c r="R86" s="15" t="s">
        <v>45</v>
      </c>
      <c r="S86" s="15" t="s">
        <v>245</v>
      </c>
      <c r="T86" s="13"/>
      <c r="U86" s="13" t="s">
        <v>247</v>
      </c>
      <c r="V86" s="13" t="s">
        <v>248</v>
      </c>
      <c r="W86" s="13" t="s">
        <v>265</v>
      </c>
      <c r="X86" s="13" t="s">
        <v>254</v>
      </c>
      <c r="Y86" s="13"/>
      <c r="Z86" s="3"/>
    </row>
    <row r="87" spans="1:26" x14ac:dyDescent="0.3">
      <c r="A87" s="13" t="s">
        <v>242</v>
      </c>
      <c r="B87" s="13" t="s">
        <v>23</v>
      </c>
      <c r="C87" s="13" t="s">
        <v>93</v>
      </c>
      <c r="D87" s="13" t="s">
        <v>24</v>
      </c>
      <c r="E87" s="13" t="s">
        <v>266</v>
      </c>
      <c r="F87" s="13" t="s">
        <v>244</v>
      </c>
      <c r="G87" s="13" t="str">
        <f t="shared" si="1"/>
        <v>Yes</v>
      </c>
      <c r="H87" s="13" t="s">
        <v>71</v>
      </c>
      <c r="I87" s="13" t="s">
        <v>29</v>
      </c>
      <c r="J87" s="13" t="s">
        <v>29</v>
      </c>
      <c r="K87" s="13" t="s">
        <v>30</v>
      </c>
      <c r="L87" s="13">
        <v>2015</v>
      </c>
      <c r="M87" s="13" t="s">
        <v>723</v>
      </c>
      <c r="N87" s="13">
        <v>2014</v>
      </c>
      <c r="O87" s="13">
        <v>2016</v>
      </c>
      <c r="P87" s="14" t="s">
        <v>267</v>
      </c>
      <c r="Q87" s="15" t="s">
        <v>44</v>
      </c>
      <c r="R87" s="15" t="s">
        <v>45</v>
      </c>
      <c r="S87" s="15" t="s">
        <v>245</v>
      </c>
      <c r="T87" s="13"/>
      <c r="U87" s="13" t="s">
        <v>247</v>
      </c>
      <c r="V87" s="13" t="s">
        <v>248</v>
      </c>
      <c r="W87" s="13" t="s">
        <v>268</v>
      </c>
      <c r="X87" s="13" t="s">
        <v>254</v>
      </c>
      <c r="Y87" s="13" t="s">
        <v>269</v>
      </c>
      <c r="Z87" s="3"/>
    </row>
    <row r="88" spans="1:26" x14ac:dyDescent="0.3">
      <c r="A88" s="13" t="s">
        <v>242</v>
      </c>
      <c r="B88" s="13" t="s">
        <v>23</v>
      </c>
      <c r="C88" s="13" t="s">
        <v>93</v>
      </c>
      <c r="D88" s="13" t="s">
        <v>93</v>
      </c>
      <c r="E88" s="13" t="s">
        <v>1107</v>
      </c>
      <c r="F88" s="13" t="s">
        <v>244</v>
      </c>
      <c r="G88" s="13" t="str">
        <f t="shared" si="1"/>
        <v>Yes</v>
      </c>
      <c r="H88" s="13" t="s">
        <v>28</v>
      </c>
      <c r="I88" s="13" t="s">
        <v>29</v>
      </c>
      <c r="J88" s="13" t="s">
        <v>29</v>
      </c>
      <c r="K88" s="13" t="s">
        <v>29</v>
      </c>
      <c r="L88" s="13">
        <v>2015</v>
      </c>
      <c r="M88" s="13" t="s">
        <v>1033</v>
      </c>
      <c r="N88" s="13">
        <v>2014</v>
      </c>
      <c r="O88" s="13">
        <v>2016</v>
      </c>
      <c r="P88" s="16" t="str">
        <f>HYPERLINK("https://www.bou.or.ug/bou/rates_statistics/statistics.html","https://www.bou.or.ug/bou/rates_statistics/statistics.html")</f>
        <v>https://www.bou.or.ug/bou/rates_statistics/statistics.html</v>
      </c>
      <c r="Q88" s="15" t="s">
        <v>44</v>
      </c>
      <c r="R88" s="15" t="s">
        <v>45</v>
      </c>
      <c r="S88" s="15" t="s">
        <v>245</v>
      </c>
      <c r="T88" s="13"/>
      <c r="U88" s="13" t="s">
        <v>247</v>
      </c>
      <c r="V88" s="13" t="s">
        <v>248</v>
      </c>
      <c r="W88" s="13" t="s">
        <v>249</v>
      </c>
      <c r="X88" s="13" t="s">
        <v>254</v>
      </c>
      <c r="Y88" s="13"/>
      <c r="Z88" s="3"/>
    </row>
    <row r="89" spans="1:26" x14ac:dyDescent="0.3">
      <c r="A89" s="13" t="s">
        <v>242</v>
      </c>
      <c r="B89" s="13" t="s">
        <v>23</v>
      </c>
      <c r="C89" s="13" t="s">
        <v>93</v>
      </c>
      <c r="D89" s="13" t="s">
        <v>24</v>
      </c>
      <c r="E89" s="13" t="s">
        <v>243</v>
      </c>
      <c r="F89" s="13" t="s">
        <v>244</v>
      </c>
      <c r="G89" s="13" t="str">
        <f t="shared" si="1"/>
        <v>Yes</v>
      </c>
      <c r="H89" s="13" t="s">
        <v>28</v>
      </c>
      <c r="I89" s="13" t="s">
        <v>29</v>
      </c>
      <c r="J89" s="13" t="s">
        <v>29</v>
      </c>
      <c r="K89" s="13" t="s">
        <v>30</v>
      </c>
      <c r="L89" s="13">
        <v>2014</v>
      </c>
      <c r="M89" s="13" t="s">
        <v>723</v>
      </c>
      <c r="N89" s="13">
        <v>2013</v>
      </c>
      <c r="O89" s="13">
        <v>2015</v>
      </c>
      <c r="P89" s="16" t="str">
        <f>HYPERLINK("https://www.bou.or.ug/bou/publications_research/icbt.html","https://www.bou.or.ug/bou/publications_research/icbt.html")</f>
        <v>https://www.bou.or.ug/bou/publications_research/icbt.html</v>
      </c>
      <c r="Q89" s="15" t="s">
        <v>44</v>
      </c>
      <c r="R89" s="15" t="s">
        <v>45</v>
      </c>
      <c r="S89" s="15" t="s">
        <v>245</v>
      </c>
      <c r="T89" s="13" t="s">
        <v>246</v>
      </c>
      <c r="U89" s="13" t="s">
        <v>247</v>
      </c>
      <c r="V89" s="13" t="s">
        <v>248</v>
      </c>
      <c r="W89" s="13" t="s">
        <v>249</v>
      </c>
      <c r="X89" s="13" t="s">
        <v>250</v>
      </c>
      <c r="Y89" s="13" t="s">
        <v>251</v>
      </c>
      <c r="Z89" s="3"/>
    </row>
    <row r="90" spans="1:26" x14ac:dyDescent="0.3">
      <c r="A90" s="13" t="s">
        <v>242</v>
      </c>
      <c r="B90" s="13" t="s">
        <v>107</v>
      </c>
      <c r="C90" s="13" t="s">
        <v>93</v>
      </c>
      <c r="D90" s="13" t="s">
        <v>93</v>
      </c>
      <c r="E90" s="13" t="s">
        <v>589</v>
      </c>
      <c r="F90" s="13" t="s">
        <v>589</v>
      </c>
      <c r="G90" s="13" t="str">
        <f t="shared" si="1"/>
        <v>No</v>
      </c>
      <c r="H90" s="13" t="s">
        <v>71</v>
      </c>
      <c r="I90" s="13" t="s">
        <v>29</v>
      </c>
      <c r="J90" s="13" t="s">
        <v>29</v>
      </c>
      <c r="K90" s="13" t="s">
        <v>29</v>
      </c>
      <c r="L90" s="13">
        <v>2014</v>
      </c>
      <c r="M90" s="13" t="s">
        <v>723</v>
      </c>
      <c r="N90" s="13">
        <v>2013</v>
      </c>
      <c r="O90" s="13">
        <v>2015</v>
      </c>
      <c r="P90" s="16" t="str">
        <f>HYPERLINK("http://knoema.com/","http://knoema.com/")</f>
        <v>http://knoema.com/</v>
      </c>
      <c r="Q90" s="15" t="s">
        <v>155</v>
      </c>
      <c r="R90" s="15" t="s">
        <v>156</v>
      </c>
      <c r="S90" s="15" t="s">
        <v>588</v>
      </c>
      <c r="T90" s="13" t="s">
        <v>589</v>
      </c>
      <c r="U90" s="13" t="s">
        <v>202</v>
      </c>
      <c r="V90" s="13" t="s">
        <v>207</v>
      </c>
      <c r="W90" s="13" t="s">
        <v>306</v>
      </c>
      <c r="X90" s="13" t="s">
        <v>306</v>
      </c>
      <c r="Y90" s="13"/>
      <c r="Z90" s="3"/>
    </row>
    <row r="91" spans="1:26" x14ac:dyDescent="0.3">
      <c r="A91" s="13" t="s">
        <v>242</v>
      </c>
      <c r="B91" s="13" t="s">
        <v>23</v>
      </c>
      <c r="C91" s="13" t="s">
        <v>93</v>
      </c>
      <c r="D91" s="13" t="s">
        <v>24</v>
      </c>
      <c r="E91" s="13" t="s">
        <v>284</v>
      </c>
      <c r="F91" s="13" t="s">
        <v>285</v>
      </c>
      <c r="G91" s="13" t="str">
        <f t="shared" si="1"/>
        <v>No</v>
      </c>
      <c r="H91" s="13" t="s">
        <v>28</v>
      </c>
      <c r="I91" s="13" t="s">
        <v>29</v>
      </c>
      <c r="J91" s="13" t="s">
        <v>29</v>
      </c>
      <c r="K91" s="13" t="s">
        <v>30</v>
      </c>
      <c r="L91" s="13">
        <v>2016</v>
      </c>
      <c r="M91" s="13" t="s">
        <v>723</v>
      </c>
      <c r="N91" s="13">
        <v>2015</v>
      </c>
      <c r="O91" s="13"/>
      <c r="P91" s="14" t="s">
        <v>1168</v>
      </c>
      <c r="Q91" s="15" t="s">
        <v>33</v>
      </c>
      <c r="R91" s="15" t="s">
        <v>34</v>
      </c>
      <c r="S91" s="15" t="s">
        <v>82</v>
      </c>
      <c r="T91" s="13"/>
      <c r="U91" s="13" t="s">
        <v>127</v>
      </c>
      <c r="V91" s="13" t="s">
        <v>128</v>
      </c>
      <c r="W91" s="13" t="s">
        <v>286</v>
      </c>
      <c r="X91" s="13" t="s">
        <v>287</v>
      </c>
      <c r="Y91" s="13"/>
      <c r="Z91" s="3"/>
    </row>
    <row r="92" spans="1:26" x14ac:dyDescent="0.3">
      <c r="A92" s="13" t="s">
        <v>242</v>
      </c>
      <c r="B92" s="13" t="s">
        <v>23</v>
      </c>
      <c r="C92" s="13" t="s">
        <v>93</v>
      </c>
      <c r="D92" s="13" t="s">
        <v>93</v>
      </c>
      <c r="E92" s="13" t="s">
        <v>1104</v>
      </c>
      <c r="F92" s="13" t="s">
        <v>244</v>
      </c>
      <c r="G92" s="13" t="str">
        <f t="shared" si="1"/>
        <v>Yes</v>
      </c>
      <c r="H92" s="13" t="s">
        <v>71</v>
      </c>
      <c r="I92" s="13" t="s">
        <v>29</v>
      </c>
      <c r="J92" s="13" t="s">
        <v>29</v>
      </c>
      <c r="K92" s="13" t="s">
        <v>29</v>
      </c>
      <c r="L92" s="13">
        <v>2015</v>
      </c>
      <c r="M92" s="13" t="s">
        <v>209</v>
      </c>
      <c r="N92" s="13">
        <v>2014</v>
      </c>
      <c r="O92" s="13">
        <v>2016</v>
      </c>
      <c r="P92" s="16" t="str">
        <f>HYPERLINK("https://www.bou.or.ug/bou/rates_statistics/statistics.html","https://www.bou.or.ug/bou/rates_statistics/statistics.html")</f>
        <v>https://www.bou.or.ug/bou/rates_statistics/statistics.html</v>
      </c>
      <c r="Q92" s="15" t="s">
        <v>44</v>
      </c>
      <c r="R92" s="15" t="s">
        <v>45</v>
      </c>
      <c r="S92" s="15" t="s">
        <v>245</v>
      </c>
      <c r="T92" s="13"/>
      <c r="U92" s="13" t="s">
        <v>247</v>
      </c>
      <c r="V92" s="13" t="s">
        <v>248</v>
      </c>
      <c r="W92" s="13" t="s">
        <v>249</v>
      </c>
      <c r="X92" s="13" t="s">
        <v>254</v>
      </c>
      <c r="Y92" s="13"/>
      <c r="Z92" s="3"/>
    </row>
    <row r="93" spans="1:26" x14ac:dyDescent="0.3">
      <c r="A93" s="13" t="s">
        <v>242</v>
      </c>
      <c r="B93" s="13" t="s">
        <v>23</v>
      </c>
      <c r="C93" s="13" t="s">
        <v>93</v>
      </c>
      <c r="D93" s="13" t="s">
        <v>24</v>
      </c>
      <c r="E93" s="13" t="s">
        <v>252</v>
      </c>
      <c r="F93" s="13" t="s">
        <v>2019</v>
      </c>
      <c r="G93" s="13" t="str">
        <f t="shared" si="1"/>
        <v>Yes</v>
      </c>
      <c r="H93" s="13" t="s">
        <v>71</v>
      </c>
      <c r="I93" s="13" t="s">
        <v>29</v>
      </c>
      <c r="J93" s="13" t="s">
        <v>29</v>
      </c>
      <c r="K93" s="13" t="s">
        <v>30</v>
      </c>
      <c r="L93" s="13">
        <v>2015</v>
      </c>
      <c r="M93" s="13" t="s">
        <v>723</v>
      </c>
      <c r="N93" s="13">
        <v>2014</v>
      </c>
      <c r="O93" s="13">
        <v>2016</v>
      </c>
      <c r="P93" s="16" t="str">
        <f>HYPERLINK("http://www.budget.go.ug/budget/national-budget-performance-reports","http://www.budget.go.ug/budget/national-budget-performance-reports")</f>
        <v>http://www.budget.go.ug/budget/national-budget-performance-reports</v>
      </c>
      <c r="Q93" s="15" t="s">
        <v>44</v>
      </c>
      <c r="R93" s="15" t="s">
        <v>45</v>
      </c>
      <c r="S93" s="15" t="s">
        <v>46</v>
      </c>
      <c r="T93" s="13" t="s">
        <v>1028</v>
      </c>
      <c r="U93" s="13" t="s">
        <v>143</v>
      </c>
      <c r="V93" s="13" t="s">
        <v>144</v>
      </c>
      <c r="W93" s="13" t="s">
        <v>253</v>
      </c>
      <c r="X93" s="13" t="s">
        <v>254</v>
      </c>
      <c r="Y93" s="13" t="s">
        <v>255</v>
      </c>
      <c r="Z93" s="3"/>
    </row>
    <row r="94" spans="1:26" x14ac:dyDescent="0.3">
      <c r="A94" s="13" t="s">
        <v>242</v>
      </c>
      <c r="B94" s="13" t="s">
        <v>107</v>
      </c>
      <c r="C94" s="13" t="s">
        <v>93</v>
      </c>
      <c r="D94" s="13" t="s">
        <v>93</v>
      </c>
      <c r="E94" s="13" t="s">
        <v>585</v>
      </c>
      <c r="F94" s="13" t="s">
        <v>586</v>
      </c>
      <c r="G94" s="13" t="str">
        <f t="shared" si="1"/>
        <v>No</v>
      </c>
      <c r="H94" s="13" t="s">
        <v>28</v>
      </c>
      <c r="I94" s="13" t="s">
        <v>29</v>
      </c>
      <c r="J94" s="13" t="s">
        <v>29</v>
      </c>
      <c r="K94" s="13" t="s">
        <v>29</v>
      </c>
      <c r="L94" s="13">
        <v>2014</v>
      </c>
      <c r="M94" s="13" t="s">
        <v>723</v>
      </c>
      <c r="N94" s="13">
        <v>2013</v>
      </c>
      <c r="O94" s="13">
        <v>2015</v>
      </c>
      <c r="P94" s="14" t="s">
        <v>587</v>
      </c>
      <c r="Q94" s="15" t="s">
        <v>95</v>
      </c>
      <c r="R94" s="15" t="s">
        <v>96</v>
      </c>
      <c r="S94" s="15" t="s">
        <v>351</v>
      </c>
      <c r="T94" s="13" t="s">
        <v>585</v>
      </c>
      <c r="U94" s="13" t="s">
        <v>202</v>
      </c>
      <c r="V94" s="13" t="s">
        <v>207</v>
      </c>
      <c r="W94" s="13" t="s">
        <v>568</v>
      </c>
      <c r="X94" s="13" t="s">
        <v>306</v>
      </c>
      <c r="Y94" s="16" t="str">
        <f>HYPERLINK("https://data.oecd.org/searchresults/?hf=20&amp;b=0&amp;r=%2Bf%2Ftype%2Findicators&amp;l=en&amp;s=score","https://data.oecd.org/searchresults/?hf=20&amp;b=0&amp;r=%2Bf%2Ftype%2Findicators&amp;l=en&amp;s=score")</f>
        <v>https://data.oecd.org/searchresults/?hf=20&amp;b=0&amp;r=%2Bf%2Ftype%2Findicators&amp;l=en&amp;s=score</v>
      </c>
      <c r="Z94" s="3"/>
    </row>
    <row r="95" spans="1:26" x14ac:dyDescent="0.3">
      <c r="A95" s="13" t="s">
        <v>242</v>
      </c>
      <c r="B95" s="13" t="s">
        <v>23</v>
      </c>
      <c r="C95" s="13" t="s">
        <v>93</v>
      </c>
      <c r="D95" s="13" t="s">
        <v>93</v>
      </c>
      <c r="E95" s="25" t="s">
        <v>270</v>
      </c>
      <c r="F95" s="13" t="s">
        <v>244</v>
      </c>
      <c r="G95" s="13" t="str">
        <f t="shared" si="1"/>
        <v>Yes</v>
      </c>
      <c r="H95" s="13" t="s">
        <v>28</v>
      </c>
      <c r="I95" s="13" t="s">
        <v>29</v>
      </c>
      <c r="J95" s="13" t="s">
        <v>29</v>
      </c>
      <c r="K95" s="13" t="s">
        <v>30</v>
      </c>
      <c r="L95" s="13">
        <v>2014</v>
      </c>
      <c r="M95" s="13" t="s">
        <v>723</v>
      </c>
      <c r="N95" s="13">
        <v>2013</v>
      </c>
      <c r="O95" s="13">
        <v>2015</v>
      </c>
      <c r="P95" s="16" t="str">
        <f>HYPERLINK("https://www.bou.or.ug/bou/download_archive.html?path=/bou/bou-downloads/publications/TradeStatistics/RemittanceMonitoring/&amp;title=Personal%20Transfer%20Survey&amp;subtitle=null&amp;restype=binary&amp;secname=&amp;year=Rpts&amp;month=All","https://www.bou.or.ug/bou/download_archive.html?path=/bou/bou-downloads/publications/TradeStatistics/RemittanceMonitoring/&amp;title=Personal%20Transfer%20Survey&amp;subtitle=null&amp;restype=binary&amp;secname=&amp;year=Rpts&amp;month=All")</f>
        <v>https://www.bou.or.ug/bou/download_archive.html?path=/bou/bou-downloads/publications/TradeStatistics/RemittanceMonitoring/&amp;title=Personal%20Transfer%20Survey&amp;subtitle=null&amp;restype=binary&amp;secname=&amp;year=Rpts&amp;month=All</v>
      </c>
      <c r="Q95" s="15" t="s">
        <v>44</v>
      </c>
      <c r="R95" s="15" t="s">
        <v>45</v>
      </c>
      <c r="S95" s="15" t="s">
        <v>245</v>
      </c>
      <c r="T95" s="13" t="s">
        <v>246</v>
      </c>
      <c r="U95" s="13" t="s">
        <v>247</v>
      </c>
      <c r="V95" s="13" t="s">
        <v>248</v>
      </c>
      <c r="W95" s="13" t="s">
        <v>271</v>
      </c>
      <c r="X95" s="13" t="s">
        <v>250</v>
      </c>
      <c r="Y95" s="13" t="s">
        <v>272</v>
      </c>
      <c r="Z95" s="3"/>
    </row>
    <row r="96" spans="1:26" x14ac:dyDescent="0.3">
      <c r="A96" s="13" t="s">
        <v>242</v>
      </c>
      <c r="B96" s="13" t="s">
        <v>23</v>
      </c>
      <c r="C96" s="13" t="s">
        <v>93</v>
      </c>
      <c r="D96" s="13" t="s">
        <v>93</v>
      </c>
      <c r="E96" s="13" t="s">
        <v>273</v>
      </c>
      <c r="F96" s="13" t="s">
        <v>244</v>
      </c>
      <c r="G96" s="13" t="str">
        <f t="shared" si="1"/>
        <v>Yes</v>
      </c>
      <c r="H96" s="13" t="s">
        <v>28</v>
      </c>
      <c r="I96" s="13" t="s">
        <v>29</v>
      </c>
      <c r="J96" s="13" t="s">
        <v>29</v>
      </c>
      <c r="K96" s="13" t="s">
        <v>30</v>
      </c>
      <c r="L96" s="13">
        <v>2014</v>
      </c>
      <c r="M96" s="13" t="s">
        <v>723</v>
      </c>
      <c r="N96" s="13">
        <v>2013</v>
      </c>
      <c r="O96" s="13">
        <v>2015</v>
      </c>
      <c r="P96" s="16" t="str">
        <f>HYPERLINK("https://www.bou.or.ug/bou/publications_research/private_sector_capital_psis.html","https://www.bou.or.ug/bou/publications_research/private_sector_capital_psis.html")</f>
        <v>https://www.bou.or.ug/bou/publications_research/private_sector_capital_psis.html</v>
      </c>
      <c r="Q96" s="15" t="s">
        <v>44</v>
      </c>
      <c r="R96" s="15" t="s">
        <v>45</v>
      </c>
      <c r="S96" s="15" t="s">
        <v>245</v>
      </c>
      <c r="T96" s="13" t="s">
        <v>246</v>
      </c>
      <c r="U96" s="13" t="s">
        <v>247</v>
      </c>
      <c r="V96" s="13" t="s">
        <v>248</v>
      </c>
      <c r="W96" s="13" t="s">
        <v>274</v>
      </c>
      <c r="X96" s="13" t="s">
        <v>250</v>
      </c>
      <c r="Y96" s="13" t="s">
        <v>275</v>
      </c>
      <c r="Z96" s="3"/>
    </row>
    <row r="97" spans="1:26" x14ac:dyDescent="0.3">
      <c r="A97" s="13" t="s">
        <v>242</v>
      </c>
      <c r="B97" s="13" t="s">
        <v>23</v>
      </c>
      <c r="C97" s="13" t="s">
        <v>93</v>
      </c>
      <c r="D97" s="13" t="s">
        <v>93</v>
      </c>
      <c r="E97" s="13" t="s">
        <v>1108</v>
      </c>
      <c r="F97" s="13" t="s">
        <v>244</v>
      </c>
      <c r="G97" s="13" t="str">
        <f t="shared" si="1"/>
        <v>Yes</v>
      </c>
      <c r="H97" s="13" t="s">
        <v>28</v>
      </c>
      <c r="I97" s="13" t="s">
        <v>29</v>
      </c>
      <c r="J97" s="13" t="s">
        <v>29</v>
      </c>
      <c r="K97" s="13" t="s">
        <v>29</v>
      </c>
      <c r="L97" s="13">
        <v>2015</v>
      </c>
      <c r="M97" s="13" t="s">
        <v>209</v>
      </c>
      <c r="N97" s="13">
        <v>2014</v>
      </c>
      <c r="O97" s="13">
        <v>2016</v>
      </c>
      <c r="P97" s="16" t="str">
        <f>HYPERLINK("https://www.bou.or.ug/bou/rates_statistics/statistics.html","https://www.bou.or.ug/bou/rates_statistics/statistics.html")</f>
        <v>https://www.bou.or.ug/bou/rates_statistics/statistics.html</v>
      </c>
      <c r="Q97" s="15" t="s">
        <v>44</v>
      </c>
      <c r="R97" s="15" t="s">
        <v>45</v>
      </c>
      <c r="S97" s="15" t="s">
        <v>245</v>
      </c>
      <c r="T97" s="13"/>
      <c r="U97" s="13" t="s">
        <v>247</v>
      </c>
      <c r="V97" s="13" t="s">
        <v>248</v>
      </c>
      <c r="W97" s="13" t="s">
        <v>249</v>
      </c>
      <c r="X97" s="13" t="s">
        <v>254</v>
      </c>
      <c r="Y97" s="13"/>
      <c r="Z97" s="3"/>
    </row>
    <row r="98" spans="1:26" x14ac:dyDescent="0.3">
      <c r="A98" s="13" t="s">
        <v>242</v>
      </c>
      <c r="B98" s="13" t="s">
        <v>23</v>
      </c>
      <c r="C98" s="13" t="s">
        <v>93</v>
      </c>
      <c r="D98" s="13" t="s">
        <v>24</v>
      </c>
      <c r="E98" s="13" t="s">
        <v>256</v>
      </c>
      <c r="F98" s="13" t="s">
        <v>54</v>
      </c>
      <c r="G98" s="13" t="str">
        <f t="shared" si="1"/>
        <v>Yes</v>
      </c>
      <c r="H98" s="13" t="s">
        <v>71</v>
      </c>
      <c r="I98" s="13" t="s">
        <v>30</v>
      </c>
      <c r="J98" s="13" t="s">
        <v>30</v>
      </c>
      <c r="K98" s="13" t="s">
        <v>30</v>
      </c>
      <c r="L98" s="13">
        <v>2010</v>
      </c>
      <c r="M98" s="13"/>
      <c r="N98" s="13"/>
      <c r="O98" s="13"/>
      <c r="P98" s="13"/>
      <c r="Q98" s="15" t="s">
        <v>44</v>
      </c>
      <c r="R98" s="15" t="s">
        <v>45</v>
      </c>
      <c r="S98" s="15" t="s">
        <v>56</v>
      </c>
      <c r="T98" s="13" t="s">
        <v>256</v>
      </c>
      <c r="U98" s="13" t="s">
        <v>202</v>
      </c>
      <c r="V98" s="13" t="s">
        <v>203</v>
      </c>
      <c r="W98" s="13" t="s">
        <v>257</v>
      </c>
      <c r="X98" s="13" t="s">
        <v>161</v>
      </c>
      <c r="Y98" s="13"/>
      <c r="Z98" s="3"/>
    </row>
    <row r="99" spans="1:26" x14ac:dyDescent="0.3">
      <c r="A99" s="13" t="s">
        <v>242</v>
      </c>
      <c r="B99" s="13" t="s">
        <v>107</v>
      </c>
      <c r="C99" s="13" t="s">
        <v>93</v>
      </c>
      <c r="D99" s="13" t="s">
        <v>93</v>
      </c>
      <c r="E99" s="13" t="s">
        <v>276</v>
      </c>
      <c r="F99" s="13" t="s">
        <v>244</v>
      </c>
      <c r="G99" s="13" t="str">
        <f t="shared" si="1"/>
        <v>Yes</v>
      </c>
      <c r="H99" s="13" t="s">
        <v>71</v>
      </c>
      <c r="I99" s="13" t="s">
        <v>29</v>
      </c>
      <c r="J99" s="13" t="s">
        <v>29</v>
      </c>
      <c r="K99" s="13" t="s">
        <v>30</v>
      </c>
      <c r="L99" s="13">
        <v>2015</v>
      </c>
      <c r="M99" s="13" t="s">
        <v>723</v>
      </c>
      <c r="N99" s="13">
        <v>2014</v>
      </c>
      <c r="O99" s="13">
        <v>2016</v>
      </c>
      <c r="P99" s="13" t="s">
        <v>277</v>
      </c>
      <c r="Q99" s="15" t="s">
        <v>44</v>
      </c>
      <c r="R99" s="15" t="s">
        <v>45</v>
      </c>
      <c r="S99" s="15" t="s">
        <v>245</v>
      </c>
      <c r="T99" s="13"/>
      <c r="U99" s="13" t="s">
        <v>247</v>
      </c>
      <c r="V99" s="13" t="s">
        <v>248</v>
      </c>
      <c r="W99" s="13" t="s">
        <v>278</v>
      </c>
      <c r="X99" s="13" t="s">
        <v>254</v>
      </c>
      <c r="Y99" s="13"/>
      <c r="Z99" s="3"/>
    </row>
    <row r="100" spans="1:26" x14ac:dyDescent="0.3">
      <c r="A100" s="13" t="s">
        <v>242</v>
      </c>
      <c r="B100" s="13" t="s">
        <v>23</v>
      </c>
      <c r="C100" s="13" t="s">
        <v>93</v>
      </c>
      <c r="D100" s="13" t="s">
        <v>93</v>
      </c>
      <c r="E100" s="13" t="s">
        <v>279</v>
      </c>
      <c r="F100" s="13" t="s">
        <v>244</v>
      </c>
      <c r="G100" s="13" t="str">
        <f t="shared" si="1"/>
        <v>Yes</v>
      </c>
      <c r="H100" s="13" t="s">
        <v>71</v>
      </c>
      <c r="I100" s="13" t="s">
        <v>29</v>
      </c>
      <c r="J100" s="13" t="s">
        <v>29</v>
      </c>
      <c r="K100" s="13" t="s">
        <v>30</v>
      </c>
      <c r="L100" s="13">
        <v>2016</v>
      </c>
      <c r="M100" s="13" t="s">
        <v>723</v>
      </c>
      <c r="N100" s="13">
        <v>2015</v>
      </c>
      <c r="O100" s="13"/>
      <c r="P100" s="14" t="s">
        <v>1151</v>
      </c>
      <c r="Q100" s="15" t="s">
        <v>44</v>
      </c>
      <c r="R100" s="15" t="s">
        <v>45</v>
      </c>
      <c r="S100" s="15" t="s">
        <v>245</v>
      </c>
      <c r="T100" s="13"/>
      <c r="U100" s="13" t="s">
        <v>247</v>
      </c>
      <c r="V100" s="13" t="s">
        <v>248</v>
      </c>
      <c r="W100" s="13" t="s">
        <v>280</v>
      </c>
      <c r="X100" s="13" t="s">
        <v>254</v>
      </c>
      <c r="Y100" s="13"/>
      <c r="Z100" s="3"/>
    </row>
    <row r="101" spans="1:26" x14ac:dyDescent="0.3">
      <c r="A101" s="13" t="s">
        <v>242</v>
      </c>
      <c r="B101" s="13" t="s">
        <v>23</v>
      </c>
      <c r="C101" s="13" t="s">
        <v>93</v>
      </c>
      <c r="D101" s="13" t="s">
        <v>93</v>
      </c>
      <c r="E101" s="13" t="s">
        <v>281</v>
      </c>
      <c r="F101" s="13" t="s">
        <v>244</v>
      </c>
      <c r="G101" s="13" t="str">
        <f t="shared" si="1"/>
        <v>Yes</v>
      </c>
      <c r="H101" s="13" t="s">
        <v>71</v>
      </c>
      <c r="I101" s="13" t="s">
        <v>29</v>
      </c>
      <c r="J101" s="13" t="s">
        <v>29</v>
      </c>
      <c r="K101" s="13" t="s">
        <v>30</v>
      </c>
      <c r="L101" s="13">
        <v>2014</v>
      </c>
      <c r="M101" s="13" t="s">
        <v>723</v>
      </c>
      <c r="N101" s="13">
        <v>2013</v>
      </c>
      <c r="O101" s="13">
        <v>2015</v>
      </c>
      <c r="P101" s="14" t="s">
        <v>282</v>
      </c>
      <c r="Q101" s="15" t="s">
        <v>44</v>
      </c>
      <c r="R101" s="15" t="s">
        <v>45</v>
      </c>
      <c r="S101" s="15" t="s">
        <v>245</v>
      </c>
      <c r="T101" s="13"/>
      <c r="U101" s="13" t="s">
        <v>247</v>
      </c>
      <c r="V101" s="13" t="s">
        <v>248</v>
      </c>
      <c r="W101" s="13" t="s">
        <v>283</v>
      </c>
      <c r="X101" s="13" t="s">
        <v>254</v>
      </c>
      <c r="Y101" s="13"/>
      <c r="Z101" s="3"/>
    </row>
    <row r="102" spans="1:26" x14ac:dyDescent="0.3">
      <c r="A102" s="13" t="s">
        <v>242</v>
      </c>
      <c r="B102" s="13" t="s">
        <v>23</v>
      </c>
      <c r="C102" s="13" t="s">
        <v>93</v>
      </c>
      <c r="D102" s="13" t="s">
        <v>67</v>
      </c>
      <c r="E102" s="13" t="s">
        <v>258</v>
      </c>
      <c r="F102" s="13" t="s">
        <v>2019</v>
      </c>
      <c r="G102" s="13" t="str">
        <f t="shared" si="1"/>
        <v>Yes</v>
      </c>
      <c r="H102" s="13" t="s">
        <v>71</v>
      </c>
      <c r="I102" s="13" t="s">
        <v>29</v>
      </c>
      <c r="J102" s="13" t="s">
        <v>29</v>
      </c>
      <c r="K102" s="13" t="s">
        <v>30</v>
      </c>
      <c r="L102" s="13">
        <v>2016</v>
      </c>
      <c r="M102" s="13" t="s">
        <v>723</v>
      </c>
      <c r="N102" s="13">
        <v>2015</v>
      </c>
      <c r="O102" s="13">
        <v>2017</v>
      </c>
      <c r="P102" s="16" t="str">
        <f>HYPERLINK("http://www.budget.go.ug/","http://www.budget.go.ug")</f>
        <v>http://www.budget.go.ug</v>
      </c>
      <c r="Q102" s="15" t="s">
        <v>44</v>
      </c>
      <c r="R102" s="15" t="s">
        <v>45</v>
      </c>
      <c r="S102" s="15" t="s">
        <v>46</v>
      </c>
      <c r="T102" s="13" t="s">
        <v>1029</v>
      </c>
      <c r="U102" s="13" t="s">
        <v>143</v>
      </c>
      <c r="V102" s="13" t="s">
        <v>144</v>
      </c>
      <c r="W102" s="13" t="s">
        <v>253</v>
      </c>
      <c r="X102" s="13" t="s">
        <v>254</v>
      </c>
      <c r="Y102" s="13"/>
      <c r="Z102" s="3"/>
    </row>
    <row r="103" spans="1:26" x14ac:dyDescent="0.3">
      <c r="A103" s="13" t="s">
        <v>242</v>
      </c>
      <c r="B103" s="13" t="s">
        <v>107</v>
      </c>
      <c r="C103" s="13" t="s">
        <v>93</v>
      </c>
      <c r="D103" s="13" t="s">
        <v>93</v>
      </c>
      <c r="E103" s="13" t="s">
        <v>288</v>
      </c>
      <c r="F103" s="13" t="s">
        <v>289</v>
      </c>
      <c r="G103" s="13" t="str">
        <f t="shared" si="1"/>
        <v>No</v>
      </c>
      <c r="H103" s="13" t="s">
        <v>71</v>
      </c>
      <c r="I103" s="13" t="s">
        <v>29</v>
      </c>
      <c r="J103" s="13" t="s">
        <v>29</v>
      </c>
      <c r="K103" s="13" t="s">
        <v>29</v>
      </c>
      <c r="L103" s="13">
        <v>2014</v>
      </c>
      <c r="M103" s="13" t="s">
        <v>723</v>
      </c>
      <c r="N103" s="13">
        <v>2013</v>
      </c>
      <c r="O103" s="13"/>
      <c r="P103" s="14" t="str">
        <f>HYPERLINK("http://unctadstat.D441Food pricesunctad.org/CountryProfile/GeneralProfile/en-GB/800/index.html","http://unctadstat.unctad.org/CountryProfile/GeneralProfile/en-GB/800/index.html")</f>
        <v>http://unctadstat.unctad.org/CountryProfile/GeneralProfile/en-GB/800/index.html</v>
      </c>
      <c r="Q103" s="15" t="s">
        <v>95</v>
      </c>
      <c r="R103" s="15" t="s">
        <v>96</v>
      </c>
      <c r="S103" s="15" t="s">
        <v>97</v>
      </c>
      <c r="T103" s="13" t="s">
        <v>288</v>
      </c>
      <c r="U103" s="13" t="s">
        <v>143</v>
      </c>
      <c r="V103" s="13" t="s">
        <v>144</v>
      </c>
      <c r="W103" s="13" t="s">
        <v>150</v>
      </c>
      <c r="X103" s="13" t="s">
        <v>161</v>
      </c>
      <c r="Y103" s="16"/>
      <c r="Z103" s="3"/>
    </row>
    <row r="104" spans="1:26" x14ac:dyDescent="0.3">
      <c r="A104" s="13" t="s">
        <v>242</v>
      </c>
      <c r="B104" s="13" t="s">
        <v>107</v>
      </c>
      <c r="C104" s="13" t="s">
        <v>93</v>
      </c>
      <c r="D104" s="13" t="s">
        <v>93</v>
      </c>
      <c r="E104" s="13" t="s">
        <v>1757</v>
      </c>
      <c r="F104" s="13" t="s">
        <v>377</v>
      </c>
      <c r="G104" s="13" t="str">
        <f t="shared" si="1"/>
        <v>No</v>
      </c>
      <c r="H104" s="13" t="s">
        <v>28</v>
      </c>
      <c r="I104" s="13" t="s">
        <v>29</v>
      </c>
      <c r="J104" s="13" t="s">
        <v>29</v>
      </c>
      <c r="K104" s="13" t="s">
        <v>29</v>
      </c>
      <c r="L104" s="13">
        <v>2018</v>
      </c>
      <c r="M104" s="13" t="s">
        <v>723</v>
      </c>
      <c r="N104" s="13">
        <v>2017</v>
      </c>
      <c r="O104" s="13">
        <v>2019</v>
      </c>
      <c r="P104" s="27" t="s">
        <v>1724</v>
      </c>
      <c r="Q104" s="15" t="s">
        <v>95</v>
      </c>
      <c r="R104" s="15" t="s">
        <v>96</v>
      </c>
      <c r="S104" s="15" t="s">
        <v>351</v>
      </c>
      <c r="T104" s="13" t="s">
        <v>567</v>
      </c>
      <c r="U104" s="13" t="s">
        <v>202</v>
      </c>
      <c r="V104" s="13" t="s">
        <v>207</v>
      </c>
      <c r="W104" s="13" t="s">
        <v>568</v>
      </c>
      <c r="X104" s="13" t="s">
        <v>306</v>
      </c>
      <c r="Y104" s="13" t="s">
        <v>569</v>
      </c>
      <c r="Z104" s="3"/>
    </row>
    <row r="105" spans="1:26" x14ac:dyDescent="0.3">
      <c r="A105" s="13" t="s">
        <v>290</v>
      </c>
      <c r="B105" s="13" t="s">
        <v>23</v>
      </c>
      <c r="C105" s="13" t="s">
        <v>93</v>
      </c>
      <c r="D105" s="13" t="s">
        <v>24</v>
      </c>
      <c r="E105" s="13" t="s">
        <v>1207</v>
      </c>
      <c r="F105" s="13" t="s">
        <v>2020</v>
      </c>
      <c r="G105" s="13" t="str">
        <f t="shared" si="1"/>
        <v>Yes</v>
      </c>
      <c r="H105" s="13" t="s">
        <v>71</v>
      </c>
      <c r="I105" s="13" t="s">
        <v>29</v>
      </c>
      <c r="J105" s="13" t="s">
        <v>29</v>
      </c>
      <c r="K105" s="13" t="s">
        <v>30</v>
      </c>
      <c r="L105" s="13">
        <v>2013</v>
      </c>
      <c r="M105" s="13"/>
      <c r="N105" s="13"/>
      <c r="O105" s="13"/>
      <c r="P105" s="14" t="s">
        <v>1206</v>
      </c>
      <c r="Q105" s="15" t="s">
        <v>44</v>
      </c>
      <c r="R105" s="15" t="s">
        <v>45</v>
      </c>
      <c r="S105" s="15" t="s">
        <v>46</v>
      </c>
      <c r="T105" s="13"/>
      <c r="U105" s="13" t="s">
        <v>292</v>
      </c>
      <c r="V105" s="13" t="s">
        <v>293</v>
      </c>
      <c r="W105" s="13" t="s">
        <v>296</v>
      </c>
      <c r="X105" s="13" t="s">
        <v>297</v>
      </c>
      <c r="Y105" s="13"/>
      <c r="Z105" s="3"/>
    </row>
    <row r="106" spans="1:26" x14ac:dyDescent="0.3">
      <c r="A106" s="13" t="s">
        <v>290</v>
      </c>
      <c r="B106" s="13" t="s">
        <v>107</v>
      </c>
      <c r="C106" s="13" t="s">
        <v>93</v>
      </c>
      <c r="D106" s="13" t="s">
        <v>93</v>
      </c>
      <c r="E106" s="13" t="s">
        <v>575</v>
      </c>
      <c r="F106" s="13" t="s">
        <v>576</v>
      </c>
      <c r="G106" s="13" t="str">
        <f t="shared" si="1"/>
        <v>No</v>
      </c>
      <c r="H106" s="13" t="s">
        <v>71</v>
      </c>
      <c r="I106" s="13" t="s">
        <v>30</v>
      </c>
      <c r="J106" s="13" t="s">
        <v>29</v>
      </c>
      <c r="K106" s="13" t="s">
        <v>30</v>
      </c>
      <c r="L106" s="13" t="s">
        <v>801</v>
      </c>
      <c r="M106" s="13"/>
      <c r="N106" s="13"/>
      <c r="O106" s="13"/>
      <c r="P106" s="14" t="s">
        <v>577</v>
      </c>
      <c r="Q106" s="15" t="s">
        <v>199</v>
      </c>
      <c r="R106" s="15" t="s">
        <v>200</v>
      </c>
      <c r="S106" s="15" t="s">
        <v>200</v>
      </c>
      <c r="T106" s="13" t="s">
        <v>578</v>
      </c>
      <c r="U106" s="13" t="s">
        <v>127</v>
      </c>
      <c r="V106" s="13" t="s">
        <v>128</v>
      </c>
      <c r="W106" s="13" t="s">
        <v>306</v>
      </c>
      <c r="X106" s="13" t="s">
        <v>306</v>
      </c>
      <c r="Y106" s="13" t="s">
        <v>579</v>
      </c>
      <c r="Z106" s="3"/>
    </row>
    <row r="107" spans="1:26" x14ac:dyDescent="0.3">
      <c r="A107" s="13" t="s">
        <v>290</v>
      </c>
      <c r="B107" s="13" t="s">
        <v>107</v>
      </c>
      <c r="C107" s="13" t="s">
        <v>93</v>
      </c>
      <c r="D107" s="13" t="s">
        <v>24</v>
      </c>
      <c r="E107" s="13" t="s">
        <v>564</v>
      </c>
      <c r="F107" s="13" t="s">
        <v>54</v>
      </c>
      <c r="G107" s="13" t="str">
        <f t="shared" si="1"/>
        <v>Yes</v>
      </c>
      <c r="H107" s="13" t="s">
        <v>71</v>
      </c>
      <c r="I107" s="13" t="s">
        <v>29</v>
      </c>
      <c r="J107" s="13" t="s">
        <v>29</v>
      </c>
      <c r="K107" s="13" t="s">
        <v>30</v>
      </c>
      <c r="L107" s="13">
        <v>2014</v>
      </c>
      <c r="M107" s="13"/>
      <c r="N107" s="13"/>
      <c r="O107" s="13"/>
      <c r="P107" s="14" t="s">
        <v>1657</v>
      </c>
      <c r="Q107" s="15" t="s">
        <v>44</v>
      </c>
      <c r="R107" s="15" t="s">
        <v>45</v>
      </c>
      <c r="S107" s="15" t="s">
        <v>56</v>
      </c>
      <c r="T107" s="13"/>
      <c r="U107" s="13" t="s">
        <v>202</v>
      </c>
      <c r="V107" s="13" t="s">
        <v>203</v>
      </c>
      <c r="W107" s="13" t="s">
        <v>566</v>
      </c>
      <c r="X107" s="13" t="s">
        <v>91</v>
      </c>
      <c r="Y107" s="13"/>
      <c r="Z107" s="3"/>
    </row>
    <row r="108" spans="1:26" x14ac:dyDescent="0.3">
      <c r="A108" s="13" t="s">
        <v>290</v>
      </c>
      <c r="B108" s="13" t="s">
        <v>23</v>
      </c>
      <c r="C108" s="13" t="s">
        <v>93</v>
      </c>
      <c r="D108" s="13" t="s">
        <v>24</v>
      </c>
      <c r="E108" s="13" t="s">
        <v>1208</v>
      </c>
      <c r="F108" s="13" t="s">
        <v>2020</v>
      </c>
      <c r="G108" s="13" t="str">
        <f t="shared" si="1"/>
        <v>Yes</v>
      </c>
      <c r="H108" s="13" t="s">
        <v>71</v>
      </c>
      <c r="I108" s="13" t="s">
        <v>29</v>
      </c>
      <c r="J108" s="13" t="s">
        <v>29</v>
      </c>
      <c r="K108" s="13" t="s">
        <v>30</v>
      </c>
      <c r="L108" s="13">
        <v>2013</v>
      </c>
      <c r="M108" s="13"/>
      <c r="N108" s="13"/>
      <c r="O108" s="13"/>
      <c r="P108" s="14" t="s">
        <v>1209</v>
      </c>
      <c r="Q108" s="15" t="s">
        <v>44</v>
      </c>
      <c r="R108" s="15" t="s">
        <v>45</v>
      </c>
      <c r="S108" s="15" t="s">
        <v>46</v>
      </c>
      <c r="T108" s="13"/>
      <c r="U108" s="13" t="s">
        <v>292</v>
      </c>
      <c r="V108" s="13" t="s">
        <v>293</v>
      </c>
      <c r="W108" s="13" t="s">
        <v>296</v>
      </c>
      <c r="X108" s="13" t="s">
        <v>297</v>
      </c>
      <c r="Y108" s="13"/>
      <c r="Z108" s="3"/>
    </row>
    <row r="109" spans="1:26" x14ac:dyDescent="0.3">
      <c r="A109" s="13" t="s">
        <v>290</v>
      </c>
      <c r="B109" s="13" t="s">
        <v>23</v>
      </c>
      <c r="C109" s="13" t="s">
        <v>93</v>
      </c>
      <c r="D109" s="13" t="s">
        <v>67</v>
      </c>
      <c r="E109" s="13" t="s">
        <v>291</v>
      </c>
      <c r="F109" s="13" t="s">
        <v>2020</v>
      </c>
      <c r="G109" s="13" t="str">
        <f t="shared" si="1"/>
        <v>Yes</v>
      </c>
      <c r="H109" s="13" t="s">
        <v>71</v>
      </c>
      <c r="I109" s="13" t="s">
        <v>29</v>
      </c>
      <c r="J109" s="13" t="s">
        <v>29</v>
      </c>
      <c r="K109" s="13" t="s">
        <v>30</v>
      </c>
      <c r="L109" s="13">
        <v>2013</v>
      </c>
      <c r="M109" s="13" t="s">
        <v>723</v>
      </c>
      <c r="N109" s="13">
        <v>2012</v>
      </c>
      <c r="O109" s="13">
        <v>2014</v>
      </c>
      <c r="P109" s="16" t="str">
        <f>HYPERLINK("http://www.education.go.ug/data/smenu/2/EMIS%20Statistics.html","http://www.education.go.ug/data/smenu/2/EMIS%20Statistics.html")</f>
        <v>http://www.education.go.ug/data/smenu/2/EMIS%20Statistics.html</v>
      </c>
      <c r="Q109" s="15" t="s">
        <v>44</v>
      </c>
      <c r="R109" s="15" t="s">
        <v>45</v>
      </c>
      <c r="S109" s="15" t="s">
        <v>46</v>
      </c>
      <c r="T109" s="13"/>
      <c r="U109" s="13" t="s">
        <v>292</v>
      </c>
      <c r="V109" s="13" t="s">
        <v>293</v>
      </c>
      <c r="W109" s="13" t="s">
        <v>294</v>
      </c>
      <c r="X109" s="13" t="s">
        <v>254</v>
      </c>
      <c r="Y109" s="13" t="s">
        <v>295</v>
      </c>
      <c r="Z109" s="3"/>
    </row>
    <row r="110" spans="1:26" x14ac:dyDescent="0.3">
      <c r="A110" s="13" t="s">
        <v>290</v>
      </c>
      <c r="B110" s="13" t="s">
        <v>107</v>
      </c>
      <c r="C110" s="13" t="s">
        <v>93</v>
      </c>
      <c r="D110" s="13" t="s">
        <v>24</v>
      </c>
      <c r="E110" s="13" t="s">
        <v>1218</v>
      </c>
      <c r="F110" s="13" t="s">
        <v>2020</v>
      </c>
      <c r="G110" s="13" t="str">
        <f t="shared" si="1"/>
        <v>Yes</v>
      </c>
      <c r="H110" s="13" t="s">
        <v>71</v>
      </c>
      <c r="I110" s="13" t="s">
        <v>29</v>
      </c>
      <c r="J110" s="13" t="s">
        <v>29</v>
      </c>
      <c r="K110" s="13" t="s">
        <v>30</v>
      </c>
      <c r="L110" s="13">
        <v>2011</v>
      </c>
      <c r="M110" s="13"/>
      <c r="N110" s="13"/>
      <c r="O110" s="13"/>
      <c r="P110" s="14" t="s">
        <v>1211</v>
      </c>
      <c r="Q110" s="15" t="s">
        <v>44</v>
      </c>
      <c r="R110" s="15" t="s">
        <v>45</v>
      </c>
      <c r="S110" s="15" t="s">
        <v>46</v>
      </c>
      <c r="T110" s="13"/>
      <c r="U110" s="13" t="s">
        <v>292</v>
      </c>
      <c r="V110" s="13" t="s">
        <v>293</v>
      </c>
      <c r="W110" s="13" t="s">
        <v>296</v>
      </c>
      <c r="X110" s="13" t="s">
        <v>297</v>
      </c>
      <c r="Y110" s="13"/>
      <c r="Z110" s="3"/>
    </row>
    <row r="111" spans="1:26" x14ac:dyDescent="0.3">
      <c r="A111" s="13" t="s">
        <v>290</v>
      </c>
      <c r="B111" s="13" t="s">
        <v>23</v>
      </c>
      <c r="C111" s="13" t="s">
        <v>93</v>
      </c>
      <c r="D111" s="13" t="s">
        <v>93</v>
      </c>
      <c r="E111" s="13" t="s">
        <v>303</v>
      </c>
      <c r="F111" s="13" t="s">
        <v>304</v>
      </c>
      <c r="G111" s="13" t="str">
        <f t="shared" si="1"/>
        <v>No</v>
      </c>
      <c r="H111" s="13" t="s">
        <v>28</v>
      </c>
      <c r="I111" s="13" t="s">
        <v>30</v>
      </c>
      <c r="J111" s="13" t="s">
        <v>29</v>
      </c>
      <c r="K111" s="13" t="s">
        <v>30</v>
      </c>
      <c r="L111" s="13" t="s">
        <v>801</v>
      </c>
      <c r="M111" s="13"/>
      <c r="N111" s="13"/>
      <c r="O111" s="13"/>
      <c r="P111" s="14" t="s">
        <v>305</v>
      </c>
      <c r="Q111" s="15" t="s">
        <v>95</v>
      </c>
      <c r="R111" s="15" t="s">
        <v>96</v>
      </c>
      <c r="S111" s="15" t="s">
        <v>97</v>
      </c>
      <c r="T111" s="13" t="s">
        <v>303</v>
      </c>
      <c r="U111" s="13" t="s">
        <v>292</v>
      </c>
      <c r="V111" s="13" t="s">
        <v>293</v>
      </c>
      <c r="W111" s="13" t="s">
        <v>306</v>
      </c>
      <c r="X111" s="13" t="s">
        <v>161</v>
      </c>
      <c r="Y111" s="13" t="s">
        <v>307</v>
      </c>
      <c r="Z111" s="3"/>
    </row>
    <row r="112" spans="1:26" x14ac:dyDescent="0.3">
      <c r="A112" s="13" t="s">
        <v>290</v>
      </c>
      <c r="B112" s="13" t="s">
        <v>23</v>
      </c>
      <c r="C112" s="13" t="s">
        <v>93</v>
      </c>
      <c r="D112" s="13" t="s">
        <v>24</v>
      </c>
      <c r="E112" s="13" t="s">
        <v>298</v>
      </c>
      <c r="F112" s="13" t="s">
        <v>299</v>
      </c>
      <c r="G112" s="13" t="str">
        <f t="shared" si="1"/>
        <v>Yes</v>
      </c>
      <c r="H112" s="13" t="s">
        <v>71</v>
      </c>
      <c r="I112" s="13" t="s">
        <v>29</v>
      </c>
      <c r="J112" s="13" t="s">
        <v>30</v>
      </c>
      <c r="K112" s="13" t="s">
        <v>30</v>
      </c>
      <c r="L112" s="13">
        <v>2015</v>
      </c>
      <c r="M112" s="13" t="s">
        <v>723</v>
      </c>
      <c r="N112" s="13">
        <v>2014</v>
      </c>
      <c r="O112" s="13">
        <v>2016</v>
      </c>
      <c r="P112" s="13" t="s">
        <v>92</v>
      </c>
      <c r="Q112" s="15" t="s">
        <v>44</v>
      </c>
      <c r="R112" s="15" t="s">
        <v>45</v>
      </c>
      <c r="S112" s="15" t="s">
        <v>72</v>
      </c>
      <c r="T112" s="13"/>
      <c r="U112" s="13" t="s">
        <v>300</v>
      </c>
      <c r="V112" s="13" t="s">
        <v>301</v>
      </c>
      <c r="W112" s="13" t="s">
        <v>302</v>
      </c>
      <c r="X112" s="13" t="s">
        <v>76</v>
      </c>
      <c r="Y112" s="13"/>
      <c r="Z112" s="3"/>
    </row>
    <row r="113" spans="1:26" x14ac:dyDescent="0.3">
      <c r="A113" s="13" t="s">
        <v>290</v>
      </c>
      <c r="B113" s="13" t="s">
        <v>23</v>
      </c>
      <c r="C113" s="13" t="s">
        <v>93</v>
      </c>
      <c r="D113" s="13" t="s">
        <v>115</v>
      </c>
      <c r="E113" s="13" t="s">
        <v>540</v>
      </c>
      <c r="F113" s="13" t="s">
        <v>299</v>
      </c>
      <c r="G113" s="13" t="str">
        <f t="shared" si="1"/>
        <v>Yes</v>
      </c>
      <c r="H113" s="13" t="s">
        <v>71</v>
      </c>
      <c r="I113" s="13" t="s">
        <v>30</v>
      </c>
      <c r="J113" s="13" t="s">
        <v>30</v>
      </c>
      <c r="K113" s="13" t="s">
        <v>30</v>
      </c>
      <c r="L113" s="13" t="s">
        <v>801</v>
      </c>
      <c r="M113" s="13"/>
      <c r="N113" s="13"/>
      <c r="O113" s="13"/>
      <c r="P113" s="13" t="s">
        <v>92</v>
      </c>
      <c r="Q113" s="15" t="s">
        <v>44</v>
      </c>
      <c r="R113" s="15" t="s">
        <v>45</v>
      </c>
      <c r="S113" s="15" t="s">
        <v>72</v>
      </c>
      <c r="T113" s="13"/>
      <c r="U113" s="13" t="s">
        <v>292</v>
      </c>
      <c r="V113" s="13" t="s">
        <v>293</v>
      </c>
      <c r="W113" s="13"/>
      <c r="X113" s="13" t="s">
        <v>254</v>
      </c>
      <c r="Y113" s="13"/>
      <c r="Z113" s="3"/>
    </row>
    <row r="114" spans="1:26" x14ac:dyDescent="0.3">
      <c r="A114" s="13" t="s">
        <v>290</v>
      </c>
      <c r="B114" s="13" t="s">
        <v>107</v>
      </c>
      <c r="C114" s="13" t="s">
        <v>24</v>
      </c>
      <c r="D114" s="13" t="s">
        <v>24</v>
      </c>
      <c r="E114" s="13" t="s">
        <v>1661</v>
      </c>
      <c r="F114" s="13" t="s">
        <v>54</v>
      </c>
      <c r="G114" s="13" t="str">
        <f t="shared" si="1"/>
        <v>Yes</v>
      </c>
      <c r="H114" s="13" t="s">
        <v>71</v>
      </c>
      <c r="I114" s="13" t="s">
        <v>29</v>
      </c>
      <c r="J114" s="13" t="s">
        <v>29</v>
      </c>
      <c r="K114" s="13" t="s">
        <v>30</v>
      </c>
      <c r="L114" s="13">
        <v>2013</v>
      </c>
      <c r="M114" s="13" t="s">
        <v>723</v>
      </c>
      <c r="N114" s="13">
        <v>2012</v>
      </c>
      <c r="O114" s="13">
        <v>2014</v>
      </c>
      <c r="P114" s="14" t="s">
        <v>565</v>
      </c>
      <c r="Q114" s="15" t="s">
        <v>44</v>
      </c>
      <c r="R114" s="15" t="s">
        <v>45</v>
      </c>
      <c r="S114" s="15" t="s">
        <v>56</v>
      </c>
      <c r="T114" s="13"/>
      <c r="U114" s="13" t="s">
        <v>202</v>
      </c>
      <c r="V114" s="13" t="s">
        <v>203</v>
      </c>
      <c r="W114" s="13" t="s">
        <v>566</v>
      </c>
      <c r="X114" s="13" t="s">
        <v>91</v>
      </c>
      <c r="Y114" s="13"/>
      <c r="Z114" s="3"/>
    </row>
    <row r="115" spans="1:26" x14ac:dyDescent="0.3">
      <c r="A115" s="13" t="s">
        <v>290</v>
      </c>
      <c r="B115" s="13" t="s">
        <v>23</v>
      </c>
      <c r="C115" s="13" t="s">
        <v>93</v>
      </c>
      <c r="D115" s="13" t="s">
        <v>24</v>
      </c>
      <c r="E115" s="13" t="s">
        <v>627</v>
      </c>
      <c r="F115" s="13" t="s">
        <v>628</v>
      </c>
      <c r="G115" s="13" t="str">
        <f t="shared" si="1"/>
        <v>No</v>
      </c>
      <c r="H115" s="13" t="s">
        <v>28</v>
      </c>
      <c r="I115" s="13" t="s">
        <v>29</v>
      </c>
      <c r="J115" s="13" t="s">
        <v>29</v>
      </c>
      <c r="K115" s="13" t="s">
        <v>30</v>
      </c>
      <c r="L115" s="26">
        <v>2015</v>
      </c>
      <c r="M115" s="13"/>
      <c r="N115" s="13"/>
      <c r="O115" s="13"/>
      <c r="P115" s="14" t="s">
        <v>629</v>
      </c>
      <c r="Q115" s="15" t="s">
        <v>33</v>
      </c>
      <c r="R115" s="15" t="s">
        <v>34</v>
      </c>
      <c r="S115" s="15" t="s">
        <v>82</v>
      </c>
      <c r="T115" s="13"/>
      <c r="U115" s="13" t="s">
        <v>202</v>
      </c>
      <c r="V115" s="13" t="s">
        <v>207</v>
      </c>
      <c r="W115" s="13" t="s">
        <v>630</v>
      </c>
      <c r="X115" s="13" t="s">
        <v>129</v>
      </c>
      <c r="Y115" s="13" t="s">
        <v>130</v>
      </c>
      <c r="Z115" s="3"/>
    </row>
    <row r="116" spans="1:26" x14ac:dyDescent="0.3">
      <c r="A116" s="13" t="s">
        <v>290</v>
      </c>
      <c r="B116" s="13" t="s">
        <v>107</v>
      </c>
      <c r="C116" s="13" t="s">
        <v>93</v>
      </c>
      <c r="D116" s="13" t="s">
        <v>93</v>
      </c>
      <c r="E116" s="13" t="s">
        <v>583</v>
      </c>
      <c r="F116" s="13" t="s">
        <v>584</v>
      </c>
      <c r="G116" s="13" t="str">
        <f t="shared" si="1"/>
        <v>No</v>
      </c>
      <c r="H116" s="13" t="s">
        <v>28</v>
      </c>
      <c r="I116" s="13" t="s">
        <v>29</v>
      </c>
      <c r="J116" s="13" t="s">
        <v>29</v>
      </c>
      <c r="K116" s="13" t="s">
        <v>29</v>
      </c>
      <c r="L116" s="13">
        <v>2002</v>
      </c>
      <c r="M116" s="13" t="s">
        <v>1807</v>
      </c>
      <c r="N116" s="13"/>
      <c r="O116" s="13"/>
      <c r="P116" s="23" t="str">
        <f>HYPERLINK("https://international.ipums.org/international/about.shtml","https://international.ipums.org/international/about.shtml")</f>
        <v>https://international.ipums.org/international/about.shtml</v>
      </c>
      <c r="Q116" s="15" t="s">
        <v>199</v>
      </c>
      <c r="R116" s="15" t="s">
        <v>200</v>
      </c>
      <c r="S116" s="15" t="s">
        <v>200</v>
      </c>
      <c r="T116" s="13" t="s">
        <v>583</v>
      </c>
      <c r="U116" s="13" t="s">
        <v>202</v>
      </c>
      <c r="V116" s="13" t="s">
        <v>207</v>
      </c>
      <c r="W116" s="13" t="s">
        <v>297</v>
      </c>
      <c r="X116" s="13" t="s">
        <v>306</v>
      </c>
      <c r="Y116" s="13"/>
      <c r="Z116" s="3"/>
    </row>
    <row r="117" spans="1:26" x14ac:dyDescent="0.3">
      <c r="A117" s="13" t="s">
        <v>290</v>
      </c>
      <c r="B117" s="13" t="s">
        <v>107</v>
      </c>
      <c r="C117" s="13" t="s">
        <v>93</v>
      </c>
      <c r="D117" s="13" t="s">
        <v>93</v>
      </c>
      <c r="E117" s="13" t="s">
        <v>589</v>
      </c>
      <c r="F117" s="13" t="s">
        <v>589</v>
      </c>
      <c r="G117" s="13" t="str">
        <f t="shared" si="1"/>
        <v>No</v>
      </c>
      <c r="H117" s="13" t="s">
        <v>71</v>
      </c>
      <c r="I117" s="13" t="s">
        <v>29</v>
      </c>
      <c r="J117" s="13" t="s">
        <v>29</v>
      </c>
      <c r="K117" s="13" t="s">
        <v>29</v>
      </c>
      <c r="L117" s="13">
        <v>2014</v>
      </c>
      <c r="M117" s="13" t="s">
        <v>723</v>
      </c>
      <c r="N117" s="13"/>
      <c r="O117" s="13"/>
      <c r="P117" s="16" t="str">
        <f>HYPERLINK("http://knoema.com/","http://knoema.com/")</f>
        <v>http://knoema.com/</v>
      </c>
      <c r="Q117" s="15" t="s">
        <v>155</v>
      </c>
      <c r="R117" s="15" t="s">
        <v>156</v>
      </c>
      <c r="S117" s="15" t="s">
        <v>588</v>
      </c>
      <c r="T117" s="13" t="s">
        <v>589</v>
      </c>
      <c r="U117" s="13" t="s">
        <v>202</v>
      </c>
      <c r="V117" s="13" t="s">
        <v>207</v>
      </c>
      <c r="W117" s="13" t="s">
        <v>306</v>
      </c>
      <c r="X117" s="13" t="s">
        <v>306</v>
      </c>
      <c r="Y117" s="13"/>
      <c r="Z117" s="3"/>
    </row>
    <row r="118" spans="1:26" x14ac:dyDescent="0.3">
      <c r="A118" s="13" t="s">
        <v>290</v>
      </c>
      <c r="B118" s="13" t="s">
        <v>107</v>
      </c>
      <c r="C118" s="13" t="s">
        <v>93</v>
      </c>
      <c r="D118" s="13" t="s">
        <v>93</v>
      </c>
      <c r="E118" s="13" t="s">
        <v>585</v>
      </c>
      <c r="F118" s="13" t="s">
        <v>586</v>
      </c>
      <c r="G118" s="13" t="str">
        <f t="shared" si="1"/>
        <v>No</v>
      </c>
      <c r="H118" s="13" t="s">
        <v>28</v>
      </c>
      <c r="I118" s="13" t="s">
        <v>29</v>
      </c>
      <c r="J118" s="13" t="s">
        <v>29</v>
      </c>
      <c r="K118" s="13" t="s">
        <v>29</v>
      </c>
      <c r="L118" s="13">
        <v>2014</v>
      </c>
      <c r="M118" s="13" t="s">
        <v>723</v>
      </c>
      <c r="N118" s="13"/>
      <c r="O118" s="13"/>
      <c r="P118" s="14" t="s">
        <v>587</v>
      </c>
      <c r="Q118" s="15" t="s">
        <v>95</v>
      </c>
      <c r="R118" s="15" t="s">
        <v>96</v>
      </c>
      <c r="S118" s="15" t="s">
        <v>351</v>
      </c>
      <c r="T118" s="13" t="s">
        <v>585</v>
      </c>
      <c r="U118" s="13" t="s">
        <v>202</v>
      </c>
      <c r="V118" s="13" t="s">
        <v>207</v>
      </c>
      <c r="W118" s="13" t="s">
        <v>568</v>
      </c>
      <c r="X118" s="13" t="s">
        <v>306</v>
      </c>
      <c r="Y118" s="16" t="str">
        <f>HYPERLINK("https://data.oecd.org/searchresults/?hf=20&amp;b=0&amp;r=%2Bf%2Ftype%2Findicators&amp;l=en&amp;s=score","https://data.oecd.org/searchresults/?hf=20&amp;b=0&amp;r=%2Bf%2Ftype%2Findicators&amp;l=en&amp;s=score")</f>
        <v>https://data.oecd.org/searchresults/?hf=20&amp;b=0&amp;r=%2Bf%2Ftype%2Findicators&amp;l=en&amp;s=score</v>
      </c>
      <c r="Z118" s="3"/>
    </row>
    <row r="119" spans="1:26" x14ac:dyDescent="0.3">
      <c r="A119" s="13" t="s">
        <v>290</v>
      </c>
      <c r="B119" s="13" t="s">
        <v>23</v>
      </c>
      <c r="C119" s="13" t="s">
        <v>93</v>
      </c>
      <c r="D119" s="13" t="s">
        <v>24</v>
      </c>
      <c r="E119" s="13" t="s">
        <v>1771</v>
      </c>
      <c r="F119" s="13" t="s">
        <v>573</v>
      </c>
      <c r="G119" s="13" t="str">
        <f t="shared" si="1"/>
        <v>No</v>
      </c>
      <c r="H119" s="13" t="s">
        <v>28</v>
      </c>
      <c r="I119" s="13" t="s">
        <v>29</v>
      </c>
      <c r="J119" s="13" t="s">
        <v>29</v>
      </c>
      <c r="K119" s="13" t="s">
        <v>29</v>
      </c>
      <c r="L119" s="13">
        <v>2009</v>
      </c>
      <c r="M119" s="13"/>
      <c r="N119" s="13"/>
      <c r="O119" s="13"/>
      <c r="P119" s="30" t="str">
        <f>HYPERLINK("http://uganda.opendataforafrica.org/","http://uganda.opendataforafrica.org/")</f>
        <v>http://uganda.opendataforafrica.org/</v>
      </c>
      <c r="Q119" s="15" t="s">
        <v>95</v>
      </c>
      <c r="R119" s="15" t="s">
        <v>96</v>
      </c>
      <c r="S119" s="15" t="s">
        <v>351</v>
      </c>
      <c r="T119" s="13" t="s">
        <v>546</v>
      </c>
      <c r="U119" s="13" t="s">
        <v>202</v>
      </c>
      <c r="V119" s="13" t="s">
        <v>207</v>
      </c>
      <c r="W119" s="13" t="s">
        <v>306</v>
      </c>
      <c r="X119" s="13" t="s">
        <v>91</v>
      </c>
      <c r="Y119" s="16" t="str">
        <f>HYPERLINK("http://www.afdb.org/en/countries/east-africa/uganda/","http://www.afdb.org/en/countries/east-africa/uganda/")</f>
        <v>http://www.afdb.org/en/countries/east-africa/uganda/</v>
      </c>
      <c r="Z119" s="3"/>
    </row>
    <row r="120" spans="1:26" x14ac:dyDescent="0.3">
      <c r="A120" s="13" t="s">
        <v>290</v>
      </c>
      <c r="B120" s="13" t="s">
        <v>107</v>
      </c>
      <c r="C120" s="13" t="s">
        <v>93</v>
      </c>
      <c r="D120" s="13" t="s">
        <v>24</v>
      </c>
      <c r="E120" s="13" t="s">
        <v>1845</v>
      </c>
      <c r="F120" s="13" t="s">
        <v>593</v>
      </c>
      <c r="G120" s="13" t="str">
        <f t="shared" si="1"/>
        <v>No</v>
      </c>
      <c r="H120" s="13" t="s">
        <v>71</v>
      </c>
      <c r="I120" s="13" t="s">
        <v>29</v>
      </c>
      <c r="J120" s="13" t="s">
        <v>29</v>
      </c>
      <c r="K120" s="13" t="s">
        <v>29</v>
      </c>
      <c r="L120" s="13">
        <v>2014</v>
      </c>
      <c r="M120" s="13" t="s">
        <v>723</v>
      </c>
      <c r="N120" s="13"/>
      <c r="O120" s="13"/>
      <c r="P120" s="14" t="s">
        <v>1846</v>
      </c>
      <c r="Q120" s="15" t="s">
        <v>33</v>
      </c>
      <c r="R120" s="15" t="s">
        <v>34</v>
      </c>
      <c r="S120" s="15" t="s">
        <v>82</v>
      </c>
      <c r="T120" s="13"/>
      <c r="U120" s="13" t="s">
        <v>202</v>
      </c>
      <c r="V120" s="13" t="s">
        <v>207</v>
      </c>
      <c r="W120" s="13" t="s">
        <v>595</v>
      </c>
      <c r="X120" s="13" t="s">
        <v>306</v>
      </c>
      <c r="Y120" s="13"/>
      <c r="Z120" s="3"/>
    </row>
    <row r="121" spans="1:26" x14ac:dyDescent="0.3">
      <c r="A121" s="13" t="s">
        <v>290</v>
      </c>
      <c r="B121" s="13" t="s">
        <v>23</v>
      </c>
      <c r="C121" s="13" t="s">
        <v>93</v>
      </c>
      <c r="D121" s="13" t="s">
        <v>68</v>
      </c>
      <c r="E121" s="13" t="s">
        <v>1775</v>
      </c>
      <c r="F121" s="13" t="s">
        <v>54</v>
      </c>
      <c r="G121" s="13" t="str">
        <f t="shared" si="1"/>
        <v>Yes</v>
      </c>
      <c r="H121" s="13" t="s">
        <v>71</v>
      </c>
      <c r="I121" s="13" t="s">
        <v>29</v>
      </c>
      <c r="J121" s="13" t="s">
        <v>29</v>
      </c>
      <c r="K121" s="13" t="s">
        <v>30</v>
      </c>
      <c r="L121" s="13">
        <v>2013</v>
      </c>
      <c r="M121" s="13" t="s">
        <v>1776</v>
      </c>
      <c r="N121" s="13"/>
      <c r="O121" s="13"/>
      <c r="P121" s="14" t="s">
        <v>574</v>
      </c>
      <c r="Q121" s="15" t="s">
        <v>44</v>
      </c>
      <c r="R121" s="15" t="s">
        <v>45</v>
      </c>
      <c r="S121" s="15" t="s">
        <v>56</v>
      </c>
      <c r="T121" s="13"/>
      <c r="U121" s="13" t="s">
        <v>202</v>
      </c>
      <c r="V121" s="13" t="s">
        <v>203</v>
      </c>
      <c r="W121" s="13" t="s">
        <v>306</v>
      </c>
      <c r="X121" s="13" t="s">
        <v>112</v>
      </c>
      <c r="Y121" s="13"/>
      <c r="Z121" s="3"/>
    </row>
    <row r="122" spans="1:26" x14ac:dyDescent="0.3">
      <c r="A122" s="13" t="s">
        <v>290</v>
      </c>
      <c r="B122" s="13" t="s">
        <v>23</v>
      </c>
      <c r="C122" s="13" t="s">
        <v>93</v>
      </c>
      <c r="D122" s="13" t="s">
        <v>93</v>
      </c>
      <c r="E122" s="13" t="s">
        <v>308</v>
      </c>
      <c r="F122" s="13" t="s">
        <v>309</v>
      </c>
      <c r="G122" s="13" t="str">
        <f t="shared" si="1"/>
        <v>No</v>
      </c>
      <c r="H122" s="13" t="s">
        <v>28</v>
      </c>
      <c r="I122" s="13" t="s">
        <v>29</v>
      </c>
      <c r="J122" s="13" t="s">
        <v>29</v>
      </c>
      <c r="K122" s="13" t="s">
        <v>30</v>
      </c>
      <c r="L122" s="13">
        <v>2007</v>
      </c>
      <c r="M122" s="13"/>
      <c r="N122" s="13"/>
      <c r="O122" s="13"/>
      <c r="P122" s="14" t="str">
        <f>HYPERLINK("http://catalog.ihsn.org/index.php/catalog/4751/study-description","http://catalog.ihsn.org/index.php/catalog/4751/study-description")</f>
        <v>http://catalog.ihsn.org/index.php/catalog/4751/study-description</v>
      </c>
      <c r="Q122" s="15" t="s">
        <v>199</v>
      </c>
      <c r="R122" s="15" t="s">
        <v>200</v>
      </c>
      <c r="S122" s="15" t="s">
        <v>200</v>
      </c>
      <c r="T122" s="13"/>
      <c r="U122" s="13" t="s">
        <v>292</v>
      </c>
      <c r="V122" s="13" t="s">
        <v>293</v>
      </c>
      <c r="W122" s="13" t="s">
        <v>310</v>
      </c>
      <c r="X122" s="13" t="s">
        <v>311</v>
      </c>
      <c r="Y122" s="13"/>
      <c r="Z122" s="3"/>
    </row>
    <row r="123" spans="1:26" x14ac:dyDescent="0.3">
      <c r="A123" s="13" t="s">
        <v>290</v>
      </c>
      <c r="B123" s="13" t="s">
        <v>107</v>
      </c>
      <c r="C123" s="13" t="s">
        <v>93</v>
      </c>
      <c r="D123" s="13" t="s">
        <v>24</v>
      </c>
      <c r="E123" s="13" t="s">
        <v>1563</v>
      </c>
      <c r="F123" s="13" t="s">
        <v>545</v>
      </c>
      <c r="G123" s="13" t="str">
        <f t="shared" si="1"/>
        <v>No</v>
      </c>
      <c r="H123" s="13" t="s">
        <v>28</v>
      </c>
      <c r="I123" s="13" t="s">
        <v>29</v>
      </c>
      <c r="J123" s="13" t="s">
        <v>29</v>
      </c>
      <c r="K123" s="13" t="s">
        <v>29</v>
      </c>
      <c r="L123" s="13">
        <v>2013</v>
      </c>
      <c r="M123" s="13"/>
      <c r="N123" s="13"/>
      <c r="O123" s="13"/>
      <c r="P123" s="27" t="s">
        <v>1552</v>
      </c>
      <c r="Q123" s="15" t="s">
        <v>33</v>
      </c>
      <c r="R123" s="15" t="s">
        <v>34</v>
      </c>
      <c r="S123" s="15" t="s">
        <v>35</v>
      </c>
      <c r="T123" s="13" t="s">
        <v>546</v>
      </c>
      <c r="U123" s="13" t="s">
        <v>202</v>
      </c>
      <c r="V123" s="13" t="s">
        <v>207</v>
      </c>
      <c r="W123" s="13" t="s">
        <v>297</v>
      </c>
      <c r="X123" s="13" t="s">
        <v>306</v>
      </c>
      <c r="Y123" s="13"/>
      <c r="Z123" s="3"/>
    </row>
    <row r="124" spans="1:26" x14ac:dyDescent="0.3">
      <c r="A124" s="13" t="s">
        <v>290</v>
      </c>
      <c r="B124" s="13" t="s">
        <v>23</v>
      </c>
      <c r="C124" s="13" t="s">
        <v>93</v>
      </c>
      <c r="D124" s="13" t="s">
        <v>93</v>
      </c>
      <c r="E124" s="13" t="s">
        <v>312</v>
      </c>
      <c r="F124" s="13" t="s">
        <v>313</v>
      </c>
      <c r="G124" s="13" t="str">
        <f t="shared" si="1"/>
        <v>No</v>
      </c>
      <c r="H124" s="13" t="s">
        <v>28</v>
      </c>
      <c r="I124" s="13" t="s">
        <v>29</v>
      </c>
      <c r="J124" s="13" t="s">
        <v>29</v>
      </c>
      <c r="K124" s="13" t="s">
        <v>29</v>
      </c>
      <c r="L124" s="13">
        <v>2014</v>
      </c>
      <c r="M124" s="13"/>
      <c r="N124" s="13"/>
      <c r="O124" s="13"/>
      <c r="P124" s="14" t="s">
        <v>314</v>
      </c>
      <c r="Q124" s="15" t="s">
        <v>95</v>
      </c>
      <c r="R124" s="15" t="s">
        <v>96</v>
      </c>
      <c r="S124" s="15" t="s">
        <v>97</v>
      </c>
      <c r="T124" s="13" t="s">
        <v>312</v>
      </c>
      <c r="U124" s="13" t="s">
        <v>292</v>
      </c>
      <c r="V124" s="13" t="s">
        <v>293</v>
      </c>
      <c r="W124" s="13" t="s">
        <v>315</v>
      </c>
      <c r="X124" s="13" t="s">
        <v>161</v>
      </c>
      <c r="Y124" s="13"/>
      <c r="Z124" s="3"/>
    </row>
    <row r="125" spans="1:26" x14ac:dyDescent="0.3">
      <c r="A125" s="26" t="s">
        <v>290</v>
      </c>
      <c r="B125" s="13" t="s">
        <v>23</v>
      </c>
      <c r="C125" s="13" t="s">
        <v>93</v>
      </c>
      <c r="D125" s="13" t="s">
        <v>24</v>
      </c>
      <c r="E125" s="13" t="s">
        <v>547</v>
      </c>
      <c r="F125" s="13" t="s">
        <v>304</v>
      </c>
      <c r="G125" s="13" t="str">
        <f t="shared" si="1"/>
        <v>No</v>
      </c>
      <c r="H125" s="13" t="s">
        <v>489</v>
      </c>
      <c r="I125" s="13" t="s">
        <v>29</v>
      </c>
      <c r="J125" s="13" t="s">
        <v>29</v>
      </c>
      <c r="K125" s="13" t="s">
        <v>30</v>
      </c>
      <c r="L125" s="13">
        <v>2015</v>
      </c>
      <c r="M125" s="13"/>
      <c r="N125" s="13"/>
      <c r="O125" s="13"/>
      <c r="P125" s="27" t="s">
        <v>1573</v>
      </c>
      <c r="Q125" s="15" t="s">
        <v>95</v>
      </c>
      <c r="R125" s="15" t="s">
        <v>96</v>
      </c>
      <c r="S125" s="15" t="s">
        <v>97</v>
      </c>
      <c r="T125" s="13" t="s">
        <v>547</v>
      </c>
      <c r="U125" s="13" t="s">
        <v>411</v>
      </c>
      <c r="V125" s="13" t="s">
        <v>412</v>
      </c>
      <c r="W125" s="13" t="s">
        <v>306</v>
      </c>
      <c r="X125" s="13" t="s">
        <v>378</v>
      </c>
      <c r="Y125" s="13"/>
      <c r="Z125" s="3"/>
    </row>
    <row r="126" spans="1:26" x14ac:dyDescent="0.3">
      <c r="A126" s="13" t="s">
        <v>290</v>
      </c>
      <c r="B126" s="13" t="s">
        <v>107</v>
      </c>
      <c r="C126" s="13" t="s">
        <v>93</v>
      </c>
      <c r="D126" s="13" t="s">
        <v>93</v>
      </c>
      <c r="E126" s="13" t="s">
        <v>1757</v>
      </c>
      <c r="F126" s="13" t="s">
        <v>377</v>
      </c>
      <c r="G126" s="13" t="str">
        <f t="shared" si="1"/>
        <v>No</v>
      </c>
      <c r="H126" s="13" t="s">
        <v>28</v>
      </c>
      <c r="I126" s="13" t="s">
        <v>29</v>
      </c>
      <c r="J126" s="13" t="s">
        <v>29</v>
      </c>
      <c r="K126" s="13" t="s">
        <v>29</v>
      </c>
      <c r="L126" s="13" t="s">
        <v>801</v>
      </c>
      <c r="M126" s="13" t="s">
        <v>723</v>
      </c>
      <c r="N126" s="13"/>
      <c r="O126" s="13"/>
      <c r="P126" s="27" t="s">
        <v>1740</v>
      </c>
      <c r="Q126" s="15" t="s">
        <v>95</v>
      </c>
      <c r="R126" s="15" t="s">
        <v>96</v>
      </c>
      <c r="S126" s="15" t="s">
        <v>351</v>
      </c>
      <c r="T126" s="13" t="s">
        <v>567</v>
      </c>
      <c r="U126" s="13" t="s">
        <v>202</v>
      </c>
      <c r="V126" s="13" t="s">
        <v>207</v>
      </c>
      <c r="W126" s="13" t="s">
        <v>568</v>
      </c>
      <c r="X126" s="13" t="s">
        <v>306</v>
      </c>
      <c r="Y126" s="13" t="s">
        <v>569</v>
      </c>
      <c r="Z126" s="3"/>
    </row>
    <row r="127" spans="1:26" x14ac:dyDescent="0.3">
      <c r="A127" s="13" t="s">
        <v>316</v>
      </c>
      <c r="B127" s="13" t="s">
        <v>23</v>
      </c>
      <c r="C127" s="13" t="s">
        <v>93</v>
      </c>
      <c r="D127" s="13" t="s">
        <v>93</v>
      </c>
      <c r="E127" s="13" t="s">
        <v>326</v>
      </c>
      <c r="F127" s="13" t="s">
        <v>149</v>
      </c>
      <c r="G127" s="13" t="str">
        <f t="shared" si="1"/>
        <v>No</v>
      </c>
      <c r="H127" s="13" t="s">
        <v>71</v>
      </c>
      <c r="I127" s="13" t="s">
        <v>30</v>
      </c>
      <c r="J127" s="13" t="s">
        <v>29</v>
      </c>
      <c r="K127" s="13" t="s">
        <v>30</v>
      </c>
      <c r="L127" s="13">
        <v>2013</v>
      </c>
      <c r="M127" s="13"/>
      <c r="N127" s="13"/>
      <c r="O127" s="13"/>
      <c r="P127" s="14" t="s">
        <v>1219</v>
      </c>
      <c r="Q127" s="15" t="s">
        <v>95</v>
      </c>
      <c r="R127" s="15" t="s">
        <v>96</v>
      </c>
      <c r="S127" s="15" t="s">
        <v>97</v>
      </c>
      <c r="T127" s="13" t="s">
        <v>326</v>
      </c>
      <c r="U127" s="13" t="s">
        <v>139</v>
      </c>
      <c r="V127" s="13" t="s">
        <v>327</v>
      </c>
      <c r="W127" s="13" t="s">
        <v>328</v>
      </c>
      <c r="X127" s="13" t="s">
        <v>151</v>
      </c>
      <c r="Y127" s="13" t="s">
        <v>329</v>
      </c>
      <c r="Z127" s="3"/>
    </row>
    <row r="128" spans="1:26" x14ac:dyDescent="0.3">
      <c r="A128" s="13" t="s">
        <v>316</v>
      </c>
      <c r="B128" s="13" t="s">
        <v>23</v>
      </c>
      <c r="C128" s="13" t="s">
        <v>93</v>
      </c>
      <c r="D128" s="13" t="s">
        <v>68</v>
      </c>
      <c r="E128" s="13" t="s">
        <v>317</v>
      </c>
      <c r="F128" s="13" t="s">
        <v>54</v>
      </c>
      <c r="G128" s="13" t="str">
        <f t="shared" si="1"/>
        <v>Yes</v>
      </c>
      <c r="H128" s="13" t="s">
        <v>28</v>
      </c>
      <c r="I128" s="13" t="s">
        <v>29</v>
      </c>
      <c r="J128" s="13" t="s">
        <v>29</v>
      </c>
      <c r="K128" s="13" t="s">
        <v>30</v>
      </c>
      <c r="L128" s="13">
        <v>2010</v>
      </c>
      <c r="M128" s="13"/>
      <c r="N128" s="13"/>
      <c r="O128" s="13"/>
      <c r="P128" s="23" t="str">
        <f>HYPERLINK("http://www.ubos.org/unda/index.php/catalog/19","http://www.ubos.org/unda/index.php/catalog/19")</f>
        <v>http://www.ubos.org/unda/index.php/catalog/19</v>
      </c>
      <c r="Q128" s="15" t="s">
        <v>44</v>
      </c>
      <c r="R128" s="15" t="s">
        <v>45</v>
      </c>
      <c r="S128" s="15" t="s">
        <v>56</v>
      </c>
      <c r="T128" s="13" t="s">
        <v>214</v>
      </c>
      <c r="U128" s="13" t="s">
        <v>318</v>
      </c>
      <c r="V128" s="13" t="s">
        <v>319</v>
      </c>
      <c r="W128" s="13" t="s">
        <v>320</v>
      </c>
      <c r="X128" s="13" t="s">
        <v>321</v>
      </c>
      <c r="Y128" s="13"/>
      <c r="Z128" s="3"/>
    </row>
    <row r="129" spans="1:26" x14ac:dyDescent="0.3">
      <c r="A129" s="13" t="s">
        <v>316</v>
      </c>
      <c r="B129" s="13" t="s">
        <v>23</v>
      </c>
      <c r="C129" s="13" t="s">
        <v>93</v>
      </c>
      <c r="D129" s="13" t="s">
        <v>68</v>
      </c>
      <c r="E129" s="13" t="s">
        <v>322</v>
      </c>
      <c r="F129" s="13" t="s">
        <v>54</v>
      </c>
      <c r="G129" s="13" t="str">
        <f t="shared" si="1"/>
        <v>Yes</v>
      </c>
      <c r="H129" s="13" t="s">
        <v>28</v>
      </c>
      <c r="I129" s="13" t="s">
        <v>29</v>
      </c>
      <c r="J129" s="13" t="s">
        <v>29</v>
      </c>
      <c r="K129" s="13" t="s">
        <v>30</v>
      </c>
      <c r="L129" s="13">
        <v>2008</v>
      </c>
      <c r="M129" s="13"/>
      <c r="N129" s="13"/>
      <c r="O129" s="13"/>
      <c r="P129" s="23" t="str">
        <f>HYPERLINK("http://catalog.ihsn.org/index.php/catalog/2357","http://catalog.ihsn.org/index.php/catalog/2357")</f>
        <v>http://catalog.ihsn.org/index.php/catalog/2357</v>
      </c>
      <c r="Q129" s="15" t="s">
        <v>44</v>
      </c>
      <c r="R129" s="15" t="s">
        <v>45</v>
      </c>
      <c r="S129" s="15" t="s">
        <v>56</v>
      </c>
      <c r="T129" s="13" t="s">
        <v>214</v>
      </c>
      <c r="U129" s="13" t="s">
        <v>318</v>
      </c>
      <c r="V129" s="13" t="s">
        <v>319</v>
      </c>
      <c r="W129" s="13" t="s">
        <v>323</v>
      </c>
      <c r="X129" s="13" t="s">
        <v>324</v>
      </c>
      <c r="Y129" s="13"/>
      <c r="Z129" s="3"/>
    </row>
    <row r="130" spans="1:26" x14ac:dyDescent="0.3">
      <c r="A130" s="13" t="s">
        <v>316</v>
      </c>
      <c r="B130" s="13" t="s">
        <v>23</v>
      </c>
      <c r="C130" s="13" t="s">
        <v>93</v>
      </c>
      <c r="D130" s="13" t="s">
        <v>68</v>
      </c>
      <c r="E130" s="13" t="s">
        <v>325</v>
      </c>
      <c r="F130" s="13" t="s">
        <v>54</v>
      </c>
      <c r="G130" s="13" t="str">
        <f t="shared" si="1"/>
        <v>Yes</v>
      </c>
      <c r="H130" s="13" t="s">
        <v>28</v>
      </c>
      <c r="I130" s="13" t="s">
        <v>30</v>
      </c>
      <c r="J130" s="13" t="s">
        <v>29</v>
      </c>
      <c r="K130" s="13" t="s">
        <v>30</v>
      </c>
      <c r="L130" s="13">
        <v>2012</v>
      </c>
      <c r="M130" s="13"/>
      <c r="N130" s="13"/>
      <c r="O130" s="13"/>
      <c r="P130" s="23" t="str">
        <f>HYPERLINK("http://www.ubos.org/unda/index.php/catalog/54","http://www.ubos.org/unda/index.php/catalog/54")</f>
        <v>http://www.ubos.org/unda/index.php/catalog/54</v>
      </c>
      <c r="Q130" s="15" t="s">
        <v>44</v>
      </c>
      <c r="R130" s="15" t="s">
        <v>45</v>
      </c>
      <c r="S130" s="15" t="s">
        <v>56</v>
      </c>
      <c r="T130" s="13" t="s">
        <v>214</v>
      </c>
      <c r="U130" s="13" t="s">
        <v>318</v>
      </c>
      <c r="V130" s="13" t="s">
        <v>319</v>
      </c>
      <c r="W130" s="13" t="s">
        <v>320</v>
      </c>
      <c r="X130" s="13" t="s">
        <v>321</v>
      </c>
      <c r="Y130" s="13"/>
      <c r="Z130" s="3"/>
    </row>
    <row r="131" spans="1:26" x14ac:dyDescent="0.3">
      <c r="A131" s="13" t="s">
        <v>330</v>
      </c>
      <c r="B131" s="13" t="s">
        <v>23</v>
      </c>
      <c r="C131" s="13" t="s">
        <v>93</v>
      </c>
      <c r="D131" s="13" t="s">
        <v>93</v>
      </c>
      <c r="E131" s="13" t="s">
        <v>1234</v>
      </c>
      <c r="F131" s="13" t="s">
        <v>338</v>
      </c>
      <c r="G131" s="13" t="str">
        <f t="shared" ref="G131:G194" si="2">IF(Q131="A","Yes","No")</f>
        <v>No</v>
      </c>
      <c r="H131" s="13" t="s">
        <v>28</v>
      </c>
      <c r="I131" s="13" t="s">
        <v>29</v>
      </c>
      <c r="J131" s="13" t="s">
        <v>29</v>
      </c>
      <c r="K131" s="13" t="s">
        <v>30</v>
      </c>
      <c r="L131" s="13">
        <v>2013</v>
      </c>
      <c r="M131" s="13"/>
      <c r="N131" s="13"/>
      <c r="O131" s="13"/>
      <c r="P131" s="16" t="str">
        <f>HYPERLINK("https://www.strausscenter.org/ccaps-content/climate-vulnerability-model.html","https://www.strausscenter.org/ccaps-content/climate-vulnerability-model.html")</f>
        <v>https://www.strausscenter.org/ccaps-content/climate-vulnerability-model.html</v>
      </c>
      <c r="Q131" s="15" t="s">
        <v>33</v>
      </c>
      <c r="R131" s="15" t="s">
        <v>34</v>
      </c>
      <c r="S131" s="15" t="s">
        <v>82</v>
      </c>
      <c r="T131" s="13" t="s">
        <v>337</v>
      </c>
      <c r="U131" s="13" t="s">
        <v>223</v>
      </c>
      <c r="V131" s="13" t="s">
        <v>224</v>
      </c>
      <c r="W131" s="13" t="s">
        <v>339</v>
      </c>
      <c r="X131" s="13" t="s">
        <v>340</v>
      </c>
      <c r="Y131" s="13"/>
      <c r="Z131" s="3"/>
    </row>
    <row r="132" spans="1:26" x14ac:dyDescent="0.3">
      <c r="A132" s="13" t="s">
        <v>330</v>
      </c>
      <c r="B132" s="13" t="s">
        <v>23</v>
      </c>
      <c r="C132" s="13" t="s">
        <v>93</v>
      </c>
      <c r="D132" s="13" t="s">
        <v>93</v>
      </c>
      <c r="E132" s="13" t="s">
        <v>341</v>
      </c>
      <c r="F132" s="13" t="s">
        <v>149</v>
      </c>
      <c r="G132" s="13" t="str">
        <f t="shared" si="2"/>
        <v>No</v>
      </c>
      <c r="H132" s="13" t="s">
        <v>28</v>
      </c>
      <c r="I132" s="13" t="s">
        <v>29</v>
      </c>
      <c r="J132" s="13" t="s">
        <v>29</v>
      </c>
      <c r="K132" s="13" t="s">
        <v>30</v>
      </c>
      <c r="L132" s="13">
        <v>2013</v>
      </c>
      <c r="M132" s="13"/>
      <c r="N132" s="13"/>
      <c r="O132" s="13"/>
      <c r="P132" s="14" t="s">
        <v>1231</v>
      </c>
      <c r="Q132" s="15" t="s">
        <v>95</v>
      </c>
      <c r="R132" s="15" t="s">
        <v>96</v>
      </c>
      <c r="S132" s="15" t="s">
        <v>97</v>
      </c>
      <c r="T132" s="13" t="s">
        <v>341</v>
      </c>
      <c r="U132" s="13" t="s">
        <v>333</v>
      </c>
      <c r="V132" s="13" t="s">
        <v>334</v>
      </c>
      <c r="W132" s="13" t="s">
        <v>342</v>
      </c>
      <c r="X132" s="13" t="s">
        <v>151</v>
      </c>
      <c r="Y132" s="13"/>
      <c r="Z132" s="3"/>
    </row>
    <row r="133" spans="1:26" x14ac:dyDescent="0.3">
      <c r="A133" s="13" t="s">
        <v>330</v>
      </c>
      <c r="B133" s="13" t="s">
        <v>23</v>
      </c>
      <c r="C133" s="13" t="s">
        <v>93</v>
      </c>
      <c r="D133" s="13" t="s">
        <v>93</v>
      </c>
      <c r="E133" s="13" t="s">
        <v>343</v>
      </c>
      <c r="F133" s="13" t="s">
        <v>344</v>
      </c>
      <c r="G133" s="13" t="str">
        <f t="shared" si="2"/>
        <v>No</v>
      </c>
      <c r="H133" s="13" t="s">
        <v>71</v>
      </c>
      <c r="I133" s="13" t="s">
        <v>29</v>
      </c>
      <c r="J133" s="13" t="s">
        <v>29</v>
      </c>
      <c r="K133" s="13" t="s">
        <v>30</v>
      </c>
      <c r="L133" s="13">
        <v>2015</v>
      </c>
      <c r="M133" s="13"/>
      <c r="N133" s="13"/>
      <c r="O133" s="13"/>
      <c r="P133" s="16" t="str">
        <f>HYPERLINK("http://portal.gdacs.org/data","http://portal.gdacs.org/data")</f>
        <v>http://portal.gdacs.org/data</v>
      </c>
      <c r="Q133" s="15" t="s">
        <v>33</v>
      </c>
      <c r="R133" s="15" t="s">
        <v>34</v>
      </c>
      <c r="S133" s="15" t="s">
        <v>82</v>
      </c>
      <c r="T133" s="13"/>
      <c r="U133" s="13" t="s">
        <v>345</v>
      </c>
      <c r="V133" s="13" t="s">
        <v>224</v>
      </c>
      <c r="W133" s="13" t="s">
        <v>346</v>
      </c>
      <c r="X133" s="13" t="s">
        <v>347</v>
      </c>
      <c r="Y133" s="13"/>
      <c r="Z133" s="3"/>
    </row>
    <row r="134" spans="1:26" x14ac:dyDescent="0.3">
      <c r="A134" s="13" t="s">
        <v>330</v>
      </c>
      <c r="B134" s="13" t="s">
        <v>23</v>
      </c>
      <c r="C134" s="13" t="s">
        <v>93</v>
      </c>
      <c r="D134" s="13" t="s">
        <v>93</v>
      </c>
      <c r="E134" s="13" t="s">
        <v>348</v>
      </c>
      <c r="F134" s="13" t="s">
        <v>349</v>
      </c>
      <c r="G134" s="13" t="str">
        <f t="shared" si="2"/>
        <v>No</v>
      </c>
      <c r="H134" s="13" t="s">
        <v>71</v>
      </c>
      <c r="I134" s="13" t="s">
        <v>29</v>
      </c>
      <c r="J134" s="13" t="s">
        <v>29</v>
      </c>
      <c r="K134" s="13" t="s">
        <v>30</v>
      </c>
      <c r="L134" s="13">
        <v>2016</v>
      </c>
      <c r="M134" s="13"/>
      <c r="N134" s="13"/>
      <c r="O134" s="13"/>
      <c r="P134" s="14" t="s">
        <v>350</v>
      </c>
      <c r="Q134" s="15" t="s">
        <v>95</v>
      </c>
      <c r="R134" s="15" t="s">
        <v>96</v>
      </c>
      <c r="S134" s="15" t="s">
        <v>351</v>
      </c>
      <c r="T134" s="13" t="s">
        <v>348</v>
      </c>
      <c r="U134" s="13" t="s">
        <v>333</v>
      </c>
      <c r="V134" s="13" t="s">
        <v>334</v>
      </c>
      <c r="W134" s="13" t="s">
        <v>352</v>
      </c>
      <c r="X134" s="13" t="s">
        <v>151</v>
      </c>
      <c r="Y134" s="13"/>
      <c r="Z134" s="3"/>
    </row>
    <row r="135" spans="1:26" x14ac:dyDescent="0.3">
      <c r="A135" s="13" t="s">
        <v>330</v>
      </c>
      <c r="B135" s="13" t="s">
        <v>23</v>
      </c>
      <c r="C135" s="13" t="s">
        <v>93</v>
      </c>
      <c r="D135" s="13" t="s">
        <v>68</v>
      </c>
      <c r="E135" s="13" t="s">
        <v>331</v>
      </c>
      <c r="F135" s="13" t="s">
        <v>332</v>
      </c>
      <c r="G135" s="13" t="str">
        <f t="shared" si="2"/>
        <v>No</v>
      </c>
      <c r="H135" s="13" t="s">
        <v>28</v>
      </c>
      <c r="I135" s="13" t="s">
        <v>30</v>
      </c>
      <c r="J135" s="13" t="s">
        <v>29</v>
      </c>
      <c r="K135" s="13" t="s">
        <v>30</v>
      </c>
      <c r="L135" s="13" t="s">
        <v>801</v>
      </c>
      <c r="M135" s="13"/>
      <c r="N135" s="13"/>
      <c r="O135" s="13"/>
      <c r="P135" s="16" t="str">
        <f>HYPERLINK("http://wmo.multicorpora.net/MultiTransWeb/Web.mvc","http://wmo.multicorpora.net/MultiTransWeb/Web.mvc")</f>
        <v>http://wmo.multicorpora.net/MultiTransWeb/Web.mvc</v>
      </c>
      <c r="Q135" s="15" t="s">
        <v>95</v>
      </c>
      <c r="R135" s="15" t="s">
        <v>96</v>
      </c>
      <c r="S135" s="15" t="s">
        <v>97</v>
      </c>
      <c r="T135" s="13" t="s">
        <v>331</v>
      </c>
      <c r="U135" s="13" t="s">
        <v>333</v>
      </c>
      <c r="V135" s="13" t="s">
        <v>334</v>
      </c>
      <c r="W135" s="13" t="s">
        <v>335</v>
      </c>
      <c r="X135" s="13" t="s">
        <v>336</v>
      </c>
      <c r="Y135" s="13"/>
      <c r="Z135" s="3"/>
    </row>
    <row r="136" spans="1:26" x14ac:dyDescent="0.3">
      <c r="A136" s="13" t="s">
        <v>330</v>
      </c>
      <c r="B136" s="13" t="s">
        <v>23</v>
      </c>
      <c r="C136" s="13" t="s">
        <v>93</v>
      </c>
      <c r="D136" s="13" t="s">
        <v>24</v>
      </c>
      <c r="E136" s="13" t="s">
        <v>1251</v>
      </c>
      <c r="F136" s="13" t="s">
        <v>361</v>
      </c>
      <c r="G136" s="13" t="str">
        <f t="shared" si="2"/>
        <v>Yes</v>
      </c>
      <c r="H136" s="13" t="s">
        <v>71</v>
      </c>
      <c r="I136" s="13" t="s">
        <v>29</v>
      </c>
      <c r="J136" s="13" t="s">
        <v>29</v>
      </c>
      <c r="K136" s="13" t="s">
        <v>30</v>
      </c>
      <c r="L136" s="13">
        <v>2013</v>
      </c>
      <c r="M136" s="13"/>
      <c r="N136" s="13"/>
      <c r="O136" s="13"/>
      <c r="P136" s="14" t="s">
        <v>1247</v>
      </c>
      <c r="Q136" s="15" t="s">
        <v>44</v>
      </c>
      <c r="R136" s="15" t="s">
        <v>45</v>
      </c>
      <c r="S136" s="15" t="s">
        <v>72</v>
      </c>
      <c r="T136" s="13"/>
      <c r="U136" s="13" t="s">
        <v>333</v>
      </c>
      <c r="V136" s="13" t="s">
        <v>334</v>
      </c>
      <c r="W136" s="13"/>
      <c r="X136" s="13" t="s">
        <v>76</v>
      </c>
      <c r="Y136" s="13"/>
      <c r="Z136" s="3"/>
    </row>
    <row r="137" spans="1:26" x14ac:dyDescent="0.3">
      <c r="A137" s="13" t="s">
        <v>330</v>
      </c>
      <c r="B137" s="13" t="s">
        <v>23</v>
      </c>
      <c r="C137" s="13" t="s">
        <v>93</v>
      </c>
      <c r="D137" s="13" t="s">
        <v>93</v>
      </c>
      <c r="E137" s="13" t="s">
        <v>363</v>
      </c>
      <c r="F137" s="25" t="s">
        <v>364</v>
      </c>
      <c r="G137" s="13" t="str">
        <f t="shared" si="2"/>
        <v>No</v>
      </c>
      <c r="H137" s="25" t="s">
        <v>28</v>
      </c>
      <c r="I137" s="13" t="s">
        <v>29</v>
      </c>
      <c r="J137" s="13" t="s">
        <v>29</v>
      </c>
      <c r="K137" s="13" t="s">
        <v>30</v>
      </c>
      <c r="L137" s="13">
        <v>2009</v>
      </c>
      <c r="M137" s="13"/>
      <c r="N137" s="13"/>
      <c r="O137" s="13"/>
      <c r="P137" s="16" t="str">
        <f>HYPERLINK("http://catalog.ihsn.org/index.php/catalog/1047","http://catalog.ihsn.org/index.php/catalog/1047")</f>
        <v>http://catalog.ihsn.org/index.php/catalog/1047</v>
      </c>
      <c r="Q137" s="15" t="s">
        <v>33</v>
      </c>
      <c r="R137" s="15" t="s">
        <v>34</v>
      </c>
      <c r="S137" s="15" t="s">
        <v>35</v>
      </c>
      <c r="T137" s="13"/>
      <c r="U137" s="13" t="s">
        <v>333</v>
      </c>
      <c r="V137" s="13" t="s">
        <v>334</v>
      </c>
      <c r="W137" s="13" t="s">
        <v>365</v>
      </c>
      <c r="X137" s="13" t="s">
        <v>100</v>
      </c>
      <c r="Y137" s="13" t="s">
        <v>366</v>
      </c>
      <c r="Z137" s="3"/>
    </row>
    <row r="138" spans="1:26" x14ac:dyDescent="0.3">
      <c r="A138" s="13" t="s">
        <v>330</v>
      </c>
      <c r="B138" s="13" t="s">
        <v>23</v>
      </c>
      <c r="C138" s="13" t="s">
        <v>93</v>
      </c>
      <c r="D138" s="13" t="s">
        <v>93</v>
      </c>
      <c r="E138" s="13" t="s">
        <v>353</v>
      </c>
      <c r="F138" s="13" t="s">
        <v>354</v>
      </c>
      <c r="G138" s="13" t="str">
        <f t="shared" si="2"/>
        <v>No</v>
      </c>
      <c r="H138" s="13" t="s">
        <v>28</v>
      </c>
      <c r="I138" s="13" t="s">
        <v>29</v>
      </c>
      <c r="J138" s="13" t="s">
        <v>29</v>
      </c>
      <c r="K138" s="13" t="s">
        <v>29</v>
      </c>
      <c r="L138" s="13">
        <v>2014</v>
      </c>
      <c r="M138" s="13"/>
      <c r="N138" s="13"/>
      <c r="O138" s="13"/>
      <c r="P138" s="16" t="str">
        <f>HYPERLINK("http://unfccc.int/ghg_data/items/3800.php","http://unfccc.int/ghg_data/items/3800.php")</f>
        <v>http://unfccc.int/ghg_data/items/3800.php</v>
      </c>
      <c r="Q138" s="15" t="s">
        <v>95</v>
      </c>
      <c r="R138" s="15" t="s">
        <v>96</v>
      </c>
      <c r="S138" s="15" t="s">
        <v>97</v>
      </c>
      <c r="T138" s="13" t="s">
        <v>353</v>
      </c>
      <c r="U138" s="13" t="s">
        <v>333</v>
      </c>
      <c r="V138" s="13" t="s">
        <v>334</v>
      </c>
      <c r="W138" s="13" t="s">
        <v>355</v>
      </c>
      <c r="X138" s="13" t="s">
        <v>151</v>
      </c>
      <c r="Y138" s="13" t="s">
        <v>356</v>
      </c>
      <c r="Z138" s="3"/>
    </row>
    <row r="139" spans="1:26" x14ac:dyDescent="0.3">
      <c r="A139" s="13" t="s">
        <v>330</v>
      </c>
      <c r="B139" s="13" t="s">
        <v>23</v>
      </c>
      <c r="C139" s="13" t="s">
        <v>93</v>
      </c>
      <c r="D139" s="13" t="s">
        <v>24</v>
      </c>
      <c r="E139" s="13" t="s">
        <v>1253</v>
      </c>
      <c r="F139" s="13" t="s">
        <v>2021</v>
      </c>
      <c r="G139" s="13" t="str">
        <f t="shared" si="2"/>
        <v>Yes</v>
      </c>
      <c r="H139" s="13" t="s">
        <v>71</v>
      </c>
      <c r="I139" s="13" t="s">
        <v>29</v>
      </c>
      <c r="J139" s="13" t="s">
        <v>29</v>
      </c>
      <c r="K139" s="13" t="s">
        <v>30</v>
      </c>
      <c r="L139" s="13">
        <v>2015</v>
      </c>
      <c r="M139" s="13"/>
      <c r="N139" s="13"/>
      <c r="O139" s="13"/>
      <c r="P139" s="16" t="str">
        <f>HYPERLINK("http://ipsanad.com/","http://ipsanad.com/")</f>
        <v>http://ipsanad.com/</v>
      </c>
      <c r="Q139" s="15" t="s">
        <v>44</v>
      </c>
      <c r="R139" s="15" t="s">
        <v>45</v>
      </c>
      <c r="S139" s="15" t="s">
        <v>46</v>
      </c>
      <c r="T139" s="13"/>
      <c r="U139" s="13" t="s">
        <v>333</v>
      </c>
      <c r="V139" s="13" t="s">
        <v>334</v>
      </c>
      <c r="W139" s="13" t="s">
        <v>368</v>
      </c>
      <c r="X139" s="13" t="s">
        <v>171</v>
      </c>
      <c r="Y139" s="13"/>
      <c r="Z139" s="3"/>
    </row>
    <row r="140" spans="1:26" x14ac:dyDescent="0.3">
      <c r="A140" s="13" t="s">
        <v>330</v>
      </c>
      <c r="B140" s="13" t="s">
        <v>23</v>
      </c>
      <c r="C140" s="13" t="s">
        <v>93</v>
      </c>
      <c r="D140" s="13" t="s">
        <v>24</v>
      </c>
      <c r="E140" s="13" t="s">
        <v>360</v>
      </c>
      <c r="F140" s="13" t="s">
        <v>361</v>
      </c>
      <c r="G140" s="13" t="str">
        <f t="shared" si="2"/>
        <v>Yes</v>
      </c>
      <c r="H140" s="13" t="s">
        <v>71</v>
      </c>
      <c r="I140" s="13" t="s">
        <v>30</v>
      </c>
      <c r="J140" s="13" t="s">
        <v>29</v>
      </c>
      <c r="K140" s="13" t="s">
        <v>30</v>
      </c>
      <c r="L140" s="13">
        <v>2015</v>
      </c>
      <c r="M140" s="13"/>
      <c r="N140" s="13"/>
      <c r="O140" s="13"/>
      <c r="P140" s="14" t="s">
        <v>362</v>
      </c>
      <c r="Q140" s="15" t="s">
        <v>44</v>
      </c>
      <c r="R140" s="15" t="s">
        <v>45</v>
      </c>
      <c r="S140" s="15" t="s">
        <v>72</v>
      </c>
      <c r="T140" s="13"/>
      <c r="U140" s="13" t="s">
        <v>333</v>
      </c>
      <c r="V140" s="13" t="s">
        <v>334</v>
      </c>
      <c r="W140" s="13"/>
      <c r="X140" s="13" t="s">
        <v>76</v>
      </c>
      <c r="Y140" s="13"/>
      <c r="Z140" s="3"/>
    </row>
    <row r="141" spans="1:26" x14ac:dyDescent="0.3">
      <c r="A141" s="13" t="s">
        <v>330</v>
      </c>
      <c r="B141" s="13" t="s">
        <v>23</v>
      </c>
      <c r="C141" s="13" t="s">
        <v>93</v>
      </c>
      <c r="D141" s="13" t="s">
        <v>93</v>
      </c>
      <c r="E141" s="13" t="s">
        <v>367</v>
      </c>
      <c r="F141" s="13" t="s">
        <v>2021</v>
      </c>
      <c r="G141" s="13" t="str">
        <f t="shared" si="2"/>
        <v>Yes</v>
      </c>
      <c r="H141" s="13" t="s">
        <v>71</v>
      </c>
      <c r="I141" s="13" t="s">
        <v>30</v>
      </c>
      <c r="J141" s="13" t="s">
        <v>30</v>
      </c>
      <c r="K141" s="13" t="s">
        <v>30</v>
      </c>
      <c r="L141" s="13" t="s">
        <v>801</v>
      </c>
      <c r="M141" s="13"/>
      <c r="N141" s="13"/>
      <c r="O141" s="13"/>
      <c r="P141" s="13" t="s">
        <v>92</v>
      </c>
      <c r="Q141" s="15" t="s">
        <v>44</v>
      </c>
      <c r="R141" s="15" t="s">
        <v>45</v>
      </c>
      <c r="S141" s="15" t="s">
        <v>46</v>
      </c>
      <c r="T141" s="13"/>
      <c r="U141" s="13" t="s">
        <v>333</v>
      </c>
      <c r="V141" s="13" t="s">
        <v>334</v>
      </c>
      <c r="W141" s="13"/>
      <c r="X141" s="13" t="s">
        <v>171</v>
      </c>
      <c r="Y141" s="13"/>
      <c r="Z141" s="3"/>
    </row>
    <row r="142" spans="1:26" x14ac:dyDescent="0.3">
      <c r="A142" s="13" t="s">
        <v>330</v>
      </c>
      <c r="B142" s="13" t="s">
        <v>23</v>
      </c>
      <c r="C142" s="13" t="s">
        <v>93</v>
      </c>
      <c r="D142" s="13" t="s">
        <v>93</v>
      </c>
      <c r="E142" s="13" t="s">
        <v>357</v>
      </c>
      <c r="F142" s="13" t="s">
        <v>332</v>
      </c>
      <c r="G142" s="13" t="str">
        <f t="shared" si="2"/>
        <v>No</v>
      </c>
      <c r="H142" s="13" t="s">
        <v>28</v>
      </c>
      <c r="I142" s="13" t="s">
        <v>29</v>
      </c>
      <c r="J142" s="13" t="s">
        <v>29</v>
      </c>
      <c r="K142" s="13" t="s">
        <v>30</v>
      </c>
      <c r="L142" s="13">
        <v>2016</v>
      </c>
      <c r="M142" s="13"/>
      <c r="N142" s="13"/>
      <c r="O142" s="13"/>
      <c r="P142" s="16" t="str">
        <f>HYPERLINK("http://worldweather.wmo.int/en/home.html","http://worldweather.wmo.int/en/home.html")</f>
        <v>http://worldweather.wmo.int/en/home.html</v>
      </c>
      <c r="Q142" s="15" t="s">
        <v>95</v>
      </c>
      <c r="R142" s="15" t="s">
        <v>96</v>
      </c>
      <c r="S142" s="15" t="s">
        <v>97</v>
      </c>
      <c r="T142" s="13" t="s">
        <v>357</v>
      </c>
      <c r="U142" s="13" t="s">
        <v>333</v>
      </c>
      <c r="V142" s="13" t="s">
        <v>334</v>
      </c>
      <c r="W142" s="13" t="s">
        <v>358</v>
      </c>
      <c r="X142" s="13" t="s">
        <v>151</v>
      </c>
      <c r="Y142" s="13" t="s">
        <v>359</v>
      </c>
      <c r="Z142" s="3"/>
    </row>
    <row r="143" spans="1:26" x14ac:dyDescent="0.3">
      <c r="A143" s="13" t="s">
        <v>369</v>
      </c>
      <c r="B143" s="13" t="s">
        <v>107</v>
      </c>
      <c r="C143" s="13" t="s">
        <v>93</v>
      </c>
      <c r="D143" s="13" t="s">
        <v>93</v>
      </c>
      <c r="E143" s="13" t="s">
        <v>575</v>
      </c>
      <c r="F143" s="13" t="s">
        <v>576</v>
      </c>
      <c r="G143" s="13" t="str">
        <f t="shared" si="2"/>
        <v>No</v>
      </c>
      <c r="H143" s="13" t="s">
        <v>71</v>
      </c>
      <c r="I143" s="13" t="s">
        <v>30</v>
      </c>
      <c r="J143" s="13" t="s">
        <v>29</v>
      </c>
      <c r="K143" s="13" t="s">
        <v>30</v>
      </c>
      <c r="L143" s="13" t="s">
        <v>801</v>
      </c>
      <c r="M143" s="13"/>
      <c r="N143" s="13"/>
      <c r="O143" s="13"/>
      <c r="P143" s="14" t="s">
        <v>577</v>
      </c>
      <c r="Q143" s="15" t="s">
        <v>199</v>
      </c>
      <c r="R143" s="15" t="s">
        <v>200</v>
      </c>
      <c r="S143" s="15" t="s">
        <v>200</v>
      </c>
      <c r="T143" s="13" t="s">
        <v>578</v>
      </c>
      <c r="U143" s="13" t="s">
        <v>127</v>
      </c>
      <c r="V143" s="13" t="s">
        <v>128</v>
      </c>
      <c r="W143" s="13" t="s">
        <v>306</v>
      </c>
      <c r="X143" s="13" t="s">
        <v>306</v>
      </c>
      <c r="Y143" s="13" t="s">
        <v>579</v>
      </c>
      <c r="Z143" s="3"/>
    </row>
    <row r="144" spans="1:26" x14ac:dyDescent="0.3">
      <c r="A144" s="13" t="s">
        <v>369</v>
      </c>
      <c r="B144" s="13" t="s">
        <v>107</v>
      </c>
      <c r="C144" s="13" t="s">
        <v>93</v>
      </c>
      <c r="D144" s="13" t="s">
        <v>93</v>
      </c>
      <c r="E144" s="13" t="s">
        <v>592</v>
      </c>
      <c r="F144" s="13" t="s">
        <v>593</v>
      </c>
      <c r="G144" s="13" t="str">
        <f t="shared" si="2"/>
        <v>No</v>
      </c>
      <c r="H144" s="13" t="s">
        <v>71</v>
      </c>
      <c r="I144" s="13" t="s">
        <v>29</v>
      </c>
      <c r="J144" s="13" t="s">
        <v>29</v>
      </c>
      <c r="K144" s="13" t="s">
        <v>29</v>
      </c>
      <c r="L144" s="13">
        <v>2014</v>
      </c>
      <c r="M144" s="13" t="s">
        <v>723</v>
      </c>
      <c r="N144" s="13"/>
      <c r="O144" s="13">
        <v>2015</v>
      </c>
      <c r="P144" s="14" t="s">
        <v>1843</v>
      </c>
      <c r="Q144" s="15" t="s">
        <v>33</v>
      </c>
      <c r="R144" s="15" t="s">
        <v>34</v>
      </c>
      <c r="S144" s="15" t="s">
        <v>82</v>
      </c>
      <c r="T144" s="13"/>
      <c r="U144" s="13" t="s">
        <v>202</v>
      </c>
      <c r="V144" s="13" t="s">
        <v>207</v>
      </c>
      <c r="W144" s="13" t="s">
        <v>595</v>
      </c>
      <c r="X144" s="13" t="s">
        <v>306</v>
      </c>
      <c r="Y144" s="13"/>
      <c r="Z144" s="3"/>
    </row>
    <row r="145" spans="1:26" x14ac:dyDescent="0.3">
      <c r="A145" s="13" t="s">
        <v>369</v>
      </c>
      <c r="B145" s="13" t="s">
        <v>107</v>
      </c>
      <c r="C145" s="13" t="s">
        <v>93</v>
      </c>
      <c r="D145" s="13" t="s">
        <v>93</v>
      </c>
      <c r="E145" s="13" t="s">
        <v>780</v>
      </c>
      <c r="F145" s="13" t="s">
        <v>775</v>
      </c>
      <c r="G145" s="13" t="str">
        <f t="shared" si="2"/>
        <v>No</v>
      </c>
      <c r="H145" s="13" t="s">
        <v>28</v>
      </c>
      <c r="I145" s="13" t="s">
        <v>29</v>
      </c>
      <c r="J145" s="13" t="s">
        <v>29</v>
      </c>
      <c r="K145" s="13" t="s">
        <v>30</v>
      </c>
      <c r="L145" s="13">
        <v>2015</v>
      </c>
      <c r="M145" s="13" t="s">
        <v>723</v>
      </c>
      <c r="N145" s="13"/>
      <c r="O145" s="13"/>
      <c r="P145" s="14" t="s">
        <v>778</v>
      </c>
      <c r="Q145" s="15" t="s">
        <v>95</v>
      </c>
      <c r="R145" s="15" t="s">
        <v>96</v>
      </c>
      <c r="S145" s="15" t="s">
        <v>97</v>
      </c>
      <c r="T145" s="13" t="s">
        <v>779</v>
      </c>
      <c r="U145" s="13" t="s">
        <v>223</v>
      </c>
      <c r="V145" s="13" t="s">
        <v>224</v>
      </c>
      <c r="W145" s="13" t="s">
        <v>699</v>
      </c>
      <c r="X145" s="13" t="s">
        <v>161</v>
      </c>
      <c r="Y145" s="13"/>
      <c r="Z145" s="3"/>
    </row>
    <row r="146" spans="1:26" x14ac:dyDescent="0.3">
      <c r="A146" s="13" t="s">
        <v>369</v>
      </c>
      <c r="B146" s="13" t="s">
        <v>23</v>
      </c>
      <c r="C146" s="13" t="s">
        <v>93</v>
      </c>
      <c r="D146" s="13" t="s">
        <v>93</v>
      </c>
      <c r="E146" s="13" t="s">
        <v>1781</v>
      </c>
      <c r="F146" s="13" t="s">
        <v>1782</v>
      </c>
      <c r="G146" s="13" t="str">
        <f t="shared" si="2"/>
        <v>Yes</v>
      </c>
      <c r="H146" s="13" t="s">
        <v>71</v>
      </c>
      <c r="I146" s="13" t="s">
        <v>29</v>
      </c>
      <c r="J146" s="13" t="s">
        <v>29</v>
      </c>
      <c r="K146" s="13" t="s">
        <v>29</v>
      </c>
      <c r="L146" s="13">
        <v>2016</v>
      </c>
      <c r="M146" s="13" t="s">
        <v>209</v>
      </c>
      <c r="N146" s="13">
        <v>2015</v>
      </c>
      <c r="O146" s="13">
        <v>2016</v>
      </c>
      <c r="P146" s="13" t="s">
        <v>1779</v>
      </c>
      <c r="Q146" s="15" t="s">
        <v>44</v>
      </c>
      <c r="R146" s="15" t="s">
        <v>45</v>
      </c>
      <c r="S146" s="15" t="s">
        <v>46</v>
      </c>
      <c r="T146" s="13"/>
      <c r="U146" s="13" t="s">
        <v>481</v>
      </c>
      <c r="V146" s="13" t="s">
        <v>482</v>
      </c>
      <c r="W146" s="13"/>
      <c r="X146" s="13" t="s">
        <v>1780</v>
      </c>
      <c r="Y146" s="13"/>
      <c r="Z146" s="3"/>
    </row>
    <row r="147" spans="1:26" x14ac:dyDescent="0.3">
      <c r="A147" s="13" t="s">
        <v>369</v>
      </c>
      <c r="B147" s="13" t="s">
        <v>107</v>
      </c>
      <c r="C147" s="13" t="s">
        <v>93</v>
      </c>
      <c r="D147" s="13" t="s">
        <v>93</v>
      </c>
      <c r="E147" s="13" t="s">
        <v>585</v>
      </c>
      <c r="F147" s="13" t="s">
        <v>586</v>
      </c>
      <c r="G147" s="13" t="str">
        <f t="shared" si="2"/>
        <v>No</v>
      </c>
      <c r="H147" s="13" t="s">
        <v>28</v>
      </c>
      <c r="I147" s="13" t="s">
        <v>29</v>
      </c>
      <c r="J147" s="13" t="s">
        <v>29</v>
      </c>
      <c r="K147" s="13" t="s">
        <v>29</v>
      </c>
      <c r="L147" s="13">
        <v>2014</v>
      </c>
      <c r="M147" s="13" t="s">
        <v>723</v>
      </c>
      <c r="N147" s="13"/>
      <c r="O147" s="13">
        <v>2015</v>
      </c>
      <c r="P147" s="14" t="s">
        <v>587</v>
      </c>
      <c r="Q147" s="15" t="s">
        <v>95</v>
      </c>
      <c r="R147" s="15" t="s">
        <v>96</v>
      </c>
      <c r="S147" s="15" t="s">
        <v>351</v>
      </c>
      <c r="T147" s="13" t="s">
        <v>585</v>
      </c>
      <c r="U147" s="13" t="s">
        <v>202</v>
      </c>
      <c r="V147" s="13" t="s">
        <v>207</v>
      </c>
      <c r="W147" s="13" t="s">
        <v>568</v>
      </c>
      <c r="X147" s="13" t="s">
        <v>306</v>
      </c>
      <c r="Y147" s="16" t="str">
        <f>HYPERLINK("https://data.oecd.org/searchresults/?hf=20&amp;b=0&amp;r=%2Bf%2Ftype%2Findicators&amp;l=en&amp;s=score","https://data.oecd.org/searchresults/?hf=20&amp;b=0&amp;r=%2Bf%2Ftype%2Findicators&amp;l=en&amp;s=score")</f>
        <v>https://data.oecd.org/searchresults/?hf=20&amp;b=0&amp;r=%2Bf%2Ftype%2Findicators&amp;l=en&amp;s=score</v>
      </c>
      <c r="Z147" s="3"/>
    </row>
    <row r="148" spans="1:26" x14ac:dyDescent="0.3">
      <c r="A148" s="13" t="s">
        <v>369</v>
      </c>
      <c r="B148" s="13" t="s">
        <v>107</v>
      </c>
      <c r="C148" s="13" t="s">
        <v>93</v>
      </c>
      <c r="D148" s="13" t="s">
        <v>24</v>
      </c>
      <c r="E148" s="13" t="s">
        <v>1845</v>
      </c>
      <c r="F148" s="13" t="s">
        <v>593</v>
      </c>
      <c r="G148" s="13" t="str">
        <f t="shared" si="2"/>
        <v>No</v>
      </c>
      <c r="H148" s="13" t="s">
        <v>71</v>
      </c>
      <c r="I148" s="13" t="s">
        <v>29</v>
      </c>
      <c r="J148" s="13" t="s">
        <v>29</v>
      </c>
      <c r="K148" s="13" t="s">
        <v>29</v>
      </c>
      <c r="L148" s="13">
        <v>2014</v>
      </c>
      <c r="M148" s="13" t="s">
        <v>723</v>
      </c>
      <c r="N148" s="13"/>
      <c r="O148" s="13">
        <v>2015</v>
      </c>
      <c r="P148" s="14" t="s">
        <v>1846</v>
      </c>
      <c r="Q148" s="15" t="s">
        <v>33</v>
      </c>
      <c r="R148" s="15" t="s">
        <v>34</v>
      </c>
      <c r="S148" s="15" t="s">
        <v>82</v>
      </c>
      <c r="T148" s="13"/>
      <c r="U148" s="13" t="s">
        <v>202</v>
      </c>
      <c r="V148" s="13" t="s">
        <v>207</v>
      </c>
      <c r="W148" s="13" t="s">
        <v>595</v>
      </c>
      <c r="X148" s="13" t="s">
        <v>306</v>
      </c>
      <c r="Y148" s="13"/>
      <c r="Z148" s="3"/>
    </row>
    <row r="149" spans="1:26" x14ac:dyDescent="0.3">
      <c r="A149" s="13" t="s">
        <v>369</v>
      </c>
      <c r="B149" s="13" t="s">
        <v>107</v>
      </c>
      <c r="C149" s="13" t="s">
        <v>93</v>
      </c>
      <c r="D149" s="13" t="s">
        <v>68</v>
      </c>
      <c r="E149" s="13" t="s">
        <v>1774</v>
      </c>
      <c r="F149" s="13" t="s">
        <v>54</v>
      </c>
      <c r="G149" s="13" t="str">
        <f t="shared" si="2"/>
        <v>Yes</v>
      </c>
      <c r="H149" s="13" t="s">
        <v>71</v>
      </c>
      <c r="I149" s="13" t="s">
        <v>29</v>
      </c>
      <c r="J149" s="13" t="s">
        <v>29</v>
      </c>
      <c r="K149" s="13" t="s">
        <v>30</v>
      </c>
      <c r="L149" s="13">
        <v>2015</v>
      </c>
      <c r="M149" s="13" t="s">
        <v>60</v>
      </c>
      <c r="N149" s="13">
        <v>2014</v>
      </c>
      <c r="O149" s="13">
        <v>2016</v>
      </c>
      <c r="P149" s="14" t="s">
        <v>574</v>
      </c>
      <c r="Q149" s="15" t="s">
        <v>44</v>
      </c>
      <c r="R149" s="15" t="s">
        <v>45</v>
      </c>
      <c r="S149" s="15" t="s">
        <v>56</v>
      </c>
      <c r="T149" s="13"/>
      <c r="U149" s="13" t="s">
        <v>202</v>
      </c>
      <c r="V149" s="13" t="s">
        <v>203</v>
      </c>
      <c r="W149" s="13" t="s">
        <v>306</v>
      </c>
      <c r="X149" s="13" t="s">
        <v>112</v>
      </c>
      <c r="Y149" s="13"/>
      <c r="Z149" s="3"/>
    </row>
    <row r="150" spans="1:26" x14ac:dyDescent="0.3">
      <c r="A150" s="13" t="s">
        <v>369</v>
      </c>
      <c r="B150" s="13" t="s">
        <v>23</v>
      </c>
      <c r="C150" s="13" t="s">
        <v>93</v>
      </c>
      <c r="D150" s="13" t="s">
        <v>93</v>
      </c>
      <c r="E150" s="13" t="s">
        <v>376</v>
      </c>
      <c r="F150" s="13" t="s">
        <v>377</v>
      </c>
      <c r="G150" s="13" t="str">
        <f t="shared" si="2"/>
        <v>No</v>
      </c>
      <c r="H150" s="13" t="s">
        <v>28</v>
      </c>
      <c r="I150" s="13" t="s">
        <v>29</v>
      </c>
      <c r="J150" s="13" t="s">
        <v>29</v>
      </c>
      <c r="K150" s="13" t="s">
        <v>29</v>
      </c>
      <c r="L150" s="13">
        <v>2010</v>
      </c>
      <c r="M150" s="13"/>
      <c r="N150" s="13">
        <v>2007</v>
      </c>
      <c r="O150" s="13"/>
      <c r="P150" s="16" t="str">
        <f>HYPERLINK("http://microdata.worldbank.org/index.php/catalog/593","http://microdata.worldbank.org/index.php/catalog/593")</f>
        <v>http://microdata.worldbank.org/index.php/catalog/593</v>
      </c>
      <c r="Q150" s="15" t="s">
        <v>95</v>
      </c>
      <c r="R150" s="15" t="s">
        <v>96</v>
      </c>
      <c r="S150" s="15" t="s">
        <v>351</v>
      </c>
      <c r="T150" s="13" t="s">
        <v>201</v>
      </c>
      <c r="U150" s="13" t="s">
        <v>371</v>
      </c>
      <c r="V150" s="13" t="s">
        <v>144</v>
      </c>
      <c r="W150" s="13" t="s">
        <v>306</v>
      </c>
      <c r="X150" s="13" t="s">
        <v>378</v>
      </c>
      <c r="Y150" s="16" t="str">
        <f>HYPERLINK("http://catalog.ihsn.org/index.php/catalog/892","http://catalog.ihsn.org/index.php/catalog/892 ")</f>
        <v xml:space="preserve">http://catalog.ihsn.org/index.php/catalog/892 </v>
      </c>
      <c r="Z150" s="3"/>
    </row>
    <row r="151" spans="1:26" x14ac:dyDescent="0.3">
      <c r="A151" s="13" t="s">
        <v>369</v>
      </c>
      <c r="B151" s="13" t="s">
        <v>23</v>
      </c>
      <c r="C151" s="13" t="s">
        <v>93</v>
      </c>
      <c r="D151" s="13" t="s">
        <v>93</v>
      </c>
      <c r="E151" s="13" t="s">
        <v>379</v>
      </c>
      <c r="F151" s="13" t="s">
        <v>377</v>
      </c>
      <c r="G151" s="13" t="str">
        <f t="shared" si="2"/>
        <v>No</v>
      </c>
      <c r="H151" s="13" t="s">
        <v>28</v>
      </c>
      <c r="I151" s="13" t="s">
        <v>29</v>
      </c>
      <c r="J151" s="13" t="s">
        <v>29</v>
      </c>
      <c r="K151" s="13" t="s">
        <v>29</v>
      </c>
      <c r="L151" s="13">
        <v>2014</v>
      </c>
      <c r="M151" s="13"/>
      <c r="N151" s="13">
        <v>2011</v>
      </c>
      <c r="O151" s="13"/>
      <c r="P151" s="23" t="str">
        <f>HYPERLINK("http://microdata.worldbank.org/index.php/catalog/2504","http://microdata.worldbank.org/index.php/catalog/2504")</f>
        <v>http://microdata.worldbank.org/index.php/catalog/2504</v>
      </c>
      <c r="Q151" s="15" t="s">
        <v>95</v>
      </c>
      <c r="R151" s="15" t="s">
        <v>96</v>
      </c>
      <c r="S151" s="15" t="s">
        <v>351</v>
      </c>
      <c r="T151" s="13" t="s">
        <v>201</v>
      </c>
      <c r="U151" s="13" t="s">
        <v>143</v>
      </c>
      <c r="V151" s="13" t="s">
        <v>144</v>
      </c>
      <c r="W151" s="13" t="s">
        <v>306</v>
      </c>
      <c r="X151" s="13" t="s">
        <v>378</v>
      </c>
      <c r="Y151" s="23" t="str">
        <f>HYPERLINK("http://datatopics.worldbank.org/financialinclusion/","http://datatopics.worldbank.org/financialinclusion/")</f>
        <v>http://datatopics.worldbank.org/financialinclusion/</v>
      </c>
      <c r="Z151" s="3"/>
    </row>
    <row r="152" spans="1:26" x14ac:dyDescent="0.3">
      <c r="A152" s="13" t="s">
        <v>369</v>
      </c>
      <c r="B152" s="13" t="s">
        <v>23</v>
      </c>
      <c r="C152" s="13" t="s">
        <v>93</v>
      </c>
      <c r="D152" s="13" t="s">
        <v>93</v>
      </c>
      <c r="E152" s="13" t="s">
        <v>370</v>
      </c>
      <c r="F152" s="13" t="s">
        <v>54</v>
      </c>
      <c r="G152" s="13" t="str">
        <f t="shared" si="2"/>
        <v>Yes</v>
      </c>
      <c r="H152" s="13" t="s">
        <v>28</v>
      </c>
      <c r="I152" s="13" t="s">
        <v>30</v>
      </c>
      <c r="J152" s="13" t="s">
        <v>29</v>
      </c>
      <c r="K152" s="13" t="s">
        <v>30</v>
      </c>
      <c r="L152" s="13">
        <v>2011</v>
      </c>
      <c r="M152" s="13"/>
      <c r="N152" s="13"/>
      <c r="O152" s="13"/>
      <c r="P152" s="23" t="str">
        <f>HYPERLINK("http://www.ubos.org/unda/index.php/catalog/52","http://www.ubos.org/unda/index.php/catalog/52")</f>
        <v>http://www.ubos.org/unda/index.php/catalog/52</v>
      </c>
      <c r="Q152" s="15" t="s">
        <v>44</v>
      </c>
      <c r="R152" s="15" t="s">
        <v>45</v>
      </c>
      <c r="S152" s="15" t="s">
        <v>56</v>
      </c>
      <c r="T152" s="13" t="s">
        <v>133</v>
      </c>
      <c r="U152" s="13" t="s">
        <v>371</v>
      </c>
      <c r="V152" s="13" t="s">
        <v>144</v>
      </c>
      <c r="W152" s="13" t="s">
        <v>372</v>
      </c>
      <c r="X152" s="13" t="s">
        <v>373</v>
      </c>
      <c r="Y152" s="13"/>
      <c r="Z152" s="3"/>
    </row>
    <row r="153" spans="1:26" x14ac:dyDescent="0.3">
      <c r="A153" s="13" t="s">
        <v>369</v>
      </c>
      <c r="B153" s="13" t="s">
        <v>23</v>
      </c>
      <c r="C153" s="13" t="s">
        <v>93</v>
      </c>
      <c r="D153" s="13" t="s">
        <v>68</v>
      </c>
      <c r="E153" s="13" t="s">
        <v>374</v>
      </c>
      <c r="F153" s="13" t="s">
        <v>54</v>
      </c>
      <c r="G153" s="13" t="str">
        <f t="shared" si="2"/>
        <v>Yes</v>
      </c>
      <c r="H153" s="13" t="s">
        <v>28</v>
      </c>
      <c r="I153" s="13" t="s">
        <v>29</v>
      </c>
      <c r="J153" s="13" t="s">
        <v>29</v>
      </c>
      <c r="K153" s="13" t="s">
        <v>30</v>
      </c>
      <c r="L153" s="13">
        <v>2007</v>
      </c>
      <c r="M153" s="13"/>
      <c r="N153" s="13"/>
      <c r="O153" s="13"/>
      <c r="P153" s="23" t="str">
        <f>HYPERLINK("http://www.ubos.org/unda/index.php/catalog/11","http://www.ubos.org/unda/index.php/catalog/11")</f>
        <v>http://www.ubos.org/unda/index.php/catalog/11</v>
      </c>
      <c r="Q153" s="15" t="s">
        <v>44</v>
      </c>
      <c r="R153" s="15" t="s">
        <v>45</v>
      </c>
      <c r="S153" s="15" t="s">
        <v>56</v>
      </c>
      <c r="T153" s="13" t="s">
        <v>214</v>
      </c>
      <c r="U153" s="13" t="s">
        <v>371</v>
      </c>
      <c r="V153" s="13" t="s">
        <v>144</v>
      </c>
      <c r="W153" s="13" t="s">
        <v>271</v>
      </c>
      <c r="X153" s="13" t="s">
        <v>375</v>
      </c>
      <c r="Y153" s="23" t="str">
        <f>HYPERLINK("http://catalog.ihsn.org/index.php/catalog/3786/","http://catalog.ihsn.org/index.php/catalog/3786/")</f>
        <v>http://catalog.ihsn.org/index.php/catalog/3786/</v>
      </c>
      <c r="Z153" s="3"/>
    </row>
    <row r="154" spans="1:26" x14ac:dyDescent="0.3">
      <c r="A154" s="13" t="s">
        <v>369</v>
      </c>
      <c r="B154" s="13" t="s">
        <v>107</v>
      </c>
      <c r="C154" s="13" t="s">
        <v>93</v>
      </c>
      <c r="D154" s="13" t="s">
        <v>93</v>
      </c>
      <c r="E154" s="13" t="s">
        <v>590</v>
      </c>
      <c r="F154" s="13" t="s">
        <v>590</v>
      </c>
      <c r="G154" s="13" t="str">
        <f t="shared" si="2"/>
        <v>No</v>
      </c>
      <c r="H154" s="13" t="s">
        <v>71</v>
      </c>
      <c r="I154" s="13" t="s">
        <v>29</v>
      </c>
      <c r="J154" s="13" t="s">
        <v>29</v>
      </c>
      <c r="K154" s="13" t="s">
        <v>29</v>
      </c>
      <c r="L154" s="13">
        <v>2012</v>
      </c>
      <c r="M154" s="13" t="s">
        <v>723</v>
      </c>
      <c r="N154" s="13"/>
      <c r="O154" s="13"/>
      <c r="P154" s="14" t="s">
        <v>1847</v>
      </c>
      <c r="Q154" s="15" t="s">
        <v>95</v>
      </c>
      <c r="R154" s="15" t="s">
        <v>96</v>
      </c>
      <c r="S154" s="15" t="s">
        <v>97</v>
      </c>
      <c r="T154" s="13" t="s">
        <v>590</v>
      </c>
      <c r="U154" s="13" t="s">
        <v>202</v>
      </c>
      <c r="V154" s="13" t="s">
        <v>207</v>
      </c>
      <c r="W154" s="13" t="s">
        <v>306</v>
      </c>
      <c r="X154" s="13" t="s">
        <v>100</v>
      </c>
      <c r="Y154" s="13" t="s">
        <v>591</v>
      </c>
      <c r="Z154" s="3"/>
    </row>
    <row r="155" spans="1:26" x14ac:dyDescent="0.3">
      <c r="A155" s="13" t="s">
        <v>369</v>
      </c>
      <c r="B155" s="13" t="s">
        <v>107</v>
      </c>
      <c r="C155" s="13" t="s">
        <v>93</v>
      </c>
      <c r="D155" s="13" t="s">
        <v>93</v>
      </c>
      <c r="E155" s="13" t="s">
        <v>1757</v>
      </c>
      <c r="F155" s="13" t="s">
        <v>377</v>
      </c>
      <c r="G155" s="13" t="str">
        <f t="shared" si="2"/>
        <v>No</v>
      </c>
      <c r="H155" s="13" t="s">
        <v>28</v>
      </c>
      <c r="I155" s="13" t="s">
        <v>29</v>
      </c>
      <c r="J155" s="13" t="s">
        <v>29</v>
      </c>
      <c r="K155" s="13" t="s">
        <v>29</v>
      </c>
      <c r="L155" s="13">
        <v>2015</v>
      </c>
      <c r="M155" s="13" t="s">
        <v>723</v>
      </c>
      <c r="N155" s="13"/>
      <c r="O155" s="13"/>
      <c r="P155" s="27" t="s">
        <v>1719</v>
      </c>
      <c r="Q155" s="15" t="s">
        <v>95</v>
      </c>
      <c r="R155" s="15" t="s">
        <v>96</v>
      </c>
      <c r="S155" s="15" t="s">
        <v>351</v>
      </c>
      <c r="T155" s="13" t="s">
        <v>567</v>
      </c>
      <c r="U155" s="13" t="s">
        <v>202</v>
      </c>
      <c r="V155" s="13" t="s">
        <v>207</v>
      </c>
      <c r="W155" s="13" t="s">
        <v>568</v>
      </c>
      <c r="X155" s="13" t="s">
        <v>306</v>
      </c>
      <c r="Y155" s="13" t="s">
        <v>569</v>
      </c>
      <c r="Z155" s="3"/>
    </row>
    <row r="156" spans="1:26" x14ac:dyDescent="0.3">
      <c r="A156" s="13" t="s">
        <v>380</v>
      </c>
      <c r="B156" s="13" t="s">
        <v>107</v>
      </c>
      <c r="C156" s="13" t="s">
        <v>93</v>
      </c>
      <c r="D156" s="13" t="s">
        <v>93</v>
      </c>
      <c r="E156" s="13" t="s">
        <v>575</v>
      </c>
      <c r="F156" s="13" t="s">
        <v>576</v>
      </c>
      <c r="G156" s="13" t="str">
        <f t="shared" si="2"/>
        <v>No</v>
      </c>
      <c r="H156" s="13" t="s">
        <v>71</v>
      </c>
      <c r="I156" s="13" t="s">
        <v>30</v>
      </c>
      <c r="J156" s="13" t="s">
        <v>29</v>
      </c>
      <c r="K156" s="13" t="s">
        <v>30</v>
      </c>
      <c r="L156" s="13" t="s">
        <v>801</v>
      </c>
      <c r="M156" s="13"/>
      <c r="N156" s="13"/>
      <c r="O156" s="13"/>
      <c r="P156" s="14" t="s">
        <v>577</v>
      </c>
      <c r="Q156" s="15" t="s">
        <v>199</v>
      </c>
      <c r="R156" s="15" t="s">
        <v>200</v>
      </c>
      <c r="S156" s="15" t="s">
        <v>200</v>
      </c>
      <c r="T156" s="13" t="s">
        <v>578</v>
      </c>
      <c r="U156" s="13" t="s">
        <v>127</v>
      </c>
      <c r="V156" s="13" t="s">
        <v>128</v>
      </c>
      <c r="W156" s="13" t="s">
        <v>306</v>
      </c>
      <c r="X156" s="13" t="s">
        <v>306</v>
      </c>
      <c r="Y156" s="13" t="s">
        <v>579</v>
      </c>
      <c r="Z156" s="3"/>
    </row>
    <row r="157" spans="1:26" x14ac:dyDescent="0.3">
      <c r="A157" s="13" t="s">
        <v>380</v>
      </c>
      <c r="B157" s="13" t="s">
        <v>107</v>
      </c>
      <c r="C157" s="13" t="s">
        <v>93</v>
      </c>
      <c r="D157" s="13" t="s">
        <v>24</v>
      </c>
      <c r="E157" s="13" t="s">
        <v>1540</v>
      </c>
      <c r="F157" s="13" t="s">
        <v>543</v>
      </c>
      <c r="G157" s="13" t="str">
        <f t="shared" si="2"/>
        <v>Yes</v>
      </c>
      <c r="H157" s="13" t="s">
        <v>71</v>
      </c>
      <c r="I157" s="13" t="s">
        <v>29</v>
      </c>
      <c r="J157" s="13" t="s">
        <v>29</v>
      </c>
      <c r="K157" s="13" t="s">
        <v>30</v>
      </c>
      <c r="L157" s="13">
        <v>2015</v>
      </c>
      <c r="M157" s="13" t="s">
        <v>723</v>
      </c>
      <c r="N157" s="13"/>
      <c r="O157" s="13">
        <v>2016</v>
      </c>
      <c r="P157" s="14" t="s">
        <v>1541</v>
      </c>
      <c r="Q157" s="15" t="s">
        <v>44</v>
      </c>
      <c r="R157" s="15" t="s">
        <v>45</v>
      </c>
      <c r="S157" s="15" t="s">
        <v>72</v>
      </c>
      <c r="T157" s="13"/>
      <c r="U157" s="13" t="s">
        <v>143</v>
      </c>
      <c r="V157" s="13" t="s">
        <v>144</v>
      </c>
      <c r="W157" s="13"/>
      <c r="X157" s="13" t="s">
        <v>120</v>
      </c>
      <c r="Y157" s="13"/>
      <c r="Z157" s="3"/>
    </row>
    <row r="158" spans="1:26" x14ac:dyDescent="0.3">
      <c r="A158" s="13" t="s">
        <v>380</v>
      </c>
      <c r="B158" s="13" t="s">
        <v>23</v>
      </c>
      <c r="C158" s="13" t="s">
        <v>93</v>
      </c>
      <c r="D158" s="13" t="s">
        <v>93</v>
      </c>
      <c r="E158" s="13" t="s">
        <v>408</v>
      </c>
      <c r="F158" s="13" t="s">
        <v>409</v>
      </c>
      <c r="G158" s="13" t="str">
        <f t="shared" si="2"/>
        <v>No</v>
      </c>
      <c r="H158" s="13" t="s">
        <v>71</v>
      </c>
      <c r="I158" s="13" t="s">
        <v>29</v>
      </c>
      <c r="J158" s="13" t="s">
        <v>29</v>
      </c>
      <c r="K158" s="13" t="s">
        <v>30</v>
      </c>
      <c r="L158" s="13">
        <v>2016</v>
      </c>
      <c r="M158" s="13"/>
      <c r="N158" s="13"/>
      <c r="O158" s="13"/>
      <c r="P158" s="16" t="s">
        <v>410</v>
      </c>
      <c r="Q158" s="15" t="s">
        <v>33</v>
      </c>
      <c r="R158" s="15" t="s">
        <v>34</v>
      </c>
      <c r="S158" s="15" t="s">
        <v>82</v>
      </c>
      <c r="T158" s="13"/>
      <c r="U158" s="13" t="s">
        <v>411</v>
      </c>
      <c r="V158" s="13" t="s">
        <v>412</v>
      </c>
      <c r="W158" s="13" t="s">
        <v>413</v>
      </c>
      <c r="X158" s="13" t="s">
        <v>340</v>
      </c>
      <c r="Y158" s="13"/>
      <c r="Z158" s="3"/>
    </row>
    <row r="159" spans="1:26" x14ac:dyDescent="0.3">
      <c r="A159" s="13" t="s">
        <v>380</v>
      </c>
      <c r="B159" s="13" t="s">
        <v>23</v>
      </c>
      <c r="C159" s="13" t="s">
        <v>93</v>
      </c>
      <c r="D159" s="13" t="s">
        <v>67</v>
      </c>
      <c r="E159" s="13" t="s">
        <v>541</v>
      </c>
      <c r="F159" s="13" t="s">
        <v>54</v>
      </c>
      <c r="G159" s="13" t="str">
        <f t="shared" si="2"/>
        <v>Yes</v>
      </c>
      <c r="H159" s="13" t="s">
        <v>71</v>
      </c>
      <c r="I159" s="13" t="s">
        <v>29</v>
      </c>
      <c r="J159" s="13" t="s">
        <v>29</v>
      </c>
      <c r="K159" s="13" t="s">
        <v>30</v>
      </c>
      <c r="L159" s="13">
        <v>2014</v>
      </c>
      <c r="M159" s="13"/>
      <c r="N159" s="13"/>
      <c r="O159" s="13"/>
      <c r="P159" s="23" t="str">
        <f>HYPERLINK("http://www.ubos.org/statistical-activities/community-systems/district-profiling/community-statistics/","http://www.ubos.org/statistical-activities/community-systems/district-profiling/community-statistics/ ")</f>
        <v xml:space="preserve">http://www.ubos.org/statistical-activities/community-systems/district-profiling/community-statistics/ </v>
      </c>
      <c r="Q159" s="15" t="s">
        <v>44</v>
      </c>
      <c r="R159" s="15" t="s">
        <v>45</v>
      </c>
      <c r="S159" s="15" t="s">
        <v>56</v>
      </c>
      <c r="T159" s="13"/>
      <c r="U159" s="13" t="s">
        <v>202</v>
      </c>
      <c r="V159" s="13" t="s">
        <v>203</v>
      </c>
      <c r="W159" s="13" t="s">
        <v>542</v>
      </c>
      <c r="X159" s="13" t="s">
        <v>91</v>
      </c>
      <c r="Y159" s="13"/>
      <c r="Z159" s="3"/>
    </row>
    <row r="160" spans="1:26" x14ac:dyDescent="0.3">
      <c r="A160" s="13" t="s">
        <v>380</v>
      </c>
      <c r="B160" s="13" t="s">
        <v>107</v>
      </c>
      <c r="C160" s="13" t="s">
        <v>93</v>
      </c>
      <c r="D160" s="13" t="s">
        <v>93</v>
      </c>
      <c r="E160" s="13" t="s">
        <v>580</v>
      </c>
      <c r="F160" s="13" t="s">
        <v>54</v>
      </c>
      <c r="G160" s="13" t="str">
        <f t="shared" si="2"/>
        <v>Yes</v>
      </c>
      <c r="H160" s="13" t="s">
        <v>71</v>
      </c>
      <c r="I160" s="13" t="s">
        <v>29</v>
      </c>
      <c r="J160" s="13" t="s">
        <v>29</v>
      </c>
      <c r="K160" s="13" t="s">
        <v>30</v>
      </c>
      <c r="L160" s="13" t="s">
        <v>801</v>
      </c>
      <c r="M160" s="13"/>
      <c r="N160" s="13"/>
      <c r="O160" s="13"/>
      <c r="P160" s="16" t="str">
        <f>HYPERLINK("http://ugandadata.orq/ecompendium/BrowseDefinitions.aspx","http://ugandadata.orq/ecompendium/BrowseDefinitions.aspx and http://www.ubos.org/publications/technical/")</f>
        <v>http://ugandadata.orq/ecompendium/BrowseDefinitions.aspx and http://www.ubos.org/publications/technical/</v>
      </c>
      <c r="Q160" s="15" t="s">
        <v>44</v>
      </c>
      <c r="R160" s="15" t="s">
        <v>45</v>
      </c>
      <c r="S160" s="15" t="s">
        <v>56</v>
      </c>
      <c r="T160" s="13"/>
      <c r="U160" s="13" t="s">
        <v>202</v>
      </c>
      <c r="V160" s="13" t="s">
        <v>203</v>
      </c>
      <c r="W160" s="13" t="s">
        <v>581</v>
      </c>
      <c r="X160" s="13" t="s">
        <v>470</v>
      </c>
      <c r="Y160" s="13" t="s">
        <v>582</v>
      </c>
      <c r="Z160" s="3"/>
    </row>
    <row r="161" spans="1:26" x14ac:dyDescent="0.3">
      <c r="A161" s="13" t="s">
        <v>380</v>
      </c>
      <c r="B161" s="13" t="s">
        <v>107</v>
      </c>
      <c r="C161" s="13" t="s">
        <v>93</v>
      </c>
      <c r="D161" s="13" t="s">
        <v>93</v>
      </c>
      <c r="E161" s="13" t="s">
        <v>592</v>
      </c>
      <c r="F161" s="13" t="s">
        <v>593</v>
      </c>
      <c r="G161" s="13" t="str">
        <f t="shared" si="2"/>
        <v>No</v>
      </c>
      <c r="H161" s="13" t="s">
        <v>71</v>
      </c>
      <c r="I161" s="13" t="s">
        <v>29</v>
      </c>
      <c r="J161" s="13" t="s">
        <v>29</v>
      </c>
      <c r="K161" s="13" t="s">
        <v>29</v>
      </c>
      <c r="L161" s="13">
        <v>2013</v>
      </c>
      <c r="M161" s="13" t="s">
        <v>723</v>
      </c>
      <c r="N161" s="13"/>
      <c r="O161" s="13"/>
      <c r="P161" s="14" t="s">
        <v>594</v>
      </c>
      <c r="Q161" s="15" t="s">
        <v>33</v>
      </c>
      <c r="R161" s="15" t="s">
        <v>34</v>
      </c>
      <c r="S161" s="15" t="s">
        <v>82</v>
      </c>
      <c r="T161" s="13"/>
      <c r="U161" s="13" t="s">
        <v>202</v>
      </c>
      <c r="V161" s="13" t="s">
        <v>207</v>
      </c>
      <c r="W161" s="13" t="s">
        <v>595</v>
      </c>
      <c r="X161" s="13" t="s">
        <v>306</v>
      </c>
      <c r="Y161" s="13"/>
      <c r="Z161" s="3"/>
    </row>
    <row r="162" spans="1:26" x14ac:dyDescent="0.3">
      <c r="A162" s="13" t="s">
        <v>380</v>
      </c>
      <c r="B162" s="13" t="s">
        <v>107</v>
      </c>
      <c r="C162" s="13" t="s">
        <v>93</v>
      </c>
      <c r="D162" s="13" t="s">
        <v>24</v>
      </c>
      <c r="E162" s="13" t="s">
        <v>564</v>
      </c>
      <c r="F162" s="13" t="s">
        <v>54</v>
      </c>
      <c r="G162" s="13" t="str">
        <f t="shared" si="2"/>
        <v>Yes</v>
      </c>
      <c r="H162" s="13" t="s">
        <v>71</v>
      </c>
      <c r="I162" s="13" t="s">
        <v>29</v>
      </c>
      <c r="J162" s="13" t="s">
        <v>29</v>
      </c>
      <c r="K162" s="13" t="s">
        <v>30</v>
      </c>
      <c r="L162" s="13">
        <v>2014</v>
      </c>
      <c r="M162" s="13"/>
      <c r="N162" s="13"/>
      <c r="O162" s="13"/>
      <c r="P162" s="14" t="s">
        <v>1657</v>
      </c>
      <c r="Q162" s="15" t="s">
        <v>44</v>
      </c>
      <c r="R162" s="15" t="s">
        <v>45</v>
      </c>
      <c r="S162" s="15" t="s">
        <v>56</v>
      </c>
      <c r="T162" s="13"/>
      <c r="U162" s="13" t="s">
        <v>202</v>
      </c>
      <c r="V162" s="13" t="s">
        <v>203</v>
      </c>
      <c r="W162" s="13" t="s">
        <v>566</v>
      </c>
      <c r="X162" s="13" t="s">
        <v>91</v>
      </c>
      <c r="Y162" s="13"/>
      <c r="Z162" s="3"/>
    </row>
    <row r="163" spans="1:26" x14ac:dyDescent="0.3">
      <c r="A163" s="13" t="s">
        <v>380</v>
      </c>
      <c r="B163" s="13" t="s">
        <v>107</v>
      </c>
      <c r="C163" s="13" t="s">
        <v>93</v>
      </c>
      <c r="D163" s="13" t="s">
        <v>93</v>
      </c>
      <c r="E163" s="13" t="s">
        <v>557</v>
      </c>
      <c r="F163" s="13" t="s">
        <v>499</v>
      </c>
      <c r="G163" s="13" t="str">
        <f t="shared" si="2"/>
        <v>Yes</v>
      </c>
      <c r="H163" s="13" t="s">
        <v>71</v>
      </c>
      <c r="I163" s="13" t="s">
        <v>29</v>
      </c>
      <c r="J163" s="13" t="s">
        <v>29</v>
      </c>
      <c r="K163" s="13" t="s">
        <v>30</v>
      </c>
      <c r="L163" s="13">
        <v>2002</v>
      </c>
      <c r="M163" s="13"/>
      <c r="N163" s="13"/>
      <c r="O163" s="13"/>
      <c r="P163" s="14" t="s">
        <v>1626</v>
      </c>
      <c r="Q163" s="15" t="s">
        <v>44</v>
      </c>
      <c r="R163" s="15" t="s">
        <v>45</v>
      </c>
      <c r="S163" s="15" t="s">
        <v>72</v>
      </c>
      <c r="T163" s="13"/>
      <c r="U163" s="13" t="s">
        <v>123</v>
      </c>
      <c r="V163" s="13" t="s">
        <v>124</v>
      </c>
      <c r="W163" s="13" t="s">
        <v>558</v>
      </c>
      <c r="X163" s="13" t="s">
        <v>120</v>
      </c>
      <c r="Y163" s="13"/>
      <c r="Z163" s="3"/>
    </row>
    <row r="164" spans="1:26" x14ac:dyDescent="0.3">
      <c r="A164" s="13" t="s">
        <v>380</v>
      </c>
      <c r="B164" s="13" t="s">
        <v>107</v>
      </c>
      <c r="C164" s="13" t="s">
        <v>24</v>
      </c>
      <c r="D164" s="13" t="s">
        <v>24</v>
      </c>
      <c r="E164" s="13" t="s">
        <v>1661</v>
      </c>
      <c r="F164" s="13" t="s">
        <v>54</v>
      </c>
      <c r="G164" s="13" t="str">
        <f t="shared" si="2"/>
        <v>Yes</v>
      </c>
      <c r="H164" s="13" t="s">
        <v>71</v>
      </c>
      <c r="I164" s="13" t="s">
        <v>29</v>
      </c>
      <c r="J164" s="13" t="s">
        <v>29</v>
      </c>
      <c r="K164" s="13" t="s">
        <v>30</v>
      </c>
      <c r="L164" s="13">
        <v>2013</v>
      </c>
      <c r="M164" s="13" t="s">
        <v>723</v>
      </c>
      <c r="N164" s="13"/>
      <c r="O164" s="13"/>
      <c r="P164" s="14" t="s">
        <v>565</v>
      </c>
      <c r="Q164" s="15" t="s">
        <v>44</v>
      </c>
      <c r="R164" s="15" t="s">
        <v>45</v>
      </c>
      <c r="S164" s="15" t="s">
        <v>56</v>
      </c>
      <c r="T164" s="13"/>
      <c r="U164" s="13" t="s">
        <v>202</v>
      </c>
      <c r="V164" s="13" t="s">
        <v>203</v>
      </c>
      <c r="W164" s="13" t="s">
        <v>566</v>
      </c>
      <c r="X164" s="13" t="s">
        <v>91</v>
      </c>
      <c r="Y164" s="13"/>
      <c r="Z164" s="3"/>
    </row>
    <row r="165" spans="1:26" x14ac:dyDescent="0.3">
      <c r="A165" s="13" t="s">
        <v>380</v>
      </c>
      <c r="B165" s="13" t="s">
        <v>23</v>
      </c>
      <c r="C165" s="13" t="s">
        <v>93</v>
      </c>
      <c r="D165" s="13" t="s">
        <v>93</v>
      </c>
      <c r="E165" s="13" t="s">
        <v>414</v>
      </c>
      <c r="F165" s="13" t="s">
        <v>409</v>
      </c>
      <c r="G165" s="13" t="str">
        <f t="shared" si="2"/>
        <v>No</v>
      </c>
      <c r="H165" s="13" t="s">
        <v>28</v>
      </c>
      <c r="I165" s="13" t="s">
        <v>29</v>
      </c>
      <c r="J165" s="13" t="s">
        <v>29</v>
      </c>
      <c r="K165" s="13" t="s">
        <v>30</v>
      </c>
      <c r="L165" s="13">
        <v>2016</v>
      </c>
      <c r="M165" s="13"/>
      <c r="N165" s="13"/>
      <c r="O165" s="13"/>
      <c r="P165" s="16" t="s">
        <v>415</v>
      </c>
      <c r="Q165" s="15" t="s">
        <v>33</v>
      </c>
      <c r="R165" s="15" t="s">
        <v>34</v>
      </c>
      <c r="S165" s="15" t="s">
        <v>82</v>
      </c>
      <c r="T165" s="13"/>
      <c r="U165" s="13" t="s">
        <v>411</v>
      </c>
      <c r="V165" s="13" t="s">
        <v>412</v>
      </c>
      <c r="W165" s="13" t="s">
        <v>416</v>
      </c>
      <c r="X165" s="13" t="s">
        <v>306</v>
      </c>
      <c r="Y165" s="13"/>
      <c r="Z165" s="3"/>
    </row>
    <row r="166" spans="1:26" x14ac:dyDescent="0.3">
      <c r="A166" s="13" t="s">
        <v>380</v>
      </c>
      <c r="B166" s="13" t="s">
        <v>107</v>
      </c>
      <c r="C166" s="13" t="s">
        <v>93</v>
      </c>
      <c r="D166" s="13" t="s">
        <v>93</v>
      </c>
      <c r="E166" s="13" t="s">
        <v>417</v>
      </c>
      <c r="F166" s="13" t="s">
        <v>418</v>
      </c>
      <c r="G166" s="13" t="str">
        <f t="shared" si="2"/>
        <v>No</v>
      </c>
      <c r="H166" s="13" t="s">
        <v>71</v>
      </c>
      <c r="I166" s="13" t="s">
        <v>29</v>
      </c>
      <c r="J166" s="13" t="s">
        <v>29</v>
      </c>
      <c r="K166" s="13" t="s">
        <v>30</v>
      </c>
      <c r="L166" s="13">
        <v>2014</v>
      </c>
      <c r="M166" s="13"/>
      <c r="N166" s="13"/>
      <c r="O166" s="13"/>
      <c r="P166" s="14" t="s">
        <v>419</v>
      </c>
      <c r="Q166" s="15" t="s">
        <v>95</v>
      </c>
      <c r="R166" s="15" t="s">
        <v>96</v>
      </c>
      <c r="S166" s="15" t="s">
        <v>351</v>
      </c>
      <c r="T166" s="13" t="s">
        <v>417</v>
      </c>
      <c r="U166" s="13" t="s">
        <v>143</v>
      </c>
      <c r="V166" s="13" t="s">
        <v>144</v>
      </c>
      <c r="W166" s="13" t="s">
        <v>420</v>
      </c>
      <c r="X166" s="13" t="s">
        <v>161</v>
      </c>
      <c r="Y166" s="13"/>
      <c r="Z166" s="3"/>
    </row>
    <row r="167" spans="1:26" x14ac:dyDescent="0.3">
      <c r="A167" s="13" t="s">
        <v>380</v>
      </c>
      <c r="B167" s="13" t="s">
        <v>107</v>
      </c>
      <c r="C167" s="13" t="s">
        <v>93</v>
      </c>
      <c r="D167" s="13" t="s">
        <v>93</v>
      </c>
      <c r="E167" s="13" t="s">
        <v>583</v>
      </c>
      <c r="F167" s="13" t="s">
        <v>584</v>
      </c>
      <c r="G167" s="13" t="str">
        <f t="shared" si="2"/>
        <v>No</v>
      </c>
      <c r="H167" s="13" t="s">
        <v>28</v>
      </c>
      <c r="I167" s="13" t="s">
        <v>29</v>
      </c>
      <c r="J167" s="13" t="s">
        <v>29</v>
      </c>
      <c r="K167" s="13" t="s">
        <v>29</v>
      </c>
      <c r="L167" s="13">
        <v>2002</v>
      </c>
      <c r="M167" s="13" t="s">
        <v>1807</v>
      </c>
      <c r="N167" s="13"/>
      <c r="O167" s="13"/>
      <c r="P167" s="23" t="str">
        <f>HYPERLINK("https://international.ipums.org/international/about.shtml","https://international.ipums.org/international/about.shtml")</f>
        <v>https://international.ipums.org/international/about.shtml</v>
      </c>
      <c r="Q167" s="15" t="s">
        <v>199</v>
      </c>
      <c r="R167" s="15" t="s">
        <v>200</v>
      </c>
      <c r="S167" s="15" t="s">
        <v>200</v>
      </c>
      <c r="T167" s="13" t="s">
        <v>583</v>
      </c>
      <c r="U167" s="13" t="s">
        <v>202</v>
      </c>
      <c r="V167" s="13" t="s">
        <v>207</v>
      </c>
      <c r="W167" s="13" t="s">
        <v>297</v>
      </c>
      <c r="X167" s="13" t="s">
        <v>306</v>
      </c>
      <c r="Y167" s="13"/>
      <c r="Z167" s="3"/>
    </row>
    <row r="168" spans="1:26" x14ac:dyDescent="0.3">
      <c r="A168" s="13" t="s">
        <v>380</v>
      </c>
      <c r="B168" s="13" t="s">
        <v>107</v>
      </c>
      <c r="C168" s="13" t="s">
        <v>24</v>
      </c>
      <c r="D168" s="13" t="s">
        <v>24</v>
      </c>
      <c r="E168" s="13" t="s">
        <v>1559</v>
      </c>
      <c r="F168" s="13" t="s">
        <v>545</v>
      </c>
      <c r="G168" s="13" t="str">
        <f t="shared" si="2"/>
        <v>No</v>
      </c>
      <c r="H168" s="13" t="s">
        <v>28</v>
      </c>
      <c r="I168" s="13" t="s">
        <v>29</v>
      </c>
      <c r="J168" s="13" t="s">
        <v>29</v>
      </c>
      <c r="K168" s="13" t="s">
        <v>29</v>
      </c>
      <c r="L168" s="13">
        <v>2015</v>
      </c>
      <c r="M168" s="13"/>
      <c r="N168" s="13"/>
      <c r="O168" s="13"/>
      <c r="P168" s="32" t="s">
        <v>1558</v>
      </c>
      <c r="Q168" s="15" t="s">
        <v>33</v>
      </c>
      <c r="R168" s="15" t="s">
        <v>34</v>
      </c>
      <c r="S168" s="15" t="s">
        <v>35</v>
      </c>
      <c r="T168" s="13" t="s">
        <v>546</v>
      </c>
      <c r="U168" s="13" t="s">
        <v>202</v>
      </c>
      <c r="V168" s="13" t="s">
        <v>207</v>
      </c>
      <c r="W168" s="13" t="s">
        <v>297</v>
      </c>
      <c r="X168" s="13" t="s">
        <v>306</v>
      </c>
      <c r="Y168" s="13"/>
      <c r="Z168" s="3"/>
    </row>
    <row r="169" spans="1:26" x14ac:dyDescent="0.3">
      <c r="A169" s="13" t="s">
        <v>380</v>
      </c>
      <c r="B169" s="13" t="s">
        <v>107</v>
      </c>
      <c r="C169" s="13" t="s">
        <v>93</v>
      </c>
      <c r="D169" s="13" t="s">
        <v>24</v>
      </c>
      <c r="E169" s="13" t="s">
        <v>544</v>
      </c>
      <c r="F169" s="13" t="s">
        <v>2022</v>
      </c>
      <c r="G169" s="13" t="str">
        <f t="shared" si="2"/>
        <v>Yes</v>
      </c>
      <c r="H169" s="13" t="s">
        <v>71</v>
      </c>
      <c r="I169" s="13" t="s">
        <v>30</v>
      </c>
      <c r="J169" s="13" t="s">
        <v>30</v>
      </c>
      <c r="K169" s="13" t="s">
        <v>30</v>
      </c>
      <c r="L169" s="13" t="s">
        <v>801</v>
      </c>
      <c r="M169" s="13"/>
      <c r="N169" s="13"/>
      <c r="O169" s="13"/>
      <c r="P169" s="13" t="s">
        <v>92</v>
      </c>
      <c r="Q169" s="15" t="s">
        <v>44</v>
      </c>
      <c r="R169" s="15" t="s">
        <v>45</v>
      </c>
      <c r="S169" s="15" t="s">
        <v>46</v>
      </c>
      <c r="T169" s="13"/>
      <c r="U169" s="13" t="s">
        <v>481</v>
      </c>
      <c r="V169" s="13" t="s">
        <v>482</v>
      </c>
      <c r="W169" s="13"/>
      <c r="X169" s="13" t="s">
        <v>48</v>
      </c>
      <c r="Y169" s="13"/>
      <c r="Z169" s="3"/>
    </row>
    <row r="170" spans="1:26" x14ac:dyDescent="0.3">
      <c r="A170" s="13" t="s">
        <v>380</v>
      </c>
      <c r="B170" s="13" t="s">
        <v>107</v>
      </c>
      <c r="C170" s="13" t="s">
        <v>93</v>
      </c>
      <c r="D170" s="13" t="s">
        <v>93</v>
      </c>
      <c r="E170" s="13" t="s">
        <v>421</v>
      </c>
      <c r="F170" s="13" t="s">
        <v>149</v>
      </c>
      <c r="G170" s="13" t="str">
        <f t="shared" si="2"/>
        <v>No</v>
      </c>
      <c r="H170" s="13" t="s">
        <v>28</v>
      </c>
      <c r="I170" s="13" t="s">
        <v>29</v>
      </c>
      <c r="J170" s="13" t="s">
        <v>29</v>
      </c>
      <c r="K170" s="13" t="s">
        <v>30</v>
      </c>
      <c r="L170" s="13">
        <v>2014</v>
      </c>
      <c r="M170" s="13"/>
      <c r="N170" s="13"/>
      <c r="O170" s="13"/>
      <c r="P170" s="14" t="s">
        <v>422</v>
      </c>
      <c r="Q170" s="15" t="s">
        <v>95</v>
      </c>
      <c r="R170" s="15" t="s">
        <v>96</v>
      </c>
      <c r="S170" s="15" t="s">
        <v>97</v>
      </c>
      <c r="T170" s="13" t="s">
        <v>421</v>
      </c>
      <c r="U170" s="13" t="s">
        <v>202</v>
      </c>
      <c r="V170" s="13" t="s">
        <v>207</v>
      </c>
      <c r="W170" s="13" t="s">
        <v>423</v>
      </c>
      <c r="X170" s="13" t="s">
        <v>151</v>
      </c>
      <c r="Y170" s="13"/>
      <c r="Z170" s="3"/>
    </row>
    <row r="171" spans="1:26" x14ac:dyDescent="0.3">
      <c r="A171" s="13" t="s">
        <v>380</v>
      </c>
      <c r="B171" s="13" t="s">
        <v>107</v>
      </c>
      <c r="C171" s="13" t="s">
        <v>93</v>
      </c>
      <c r="D171" s="13" t="s">
        <v>93</v>
      </c>
      <c r="E171" s="13" t="s">
        <v>585</v>
      </c>
      <c r="F171" s="13" t="s">
        <v>586</v>
      </c>
      <c r="G171" s="13" t="str">
        <f t="shared" si="2"/>
        <v>No</v>
      </c>
      <c r="H171" s="13" t="s">
        <v>28</v>
      </c>
      <c r="I171" s="13" t="s">
        <v>29</v>
      </c>
      <c r="J171" s="13" t="s">
        <v>29</v>
      </c>
      <c r="K171" s="13" t="s">
        <v>29</v>
      </c>
      <c r="L171" s="13">
        <v>2014</v>
      </c>
      <c r="M171" s="13" t="s">
        <v>723</v>
      </c>
      <c r="N171" s="13"/>
      <c r="O171" s="13"/>
      <c r="P171" s="14" t="s">
        <v>587</v>
      </c>
      <c r="Q171" s="15" t="s">
        <v>95</v>
      </c>
      <c r="R171" s="15" t="s">
        <v>96</v>
      </c>
      <c r="S171" s="15" t="s">
        <v>351</v>
      </c>
      <c r="T171" s="13" t="s">
        <v>585</v>
      </c>
      <c r="U171" s="13" t="s">
        <v>202</v>
      </c>
      <c r="V171" s="13" t="s">
        <v>207</v>
      </c>
      <c r="W171" s="13" t="s">
        <v>568</v>
      </c>
      <c r="X171" s="13" t="s">
        <v>306</v>
      </c>
      <c r="Y171" s="16" t="str">
        <f>HYPERLINK("https://data.oecd.org/searchresults/?hf=20&amp;b=0&amp;r=%2Bf%2Ftype%2Findicators&amp;l=en&amp;s=score","https://data.oecd.org/searchresults/?hf=20&amp;b=0&amp;r=%2Bf%2Ftype%2Findicators&amp;l=en&amp;s=score")</f>
        <v>https://data.oecd.org/searchresults/?hf=20&amp;b=0&amp;r=%2Bf%2Ftype%2Findicators&amp;l=en&amp;s=score</v>
      </c>
      <c r="Z171" s="3"/>
    </row>
    <row r="172" spans="1:26" x14ac:dyDescent="0.3">
      <c r="A172" s="13" t="s">
        <v>380</v>
      </c>
      <c r="B172" s="13" t="s">
        <v>23</v>
      </c>
      <c r="C172" s="13" t="s">
        <v>93</v>
      </c>
      <c r="D172" s="13" t="s">
        <v>93</v>
      </c>
      <c r="E172" s="13" t="s">
        <v>1771</v>
      </c>
      <c r="F172" s="13" t="s">
        <v>573</v>
      </c>
      <c r="G172" s="13" t="str">
        <f t="shared" si="2"/>
        <v>No</v>
      </c>
      <c r="H172" s="13" t="s">
        <v>28</v>
      </c>
      <c r="I172" s="13" t="s">
        <v>29</v>
      </c>
      <c r="J172" s="13" t="s">
        <v>29</v>
      </c>
      <c r="K172" s="13" t="s">
        <v>29</v>
      </c>
      <c r="L172" s="13">
        <v>2011</v>
      </c>
      <c r="M172" s="13"/>
      <c r="N172" s="13"/>
      <c r="O172" s="13"/>
      <c r="P172" s="30" t="str">
        <f>HYPERLINK("http://uganda.opendataforafrica.org/","http://uganda.opendataforafrica.org/")</f>
        <v>http://uganda.opendataforafrica.org/</v>
      </c>
      <c r="Q172" s="15" t="s">
        <v>95</v>
      </c>
      <c r="R172" s="15" t="s">
        <v>96</v>
      </c>
      <c r="S172" s="15" t="s">
        <v>351</v>
      </c>
      <c r="T172" s="13" t="s">
        <v>546</v>
      </c>
      <c r="U172" s="13" t="s">
        <v>202</v>
      </c>
      <c r="V172" s="13" t="s">
        <v>207</v>
      </c>
      <c r="W172" s="13" t="s">
        <v>306</v>
      </c>
      <c r="X172" s="13" t="s">
        <v>91</v>
      </c>
      <c r="Y172" s="16" t="str">
        <f>HYPERLINK("http://www.afdb.org/en/countries/east-africa/uganda/","http://www.afdb.org/en/countries/east-africa/uganda/")</f>
        <v>http://www.afdb.org/en/countries/east-africa/uganda/</v>
      </c>
      <c r="Z172" s="3"/>
    </row>
    <row r="173" spans="1:26" x14ac:dyDescent="0.3">
      <c r="A173" s="13" t="s">
        <v>380</v>
      </c>
      <c r="B173" s="13" t="s">
        <v>23</v>
      </c>
      <c r="C173" s="13" t="s">
        <v>93</v>
      </c>
      <c r="D173" s="13" t="s">
        <v>93</v>
      </c>
      <c r="E173" s="13" t="s">
        <v>393</v>
      </c>
      <c r="F173" s="13" t="s">
        <v>54</v>
      </c>
      <c r="G173" s="13" t="str">
        <f t="shared" si="2"/>
        <v>Yes</v>
      </c>
      <c r="H173" s="13" t="s">
        <v>28</v>
      </c>
      <c r="I173" s="13" t="s">
        <v>29</v>
      </c>
      <c r="J173" s="13" t="s">
        <v>29</v>
      </c>
      <c r="K173" s="13" t="s">
        <v>30</v>
      </c>
      <c r="L173" s="13">
        <v>2011</v>
      </c>
      <c r="M173" s="13"/>
      <c r="N173" s="13"/>
      <c r="O173" s="13"/>
      <c r="P173" s="23" t="str">
        <f>HYPERLINK("http://www.ubos.org/unda/index.php/catalog/18","http://www.ubos.org/unda/index.php/catalog/18")</f>
        <v>http://www.ubos.org/unda/index.php/catalog/18</v>
      </c>
      <c r="Q173" s="15" t="s">
        <v>44</v>
      </c>
      <c r="R173" s="15" t="s">
        <v>45</v>
      </c>
      <c r="S173" s="15" t="s">
        <v>56</v>
      </c>
      <c r="T173" s="13" t="s">
        <v>133</v>
      </c>
      <c r="U173" s="13" t="s">
        <v>143</v>
      </c>
      <c r="V173" s="13" t="s">
        <v>144</v>
      </c>
      <c r="W173" s="13" t="s">
        <v>394</v>
      </c>
      <c r="X173" s="13" t="s">
        <v>395</v>
      </c>
      <c r="Y173" s="13" t="s">
        <v>396</v>
      </c>
      <c r="Z173" s="3"/>
    </row>
    <row r="174" spans="1:26" x14ac:dyDescent="0.3">
      <c r="A174" s="13" t="s">
        <v>380</v>
      </c>
      <c r="B174" s="13" t="s">
        <v>23</v>
      </c>
      <c r="C174" s="13" t="s">
        <v>93</v>
      </c>
      <c r="D174" s="13" t="s">
        <v>68</v>
      </c>
      <c r="E174" s="13" t="s">
        <v>381</v>
      </c>
      <c r="F174" s="13" t="s">
        <v>54</v>
      </c>
      <c r="G174" s="13" t="str">
        <f t="shared" si="2"/>
        <v>Yes</v>
      </c>
      <c r="H174" s="13" t="s">
        <v>28</v>
      </c>
      <c r="I174" s="13" t="s">
        <v>29</v>
      </c>
      <c r="J174" s="13" t="s">
        <v>29</v>
      </c>
      <c r="K174" s="13" t="s">
        <v>30</v>
      </c>
      <c r="L174" s="13">
        <v>2008</v>
      </c>
      <c r="M174" s="13"/>
      <c r="N174" s="13">
        <v>2004</v>
      </c>
      <c r="O174" s="13"/>
      <c r="P174" s="14" t="s">
        <v>1430</v>
      </c>
      <c r="Q174" s="15" t="s">
        <v>44</v>
      </c>
      <c r="R174" s="15" t="s">
        <v>45</v>
      </c>
      <c r="S174" s="15" t="s">
        <v>56</v>
      </c>
      <c r="T174" s="13" t="s">
        <v>214</v>
      </c>
      <c r="U174" s="13" t="s">
        <v>515</v>
      </c>
      <c r="V174" s="13" t="s">
        <v>516</v>
      </c>
      <c r="W174" s="13" t="s">
        <v>523</v>
      </c>
      <c r="X174" s="13" t="s">
        <v>91</v>
      </c>
      <c r="Y174" s="13"/>
      <c r="Z174" s="3"/>
    </row>
    <row r="175" spans="1:26" x14ac:dyDescent="0.3">
      <c r="A175" s="13" t="s">
        <v>380</v>
      </c>
      <c r="B175" s="13" t="s">
        <v>23</v>
      </c>
      <c r="C175" s="13" t="s">
        <v>93</v>
      </c>
      <c r="D175" s="13" t="s">
        <v>68</v>
      </c>
      <c r="E175" s="13" t="s">
        <v>397</v>
      </c>
      <c r="F175" s="13" t="s">
        <v>54</v>
      </c>
      <c r="G175" s="13" t="str">
        <f t="shared" si="2"/>
        <v>Yes</v>
      </c>
      <c r="H175" s="13" t="s">
        <v>28</v>
      </c>
      <c r="I175" s="13" t="s">
        <v>29</v>
      </c>
      <c r="J175" s="13" t="s">
        <v>29</v>
      </c>
      <c r="K175" s="13" t="s">
        <v>30</v>
      </c>
      <c r="L175" s="13">
        <v>2009</v>
      </c>
      <c r="M175" s="13"/>
      <c r="N175" s="13"/>
      <c r="O175" s="13"/>
      <c r="P175" s="23" t="str">
        <f>HYPERLINK("http://www.ubos.org/unda/index.php/catalog/20","http://www.ubos.org/unda/index.php/catalog/20")</f>
        <v>http://www.ubos.org/unda/index.php/catalog/20</v>
      </c>
      <c r="Q175" s="15" t="s">
        <v>44</v>
      </c>
      <c r="R175" s="15" t="s">
        <v>45</v>
      </c>
      <c r="S175" s="15" t="s">
        <v>56</v>
      </c>
      <c r="T175" s="13" t="s">
        <v>246</v>
      </c>
      <c r="U175" s="13" t="s">
        <v>398</v>
      </c>
      <c r="V175" s="13" t="s">
        <v>399</v>
      </c>
      <c r="W175" s="13" t="s">
        <v>400</v>
      </c>
      <c r="X175" s="13" t="s">
        <v>161</v>
      </c>
      <c r="Y175" s="13" t="s">
        <v>401</v>
      </c>
      <c r="Z175" s="3"/>
    </row>
    <row r="176" spans="1:26" x14ac:dyDescent="0.3">
      <c r="A176" s="13" t="s">
        <v>380</v>
      </c>
      <c r="B176" s="13" t="s">
        <v>23</v>
      </c>
      <c r="C176" s="13" t="s">
        <v>93</v>
      </c>
      <c r="D176" s="13" t="s">
        <v>68</v>
      </c>
      <c r="E176" s="13" t="s">
        <v>402</v>
      </c>
      <c r="F176" s="13" t="s">
        <v>54</v>
      </c>
      <c r="G176" s="13" t="str">
        <f t="shared" si="2"/>
        <v>Yes</v>
      </c>
      <c r="H176" s="13" t="s">
        <v>28</v>
      </c>
      <c r="I176" s="13" t="s">
        <v>29</v>
      </c>
      <c r="J176" s="13" t="s">
        <v>29</v>
      </c>
      <c r="K176" s="13" t="s">
        <v>30</v>
      </c>
      <c r="L176" s="13">
        <v>2007</v>
      </c>
      <c r="M176" s="13"/>
      <c r="N176" s="13"/>
      <c r="O176" s="13"/>
      <c r="P176" s="23" t="str">
        <f>HYPERLINK("http://catalog.ihsn.org/index.php/catalog/3785/study-description","http://catalog.ihsn.org/index.php/catalog/3785/study-description")</f>
        <v>http://catalog.ihsn.org/index.php/catalog/3785/study-description</v>
      </c>
      <c r="Q176" s="15" t="s">
        <v>44</v>
      </c>
      <c r="R176" s="15" t="s">
        <v>45</v>
      </c>
      <c r="S176" s="15" t="s">
        <v>56</v>
      </c>
      <c r="T176" s="13" t="s">
        <v>214</v>
      </c>
      <c r="U176" s="13" t="s">
        <v>143</v>
      </c>
      <c r="V176" s="13" t="s">
        <v>144</v>
      </c>
      <c r="W176" s="13" t="s">
        <v>382</v>
      </c>
      <c r="X176" s="13" t="s">
        <v>403</v>
      </c>
      <c r="Y176" s="23" t="str">
        <f>HYPERLINK("http://www.ubos.org/unda/index.php/catalog/4","http://www.ubos.org/unda/index.php/catalog/4")</f>
        <v>http://www.ubos.org/unda/index.php/catalog/4</v>
      </c>
      <c r="Z176" s="3"/>
    </row>
    <row r="177" spans="1:26" x14ac:dyDescent="0.3">
      <c r="A177" s="13" t="s">
        <v>380</v>
      </c>
      <c r="B177" s="13" t="s">
        <v>23</v>
      </c>
      <c r="C177" s="13" t="s">
        <v>93</v>
      </c>
      <c r="D177" s="13" t="s">
        <v>68</v>
      </c>
      <c r="E177" s="13" t="s">
        <v>404</v>
      </c>
      <c r="F177" s="13" t="s">
        <v>54</v>
      </c>
      <c r="G177" s="13" t="str">
        <f t="shared" si="2"/>
        <v>Yes</v>
      </c>
      <c r="H177" s="13" t="s">
        <v>28</v>
      </c>
      <c r="I177" s="13" t="s">
        <v>30</v>
      </c>
      <c r="J177" s="13" t="s">
        <v>29</v>
      </c>
      <c r="K177" s="13" t="s">
        <v>30</v>
      </c>
      <c r="L177" s="13">
        <v>2006</v>
      </c>
      <c r="M177" s="13"/>
      <c r="N177" s="13"/>
      <c r="O177" s="13"/>
      <c r="P177" s="23" t="str">
        <f>HYPERLINK("http://www.ubos.org/unda/index.php/catalog/13","http://www.ubos.org/unda/index.php/catalog/13")</f>
        <v>http://www.ubos.org/unda/index.php/catalog/13</v>
      </c>
      <c r="Q177" s="15" t="s">
        <v>44</v>
      </c>
      <c r="R177" s="15" t="s">
        <v>45</v>
      </c>
      <c r="S177" s="15" t="s">
        <v>56</v>
      </c>
      <c r="T177" s="13" t="s">
        <v>214</v>
      </c>
      <c r="U177" s="13" t="s">
        <v>398</v>
      </c>
      <c r="V177" s="13" t="s">
        <v>399</v>
      </c>
      <c r="W177" s="13" t="s">
        <v>405</v>
      </c>
      <c r="X177" s="13" t="s">
        <v>406</v>
      </c>
      <c r="Y177" s="23" t="str">
        <f>HYPERLINK("http://catalog.ihsn.org/index.php/catalog/3784/study-description","http://catalog.ihsn.org/index.php/catalog/3784/study-description")</f>
        <v>http://catalog.ihsn.org/index.php/catalog/3784/study-description</v>
      </c>
      <c r="Z177" s="3"/>
    </row>
    <row r="178" spans="1:26" x14ac:dyDescent="0.3">
      <c r="A178" s="13" t="s">
        <v>380</v>
      </c>
      <c r="B178" s="13" t="s">
        <v>23</v>
      </c>
      <c r="C178" s="13" t="s">
        <v>93</v>
      </c>
      <c r="D178" s="13" t="s">
        <v>93</v>
      </c>
      <c r="E178" s="13" t="s">
        <v>563</v>
      </c>
      <c r="F178" s="13" t="s">
        <v>377</v>
      </c>
      <c r="G178" s="13" t="str">
        <f t="shared" si="2"/>
        <v>No</v>
      </c>
      <c r="H178" s="13" t="s">
        <v>28</v>
      </c>
      <c r="I178" s="13" t="s">
        <v>29</v>
      </c>
      <c r="J178" s="13" t="s">
        <v>29</v>
      </c>
      <c r="K178" s="13" t="s">
        <v>29</v>
      </c>
      <c r="L178" s="13">
        <v>2014</v>
      </c>
      <c r="M178" s="13"/>
      <c r="N178" s="13"/>
      <c r="O178" s="13"/>
      <c r="P178" s="23" t="str">
        <f>HYPERLINK("http://microdata.worldbank.org/index.php/catalog/2236","http://microdata.worldbank.org/index.php/catalog/2236")</f>
        <v>http://microdata.worldbank.org/index.php/catalog/2236</v>
      </c>
      <c r="Q178" s="15" t="s">
        <v>95</v>
      </c>
      <c r="R178" s="15" t="s">
        <v>96</v>
      </c>
      <c r="S178" s="15" t="s">
        <v>351</v>
      </c>
      <c r="T178" s="13" t="s">
        <v>201</v>
      </c>
      <c r="U178" s="13" t="s">
        <v>175</v>
      </c>
      <c r="V178" s="13" t="s">
        <v>176</v>
      </c>
      <c r="W178" s="13" t="s">
        <v>306</v>
      </c>
      <c r="X178" s="13" t="s">
        <v>1646</v>
      </c>
      <c r="Y178" s="23" t="str">
        <f>HYPERLINK("http://catalog.ihsn.org/index.php/catalog/6246","http://catalog.ihsn.org/index.php/catalog/6246")</f>
        <v>http://catalog.ihsn.org/index.php/catalog/6246</v>
      </c>
      <c r="Z178" s="3"/>
    </row>
    <row r="179" spans="1:26" x14ac:dyDescent="0.3">
      <c r="A179" s="13" t="s">
        <v>380</v>
      </c>
      <c r="B179" s="13" t="s">
        <v>107</v>
      </c>
      <c r="C179" s="13" t="s">
        <v>24</v>
      </c>
      <c r="D179" s="13" t="s">
        <v>24</v>
      </c>
      <c r="E179" s="13" t="s">
        <v>1563</v>
      </c>
      <c r="F179" s="13" t="s">
        <v>545</v>
      </c>
      <c r="G179" s="13" t="str">
        <f t="shared" si="2"/>
        <v>No</v>
      </c>
      <c r="H179" s="13" t="s">
        <v>28</v>
      </c>
      <c r="I179" s="13" t="s">
        <v>29</v>
      </c>
      <c r="J179" s="13" t="s">
        <v>29</v>
      </c>
      <c r="K179" s="13" t="s">
        <v>29</v>
      </c>
      <c r="L179" s="13">
        <v>2013</v>
      </c>
      <c r="M179" s="13"/>
      <c r="N179" s="13"/>
      <c r="O179" s="13"/>
      <c r="P179" s="27" t="s">
        <v>1554</v>
      </c>
      <c r="Q179" s="15" t="s">
        <v>33</v>
      </c>
      <c r="R179" s="15" t="s">
        <v>34</v>
      </c>
      <c r="S179" s="15" t="s">
        <v>35</v>
      </c>
      <c r="T179" s="13" t="s">
        <v>546</v>
      </c>
      <c r="U179" s="13" t="s">
        <v>202</v>
      </c>
      <c r="V179" s="13" t="s">
        <v>207</v>
      </c>
      <c r="W179" s="13" t="s">
        <v>297</v>
      </c>
      <c r="X179" s="13" t="s">
        <v>306</v>
      </c>
      <c r="Y179" s="13"/>
      <c r="Z179" s="3"/>
    </row>
    <row r="180" spans="1:26" x14ac:dyDescent="0.3">
      <c r="A180" s="13" t="s">
        <v>380</v>
      </c>
      <c r="B180" s="13" t="s">
        <v>23</v>
      </c>
      <c r="C180" s="13" t="s">
        <v>93</v>
      </c>
      <c r="D180" s="13" t="s">
        <v>24</v>
      </c>
      <c r="E180" s="13" t="s">
        <v>383</v>
      </c>
      <c r="F180" s="13" t="s">
        <v>384</v>
      </c>
      <c r="G180" s="13" t="str">
        <f t="shared" si="2"/>
        <v>No</v>
      </c>
      <c r="H180" s="13" t="s">
        <v>71</v>
      </c>
      <c r="I180" s="13" t="s">
        <v>29</v>
      </c>
      <c r="J180" s="13" t="s">
        <v>29</v>
      </c>
      <c r="K180" s="13" t="s">
        <v>30</v>
      </c>
      <c r="L180" s="13">
        <v>2015</v>
      </c>
      <c r="M180" s="13"/>
      <c r="N180" s="13"/>
      <c r="O180" s="13"/>
      <c r="P180" s="14" t="str">
        <f>HYPERLINK("http://www.ugandangodirectory.org/","http://www.ugandangodirectory.org/ ")</f>
        <v xml:space="preserve">http://www.ugandangodirectory.org/ </v>
      </c>
      <c r="Q180" s="15" t="s">
        <v>33</v>
      </c>
      <c r="R180" s="15" t="s">
        <v>34</v>
      </c>
      <c r="S180" s="15" t="s">
        <v>35</v>
      </c>
      <c r="T180" s="13"/>
      <c r="U180" s="13" t="s">
        <v>385</v>
      </c>
      <c r="V180" s="13" t="s">
        <v>386</v>
      </c>
      <c r="W180" s="13" t="s">
        <v>387</v>
      </c>
      <c r="X180" s="13" t="s">
        <v>388</v>
      </c>
      <c r="Y180" s="13" t="s">
        <v>389</v>
      </c>
      <c r="Z180" s="3"/>
    </row>
    <row r="181" spans="1:26" x14ac:dyDescent="0.3">
      <c r="A181" s="13" t="s">
        <v>380</v>
      </c>
      <c r="B181" s="13" t="s">
        <v>23</v>
      </c>
      <c r="C181" s="13" t="s">
        <v>93</v>
      </c>
      <c r="D181" s="13" t="s">
        <v>68</v>
      </c>
      <c r="E181" s="13" t="s">
        <v>407</v>
      </c>
      <c r="F181" s="13" t="s">
        <v>390</v>
      </c>
      <c r="G181" s="13" t="str">
        <f t="shared" si="2"/>
        <v>No</v>
      </c>
      <c r="H181" s="13" t="s">
        <v>28</v>
      </c>
      <c r="I181" s="13" t="s">
        <v>29</v>
      </c>
      <c r="J181" s="13" t="s">
        <v>29</v>
      </c>
      <c r="K181" s="13" t="s">
        <v>29</v>
      </c>
      <c r="L181" s="13">
        <v>2012</v>
      </c>
      <c r="M181" s="13" t="s">
        <v>2013</v>
      </c>
      <c r="N181" s="13">
        <v>2010</v>
      </c>
      <c r="O181" s="13">
        <v>2014</v>
      </c>
      <c r="P181" s="23" t="s">
        <v>2017</v>
      </c>
      <c r="Q181" s="15" t="s">
        <v>199</v>
      </c>
      <c r="R181" s="15" t="s">
        <v>200</v>
      </c>
      <c r="S181" s="15" t="s">
        <v>200</v>
      </c>
      <c r="T181" s="13" t="s">
        <v>390</v>
      </c>
      <c r="U181" s="13" t="s">
        <v>123</v>
      </c>
      <c r="V181" s="13" t="s">
        <v>124</v>
      </c>
      <c r="W181" s="13" t="s">
        <v>391</v>
      </c>
      <c r="X181" s="13" t="s">
        <v>392</v>
      </c>
      <c r="Y181" s="13" t="str">
        <f>HYPERLINK("http://www.afrobarometer.org/data/merged-round-5-data-34-countries-2015","http://www.afrobarometer.org/data/merged-round-5-data-34-countries-2015")</f>
        <v>http://www.afrobarometer.org/data/merged-round-5-data-34-countries-2015</v>
      </c>
      <c r="Z181" s="3"/>
    </row>
    <row r="182" spans="1:26" x14ac:dyDescent="0.3">
      <c r="A182" s="13" t="s">
        <v>380</v>
      </c>
      <c r="B182" s="13" t="s">
        <v>107</v>
      </c>
      <c r="C182" s="13" t="s">
        <v>93</v>
      </c>
      <c r="D182" s="13" t="s">
        <v>93</v>
      </c>
      <c r="E182" s="13" t="s">
        <v>1757</v>
      </c>
      <c r="F182" s="13" t="s">
        <v>377</v>
      </c>
      <c r="G182" s="13" t="str">
        <f t="shared" si="2"/>
        <v>No</v>
      </c>
      <c r="H182" s="13" t="s">
        <v>28</v>
      </c>
      <c r="I182" s="13" t="s">
        <v>29</v>
      </c>
      <c r="J182" s="13" t="s">
        <v>29</v>
      </c>
      <c r="K182" s="13" t="s">
        <v>29</v>
      </c>
      <c r="L182" s="13">
        <v>2015</v>
      </c>
      <c r="M182" s="13" t="s">
        <v>723</v>
      </c>
      <c r="N182" s="13"/>
      <c r="O182" s="13"/>
      <c r="P182" s="27" t="s">
        <v>1719</v>
      </c>
      <c r="Q182" s="15" t="s">
        <v>95</v>
      </c>
      <c r="R182" s="15" t="s">
        <v>96</v>
      </c>
      <c r="S182" s="15" t="s">
        <v>351</v>
      </c>
      <c r="T182" s="13" t="s">
        <v>567</v>
      </c>
      <c r="U182" s="13" t="s">
        <v>202</v>
      </c>
      <c r="V182" s="13" t="s">
        <v>207</v>
      </c>
      <c r="W182" s="13" t="s">
        <v>568</v>
      </c>
      <c r="X182" s="13" t="s">
        <v>306</v>
      </c>
      <c r="Y182" s="13" t="s">
        <v>569</v>
      </c>
      <c r="Z182" s="3"/>
    </row>
    <row r="183" spans="1:26" x14ac:dyDescent="0.3">
      <c r="A183" s="13" t="s">
        <v>424</v>
      </c>
      <c r="B183" s="13" t="s">
        <v>107</v>
      </c>
      <c r="C183" s="13" t="s">
        <v>93</v>
      </c>
      <c r="D183" s="13" t="s">
        <v>93</v>
      </c>
      <c r="E183" s="13" t="s">
        <v>471</v>
      </c>
      <c r="F183" s="13" t="s">
        <v>469</v>
      </c>
      <c r="G183" s="13" t="str">
        <f t="shared" si="2"/>
        <v>No</v>
      </c>
      <c r="H183" s="13" t="s">
        <v>28</v>
      </c>
      <c r="I183" s="13" t="s">
        <v>29</v>
      </c>
      <c r="J183" s="13" t="s">
        <v>29</v>
      </c>
      <c r="K183" s="13" t="s">
        <v>29</v>
      </c>
      <c r="L183" s="13">
        <v>2014</v>
      </c>
      <c r="M183" s="13"/>
      <c r="N183" s="13"/>
      <c r="O183" s="13"/>
      <c r="P183" s="14" t="s">
        <v>1331</v>
      </c>
      <c r="Q183" s="15" t="s">
        <v>95</v>
      </c>
      <c r="R183" s="15" t="s">
        <v>96</v>
      </c>
      <c r="S183" s="15" t="s">
        <v>97</v>
      </c>
      <c r="T183" s="13" t="s">
        <v>471</v>
      </c>
      <c r="U183" s="13" t="s">
        <v>233</v>
      </c>
      <c r="V183" s="13" t="s">
        <v>234</v>
      </c>
      <c r="W183" s="13" t="s">
        <v>472</v>
      </c>
      <c r="X183" s="13" t="s">
        <v>378</v>
      </c>
      <c r="Y183" s="13"/>
      <c r="Z183" s="3"/>
    </row>
    <row r="184" spans="1:26" x14ac:dyDescent="0.3">
      <c r="A184" s="13" t="s">
        <v>424</v>
      </c>
      <c r="B184" s="13" t="s">
        <v>23</v>
      </c>
      <c r="C184" s="13" t="s">
        <v>93</v>
      </c>
      <c r="D184" s="13" t="s">
        <v>67</v>
      </c>
      <c r="E184" s="13" t="s">
        <v>1299</v>
      </c>
      <c r="F184" s="13" t="s">
        <v>2023</v>
      </c>
      <c r="G184" s="13" t="str">
        <f t="shared" si="2"/>
        <v>Yes</v>
      </c>
      <c r="H184" s="13" t="s">
        <v>71</v>
      </c>
      <c r="I184" s="13" t="s">
        <v>29</v>
      </c>
      <c r="J184" s="13" t="s">
        <v>29</v>
      </c>
      <c r="K184" s="13" t="s">
        <v>30</v>
      </c>
      <c r="L184" s="13">
        <v>2014</v>
      </c>
      <c r="M184" s="13" t="s">
        <v>723</v>
      </c>
      <c r="N184" s="13">
        <v>2013</v>
      </c>
      <c r="O184" s="13">
        <v>2015</v>
      </c>
      <c r="P184" s="14" t="s">
        <v>1298</v>
      </c>
      <c r="Q184" s="15" t="s">
        <v>44</v>
      </c>
      <c r="R184" s="15" t="s">
        <v>45</v>
      </c>
      <c r="S184" s="15" t="s">
        <v>46</v>
      </c>
      <c r="T184" s="13"/>
      <c r="U184" s="13" t="s">
        <v>425</v>
      </c>
      <c r="V184" s="13" t="s">
        <v>426</v>
      </c>
      <c r="W184" s="13" t="s">
        <v>427</v>
      </c>
      <c r="X184" s="13" t="s">
        <v>378</v>
      </c>
      <c r="Y184" s="13"/>
      <c r="Z184" s="3"/>
    </row>
    <row r="185" spans="1:26" x14ac:dyDescent="0.3">
      <c r="A185" s="13" t="s">
        <v>424</v>
      </c>
      <c r="B185" s="13" t="s">
        <v>23</v>
      </c>
      <c r="C185" s="13" t="s">
        <v>93</v>
      </c>
      <c r="D185" s="13" t="s">
        <v>93</v>
      </c>
      <c r="E185" s="13" t="s">
        <v>1310</v>
      </c>
      <c r="F185" s="13" t="s">
        <v>2023</v>
      </c>
      <c r="G185" s="13" t="str">
        <f t="shared" si="2"/>
        <v>Yes</v>
      </c>
      <c r="H185" s="13" t="s">
        <v>71</v>
      </c>
      <c r="I185" s="13" t="s">
        <v>29</v>
      </c>
      <c r="J185" s="13" t="s">
        <v>29</v>
      </c>
      <c r="K185" s="13" t="s">
        <v>30</v>
      </c>
      <c r="L185" s="13">
        <v>2013</v>
      </c>
      <c r="M185" s="13" t="s">
        <v>723</v>
      </c>
      <c r="N185" s="13">
        <v>2012</v>
      </c>
      <c r="O185" s="13">
        <v>2014</v>
      </c>
      <c r="P185" s="14" t="s">
        <v>1311</v>
      </c>
      <c r="Q185" s="15" t="s">
        <v>44</v>
      </c>
      <c r="R185" s="15" t="s">
        <v>45</v>
      </c>
      <c r="S185" s="15" t="s">
        <v>46</v>
      </c>
      <c r="T185" s="13"/>
      <c r="U185" s="13" t="s">
        <v>425</v>
      </c>
      <c r="V185" s="13" t="s">
        <v>426</v>
      </c>
      <c r="W185" s="13" t="s">
        <v>427</v>
      </c>
      <c r="X185" s="13" t="s">
        <v>378</v>
      </c>
      <c r="Y185" s="13"/>
      <c r="Z185" s="3"/>
    </row>
    <row r="186" spans="1:26" x14ac:dyDescent="0.3">
      <c r="A186" s="13" t="s">
        <v>424</v>
      </c>
      <c r="B186" s="13" t="s">
        <v>23</v>
      </c>
      <c r="C186" s="13" t="s">
        <v>93</v>
      </c>
      <c r="D186" s="13" t="s">
        <v>93</v>
      </c>
      <c r="E186" s="13" t="s">
        <v>452</v>
      </c>
      <c r="F186" s="13" t="s">
        <v>453</v>
      </c>
      <c r="G186" s="13" t="str">
        <f t="shared" si="2"/>
        <v>Yes</v>
      </c>
      <c r="H186" s="13" t="s">
        <v>28</v>
      </c>
      <c r="I186" s="13" t="s">
        <v>30</v>
      </c>
      <c r="J186" s="13" t="s">
        <v>30</v>
      </c>
      <c r="K186" s="13" t="s">
        <v>30</v>
      </c>
      <c r="L186" s="13" t="s">
        <v>801</v>
      </c>
      <c r="M186" s="13"/>
      <c r="N186" s="13"/>
      <c r="O186" s="13"/>
      <c r="P186" s="13" t="s">
        <v>92</v>
      </c>
      <c r="Q186" s="15" t="s">
        <v>44</v>
      </c>
      <c r="R186" s="15" t="s">
        <v>45</v>
      </c>
      <c r="S186" s="15" t="s">
        <v>72</v>
      </c>
      <c r="T186" s="13"/>
      <c r="U186" s="13" t="s">
        <v>454</v>
      </c>
      <c r="V186" s="13" t="s">
        <v>455</v>
      </c>
      <c r="W186" s="13"/>
      <c r="X186" s="13" t="s">
        <v>378</v>
      </c>
      <c r="Y186" s="13"/>
      <c r="Z186" s="3"/>
    </row>
    <row r="187" spans="1:26" x14ac:dyDescent="0.3">
      <c r="A187" s="13" t="s">
        <v>424</v>
      </c>
      <c r="B187" s="13" t="s">
        <v>107</v>
      </c>
      <c r="C187" s="13" t="s">
        <v>93</v>
      </c>
      <c r="D187" s="13" t="s">
        <v>93</v>
      </c>
      <c r="E187" s="13" t="s">
        <v>555</v>
      </c>
      <c r="F187" s="13" t="s">
        <v>304</v>
      </c>
      <c r="G187" s="13" t="str">
        <f t="shared" si="2"/>
        <v>No</v>
      </c>
      <c r="H187" s="13" t="s">
        <v>28</v>
      </c>
      <c r="I187" s="13" t="s">
        <v>29</v>
      </c>
      <c r="J187" s="13" t="s">
        <v>29</v>
      </c>
      <c r="K187" s="13" t="s">
        <v>30</v>
      </c>
      <c r="L187" s="13">
        <v>2012</v>
      </c>
      <c r="M187" s="13"/>
      <c r="N187" s="13"/>
      <c r="O187" s="13"/>
      <c r="P187" s="14" t="s">
        <v>1611</v>
      </c>
      <c r="Q187" s="15" t="s">
        <v>95</v>
      </c>
      <c r="R187" s="15" t="s">
        <v>96</v>
      </c>
      <c r="S187" s="15" t="s">
        <v>97</v>
      </c>
      <c r="T187" s="13" t="s">
        <v>556</v>
      </c>
      <c r="U187" s="13" t="s">
        <v>233</v>
      </c>
      <c r="V187" s="13" t="s">
        <v>234</v>
      </c>
      <c r="W187" s="13" t="s">
        <v>306</v>
      </c>
      <c r="X187" s="13" t="s">
        <v>100</v>
      </c>
      <c r="Y187" s="13"/>
      <c r="Z187" s="3"/>
    </row>
    <row r="188" spans="1:26" x14ac:dyDescent="0.3">
      <c r="A188" s="13" t="s">
        <v>424</v>
      </c>
      <c r="B188" s="13" t="s">
        <v>107</v>
      </c>
      <c r="C188" s="13" t="s">
        <v>24</v>
      </c>
      <c r="D188" s="13" t="s">
        <v>24</v>
      </c>
      <c r="E188" s="26" t="s">
        <v>1557</v>
      </c>
      <c r="F188" s="13" t="s">
        <v>545</v>
      </c>
      <c r="G188" s="13" t="str">
        <f t="shared" si="2"/>
        <v>No</v>
      </c>
      <c r="H188" s="13" t="s">
        <v>28</v>
      </c>
      <c r="I188" s="13" t="s">
        <v>29</v>
      </c>
      <c r="J188" s="13" t="s">
        <v>29</v>
      </c>
      <c r="K188" s="13" t="s">
        <v>29</v>
      </c>
      <c r="L188" s="13">
        <v>2013</v>
      </c>
      <c r="M188" s="13"/>
      <c r="N188" s="13"/>
      <c r="O188" s="13"/>
      <c r="P188" s="27" t="s">
        <v>1556</v>
      </c>
      <c r="Q188" s="15" t="s">
        <v>33</v>
      </c>
      <c r="R188" s="15" t="s">
        <v>34</v>
      </c>
      <c r="S188" s="15" t="s">
        <v>35</v>
      </c>
      <c r="T188" s="13" t="s">
        <v>546</v>
      </c>
      <c r="U188" s="13" t="s">
        <v>202</v>
      </c>
      <c r="V188" s="13" t="s">
        <v>207</v>
      </c>
      <c r="W188" s="13" t="s">
        <v>297</v>
      </c>
      <c r="X188" s="13" t="s">
        <v>306</v>
      </c>
      <c r="Y188" s="13"/>
      <c r="Z188" s="3"/>
    </row>
    <row r="189" spans="1:26" x14ac:dyDescent="0.3">
      <c r="A189" s="13" t="s">
        <v>424</v>
      </c>
      <c r="B189" s="13" t="s">
        <v>107</v>
      </c>
      <c r="C189" s="13" t="s">
        <v>93</v>
      </c>
      <c r="D189" s="13" t="s">
        <v>24</v>
      </c>
      <c r="E189" s="13" t="s">
        <v>564</v>
      </c>
      <c r="F189" s="13" t="s">
        <v>54</v>
      </c>
      <c r="G189" s="13" t="str">
        <f t="shared" si="2"/>
        <v>Yes</v>
      </c>
      <c r="H189" s="13" t="s">
        <v>71</v>
      </c>
      <c r="I189" s="13" t="s">
        <v>29</v>
      </c>
      <c r="J189" s="13" t="s">
        <v>29</v>
      </c>
      <c r="K189" s="13" t="s">
        <v>30</v>
      </c>
      <c r="L189" s="13">
        <v>2014</v>
      </c>
      <c r="M189" s="13"/>
      <c r="N189" s="13"/>
      <c r="O189" s="13"/>
      <c r="P189" s="14" t="s">
        <v>1657</v>
      </c>
      <c r="Q189" s="15" t="s">
        <v>44</v>
      </c>
      <c r="R189" s="15" t="s">
        <v>45</v>
      </c>
      <c r="S189" s="15" t="s">
        <v>56</v>
      </c>
      <c r="T189" s="13"/>
      <c r="U189" s="13" t="s">
        <v>202</v>
      </c>
      <c r="V189" s="13" t="s">
        <v>203</v>
      </c>
      <c r="W189" s="13" t="s">
        <v>566</v>
      </c>
      <c r="X189" s="13" t="s">
        <v>91</v>
      </c>
      <c r="Y189" s="13"/>
      <c r="Z189" s="3"/>
    </row>
    <row r="190" spans="1:26" x14ac:dyDescent="0.3">
      <c r="A190" s="13" t="s">
        <v>424</v>
      </c>
      <c r="B190" s="13" t="s">
        <v>23</v>
      </c>
      <c r="C190" s="13" t="s">
        <v>93</v>
      </c>
      <c r="D190" s="13" t="s">
        <v>93</v>
      </c>
      <c r="E190" s="13" t="s">
        <v>456</v>
      </c>
      <c r="F190" s="13" t="s">
        <v>453</v>
      </c>
      <c r="G190" s="13" t="str">
        <f t="shared" si="2"/>
        <v>Yes</v>
      </c>
      <c r="H190" s="13" t="s">
        <v>71</v>
      </c>
      <c r="I190" s="13" t="s">
        <v>30</v>
      </c>
      <c r="J190" s="13" t="s">
        <v>30</v>
      </c>
      <c r="K190" s="13" t="s">
        <v>30</v>
      </c>
      <c r="L190" s="13" t="s">
        <v>801</v>
      </c>
      <c r="M190" s="13"/>
      <c r="N190" s="13"/>
      <c r="O190" s="13"/>
      <c r="P190" s="13" t="s">
        <v>92</v>
      </c>
      <c r="Q190" s="15" t="s">
        <v>44</v>
      </c>
      <c r="R190" s="15" t="s">
        <v>45</v>
      </c>
      <c r="S190" s="15" t="s">
        <v>72</v>
      </c>
      <c r="T190" s="13"/>
      <c r="U190" s="13" t="s">
        <v>454</v>
      </c>
      <c r="V190" s="13" t="s">
        <v>455</v>
      </c>
      <c r="W190" s="13"/>
      <c r="X190" s="13" t="s">
        <v>254</v>
      </c>
      <c r="Y190" s="13"/>
      <c r="Z190" s="3"/>
    </row>
    <row r="191" spans="1:26" x14ac:dyDescent="0.3">
      <c r="A191" s="13" t="s">
        <v>424</v>
      </c>
      <c r="B191" s="13" t="s">
        <v>23</v>
      </c>
      <c r="C191" s="13" t="s">
        <v>93</v>
      </c>
      <c r="D191" s="13" t="s">
        <v>93</v>
      </c>
      <c r="E191" s="13" t="s">
        <v>457</v>
      </c>
      <c r="F191" s="13" t="s">
        <v>453</v>
      </c>
      <c r="G191" s="13" t="str">
        <f t="shared" si="2"/>
        <v>Yes</v>
      </c>
      <c r="H191" s="13" t="s">
        <v>71</v>
      </c>
      <c r="I191" s="13" t="s">
        <v>30</v>
      </c>
      <c r="J191" s="13" t="s">
        <v>30</v>
      </c>
      <c r="K191" s="13" t="s">
        <v>30</v>
      </c>
      <c r="L191" s="13" t="s">
        <v>801</v>
      </c>
      <c r="M191" s="13"/>
      <c r="N191" s="13"/>
      <c r="O191" s="13"/>
      <c r="P191" s="13" t="s">
        <v>92</v>
      </c>
      <c r="Q191" s="15" t="s">
        <v>44</v>
      </c>
      <c r="R191" s="15" t="s">
        <v>45</v>
      </c>
      <c r="S191" s="15" t="s">
        <v>72</v>
      </c>
      <c r="T191" s="13"/>
      <c r="U191" s="13" t="s">
        <v>454</v>
      </c>
      <c r="V191" s="13" t="s">
        <v>455</v>
      </c>
      <c r="W191" s="13"/>
      <c r="X191" s="13" t="s">
        <v>76</v>
      </c>
      <c r="Y191" s="13"/>
      <c r="Z191" s="3"/>
    </row>
    <row r="192" spans="1:26" x14ac:dyDescent="0.3">
      <c r="A192" s="13" t="s">
        <v>424</v>
      </c>
      <c r="B192" s="13" t="s">
        <v>23</v>
      </c>
      <c r="C192" s="13" t="s">
        <v>93</v>
      </c>
      <c r="D192" s="13" t="s">
        <v>93</v>
      </c>
      <c r="E192" s="13" t="s">
        <v>458</v>
      </c>
      <c r="F192" s="13" t="s">
        <v>459</v>
      </c>
      <c r="G192" s="13" t="str">
        <f t="shared" si="2"/>
        <v>No</v>
      </c>
      <c r="H192" s="13" t="s">
        <v>71</v>
      </c>
      <c r="I192" s="13" t="s">
        <v>29</v>
      </c>
      <c r="J192" s="13" t="s">
        <v>29</v>
      </c>
      <c r="K192" s="13" t="s">
        <v>30</v>
      </c>
      <c r="L192" s="13">
        <v>2016</v>
      </c>
      <c r="M192" s="13"/>
      <c r="N192" s="13"/>
      <c r="O192" s="13"/>
      <c r="P192" s="14" t="s">
        <v>1315</v>
      </c>
      <c r="Q192" s="15" t="s">
        <v>95</v>
      </c>
      <c r="R192" s="15" t="s">
        <v>96</v>
      </c>
      <c r="S192" s="15" t="s">
        <v>351</v>
      </c>
      <c r="T192" s="13" t="s">
        <v>458</v>
      </c>
      <c r="U192" s="13" t="s">
        <v>233</v>
      </c>
      <c r="V192" s="13" t="s">
        <v>234</v>
      </c>
      <c r="W192" s="13" t="s">
        <v>460</v>
      </c>
      <c r="X192" s="13" t="s">
        <v>250</v>
      </c>
      <c r="Y192" s="16"/>
      <c r="Z192" s="3"/>
    </row>
    <row r="193" spans="1:26" x14ac:dyDescent="0.3">
      <c r="A193" s="13" t="s">
        <v>424</v>
      </c>
      <c r="B193" s="13" t="s">
        <v>23</v>
      </c>
      <c r="C193" s="13" t="s">
        <v>93</v>
      </c>
      <c r="D193" s="13" t="s">
        <v>93</v>
      </c>
      <c r="E193" s="13" t="s">
        <v>458</v>
      </c>
      <c r="F193" s="13" t="s">
        <v>459</v>
      </c>
      <c r="G193" s="13" t="str">
        <f t="shared" si="2"/>
        <v>No</v>
      </c>
      <c r="H193" s="13" t="s">
        <v>71</v>
      </c>
      <c r="I193" s="13" t="s">
        <v>29</v>
      </c>
      <c r="J193" s="13" t="s">
        <v>29</v>
      </c>
      <c r="K193" s="13" t="s">
        <v>30</v>
      </c>
      <c r="L193" s="13">
        <v>2014</v>
      </c>
      <c r="M193" s="13"/>
      <c r="N193" s="13"/>
      <c r="O193" s="13"/>
      <c r="P193" s="14" t="s">
        <v>1315</v>
      </c>
      <c r="Q193" s="15" t="s">
        <v>95</v>
      </c>
      <c r="R193" s="15" t="s">
        <v>96</v>
      </c>
      <c r="S193" s="15" t="s">
        <v>351</v>
      </c>
      <c r="T193" s="13" t="s">
        <v>458</v>
      </c>
      <c r="U193" s="13" t="s">
        <v>233</v>
      </c>
      <c r="V193" s="13" t="s">
        <v>234</v>
      </c>
      <c r="W193" s="13" t="s">
        <v>460</v>
      </c>
      <c r="X193" s="13" t="s">
        <v>250</v>
      </c>
      <c r="Y193" s="16"/>
      <c r="Z193" s="3"/>
    </row>
    <row r="194" spans="1:26" x14ac:dyDescent="0.3">
      <c r="A194" s="13" t="s">
        <v>424</v>
      </c>
      <c r="B194" s="13" t="s">
        <v>23</v>
      </c>
      <c r="C194" s="13" t="s">
        <v>93</v>
      </c>
      <c r="D194" s="13" t="s">
        <v>93</v>
      </c>
      <c r="E194" s="13" t="s">
        <v>461</v>
      </c>
      <c r="F194" s="13" t="s">
        <v>462</v>
      </c>
      <c r="G194" s="13" t="str">
        <f t="shared" si="2"/>
        <v>No</v>
      </c>
      <c r="H194" s="13" t="s">
        <v>71</v>
      </c>
      <c r="I194" s="13" t="s">
        <v>29</v>
      </c>
      <c r="J194" s="13" t="s">
        <v>29</v>
      </c>
      <c r="K194" s="13" t="s">
        <v>30</v>
      </c>
      <c r="L194" s="13">
        <v>2016</v>
      </c>
      <c r="M194" s="13" t="s">
        <v>723</v>
      </c>
      <c r="N194" s="13"/>
      <c r="O194" s="13"/>
      <c r="P194" s="14" t="s">
        <v>1318</v>
      </c>
      <c r="Q194" s="15" t="s">
        <v>95</v>
      </c>
      <c r="R194" s="15" t="s">
        <v>96</v>
      </c>
      <c r="S194" s="15" t="s">
        <v>351</v>
      </c>
      <c r="T194" s="13" t="s">
        <v>463</v>
      </c>
      <c r="U194" s="13" t="s">
        <v>233</v>
      </c>
      <c r="V194" s="13" t="s">
        <v>234</v>
      </c>
      <c r="W194" s="13" t="s">
        <v>352</v>
      </c>
      <c r="X194" s="13" t="s">
        <v>151</v>
      </c>
      <c r="Y194" s="13" t="s">
        <v>464</v>
      </c>
      <c r="Z194" s="3"/>
    </row>
    <row r="195" spans="1:26" x14ac:dyDescent="0.3">
      <c r="A195" s="13" t="s">
        <v>424</v>
      </c>
      <c r="B195" s="13" t="s">
        <v>107</v>
      </c>
      <c r="C195" s="13" t="s">
        <v>93</v>
      </c>
      <c r="D195" s="13" t="s">
        <v>93</v>
      </c>
      <c r="E195" s="13" t="s">
        <v>465</v>
      </c>
      <c r="F195" s="13" t="s">
        <v>466</v>
      </c>
      <c r="G195" s="13" t="str">
        <f t="shared" ref="G195:G258" si="3">IF(Q195="A","Yes","No")</f>
        <v>No</v>
      </c>
      <c r="H195" s="13" t="s">
        <v>28</v>
      </c>
      <c r="I195" s="13" t="s">
        <v>29</v>
      </c>
      <c r="J195" s="13" t="s">
        <v>29</v>
      </c>
      <c r="K195" s="13" t="s">
        <v>29</v>
      </c>
      <c r="L195" s="13">
        <v>2013</v>
      </c>
      <c r="M195" s="13"/>
      <c r="N195" s="13"/>
      <c r="O195" s="13"/>
      <c r="P195" s="14" t="s">
        <v>1324</v>
      </c>
      <c r="Q195" s="15" t="s">
        <v>95</v>
      </c>
      <c r="R195" s="15" t="s">
        <v>96</v>
      </c>
      <c r="S195" s="15" t="s">
        <v>351</v>
      </c>
      <c r="T195" s="13" t="s">
        <v>465</v>
      </c>
      <c r="U195" s="13" t="s">
        <v>233</v>
      </c>
      <c r="V195" s="13" t="s">
        <v>234</v>
      </c>
      <c r="W195" s="13" t="s">
        <v>424</v>
      </c>
      <c r="X195" s="13" t="s">
        <v>467</v>
      </c>
      <c r="Y195" s="13" t="s">
        <v>468</v>
      </c>
      <c r="Z195" s="3"/>
    </row>
    <row r="196" spans="1:26" x14ac:dyDescent="0.3">
      <c r="A196" s="13" t="s">
        <v>424</v>
      </c>
      <c r="B196" s="13" t="s">
        <v>23</v>
      </c>
      <c r="C196" s="13" t="s">
        <v>93</v>
      </c>
      <c r="D196" s="13" t="s">
        <v>24</v>
      </c>
      <c r="E196" s="13" t="s">
        <v>428</v>
      </c>
      <c r="F196" s="13" t="s">
        <v>2023</v>
      </c>
      <c r="G196" s="13" t="str">
        <f t="shared" si="3"/>
        <v>Yes</v>
      </c>
      <c r="H196" s="13" t="s">
        <v>71</v>
      </c>
      <c r="I196" s="13" t="s">
        <v>30</v>
      </c>
      <c r="J196" s="13" t="s">
        <v>29</v>
      </c>
      <c r="K196" s="13" t="s">
        <v>30</v>
      </c>
      <c r="L196" s="13" t="s">
        <v>801</v>
      </c>
      <c r="M196" s="13"/>
      <c r="N196" s="13"/>
      <c r="O196" s="13"/>
      <c r="P196" s="16" t="str">
        <f>HYPERLINK("http://hmis2.health.go.ug/","http://hmis2.health.go.ug/")</f>
        <v>http://hmis2.health.go.ug/</v>
      </c>
      <c r="Q196" s="15" t="s">
        <v>44</v>
      </c>
      <c r="R196" s="15" t="s">
        <v>45</v>
      </c>
      <c r="S196" s="15" t="s">
        <v>46</v>
      </c>
      <c r="T196" s="13"/>
      <c r="U196" s="13" t="s">
        <v>233</v>
      </c>
      <c r="V196" s="13" t="s">
        <v>234</v>
      </c>
      <c r="W196" s="13" t="s">
        <v>429</v>
      </c>
      <c r="X196" s="13" t="s">
        <v>254</v>
      </c>
      <c r="Y196" s="13" t="s">
        <v>430</v>
      </c>
      <c r="Z196" s="3"/>
    </row>
    <row r="197" spans="1:26" x14ac:dyDescent="0.3">
      <c r="A197" s="13" t="s">
        <v>424</v>
      </c>
      <c r="B197" s="13" t="s">
        <v>23</v>
      </c>
      <c r="C197" s="13" t="s">
        <v>93</v>
      </c>
      <c r="D197" s="13" t="s">
        <v>67</v>
      </c>
      <c r="E197" s="13" t="s">
        <v>431</v>
      </c>
      <c r="F197" s="13" t="s">
        <v>2023</v>
      </c>
      <c r="G197" s="13" t="str">
        <f t="shared" si="3"/>
        <v>Yes</v>
      </c>
      <c r="H197" s="13" t="s">
        <v>71</v>
      </c>
      <c r="I197" s="13" t="s">
        <v>30</v>
      </c>
      <c r="J197" s="13" t="s">
        <v>29</v>
      </c>
      <c r="K197" s="13" t="s">
        <v>30</v>
      </c>
      <c r="L197" s="13" t="s">
        <v>801</v>
      </c>
      <c r="M197" s="13"/>
      <c r="N197" s="13"/>
      <c r="O197" s="13"/>
      <c r="P197" s="16" t="str">
        <f>HYPERLINK("http://hris.health.go.ug/","http://hris.health.go.ug")</f>
        <v>http://hris.health.go.ug</v>
      </c>
      <c r="Q197" s="15" t="s">
        <v>44</v>
      </c>
      <c r="R197" s="15" t="s">
        <v>45</v>
      </c>
      <c r="S197" s="15" t="s">
        <v>46</v>
      </c>
      <c r="T197" s="13"/>
      <c r="U197" s="13" t="s">
        <v>233</v>
      </c>
      <c r="V197" s="13" t="s">
        <v>234</v>
      </c>
      <c r="W197" s="13" t="s">
        <v>432</v>
      </c>
      <c r="X197" s="13" t="s">
        <v>254</v>
      </c>
      <c r="Y197" s="13" t="s">
        <v>433</v>
      </c>
      <c r="Z197" s="3"/>
    </row>
    <row r="198" spans="1:26" x14ac:dyDescent="0.3">
      <c r="A198" s="13" t="s">
        <v>424</v>
      </c>
      <c r="B198" s="13" t="s">
        <v>107</v>
      </c>
      <c r="C198" s="13" t="s">
        <v>24</v>
      </c>
      <c r="D198" s="13" t="s">
        <v>24</v>
      </c>
      <c r="E198" s="13" t="s">
        <v>1661</v>
      </c>
      <c r="F198" s="13" t="s">
        <v>54</v>
      </c>
      <c r="G198" s="13" t="str">
        <f t="shared" si="3"/>
        <v>Yes</v>
      </c>
      <c r="H198" s="13" t="s">
        <v>71</v>
      </c>
      <c r="I198" s="13" t="s">
        <v>29</v>
      </c>
      <c r="J198" s="13" t="s">
        <v>29</v>
      </c>
      <c r="K198" s="13" t="s">
        <v>30</v>
      </c>
      <c r="L198" s="13">
        <v>2013</v>
      </c>
      <c r="M198" s="13" t="s">
        <v>723</v>
      </c>
      <c r="N198" s="13"/>
      <c r="O198" s="13"/>
      <c r="P198" s="14" t="s">
        <v>565</v>
      </c>
      <c r="Q198" s="15" t="s">
        <v>44</v>
      </c>
      <c r="R198" s="15" t="s">
        <v>45</v>
      </c>
      <c r="S198" s="15" t="s">
        <v>56</v>
      </c>
      <c r="T198" s="13"/>
      <c r="U198" s="13" t="s">
        <v>202</v>
      </c>
      <c r="V198" s="13" t="s">
        <v>203</v>
      </c>
      <c r="W198" s="13" t="s">
        <v>566</v>
      </c>
      <c r="X198" s="13" t="s">
        <v>91</v>
      </c>
      <c r="Y198" s="13"/>
      <c r="Z198" s="3"/>
    </row>
    <row r="199" spans="1:26" x14ac:dyDescent="0.3">
      <c r="A199" s="13" t="s">
        <v>424</v>
      </c>
      <c r="B199" s="13" t="s">
        <v>107</v>
      </c>
      <c r="C199" s="13" t="s">
        <v>93</v>
      </c>
      <c r="D199" s="13" t="s">
        <v>93</v>
      </c>
      <c r="E199" s="13" t="s">
        <v>559</v>
      </c>
      <c r="F199" s="13" t="s">
        <v>560</v>
      </c>
      <c r="G199" s="13" t="str">
        <f t="shared" si="3"/>
        <v>No</v>
      </c>
      <c r="H199" s="13" t="s">
        <v>28</v>
      </c>
      <c r="I199" s="13" t="s">
        <v>29</v>
      </c>
      <c r="J199" s="13" t="s">
        <v>29</v>
      </c>
      <c r="K199" s="13" t="s">
        <v>29</v>
      </c>
      <c r="L199" s="13">
        <v>2015</v>
      </c>
      <c r="M199" s="13"/>
      <c r="N199" s="13"/>
      <c r="O199" s="13"/>
      <c r="P199" s="27" t="s">
        <v>1641</v>
      </c>
      <c r="Q199" s="15" t="s">
        <v>95</v>
      </c>
      <c r="R199" s="15" t="s">
        <v>96</v>
      </c>
      <c r="S199" s="15" t="s">
        <v>97</v>
      </c>
      <c r="T199" s="13" t="s">
        <v>561</v>
      </c>
      <c r="U199" s="13" t="s">
        <v>223</v>
      </c>
      <c r="V199" s="13" t="s">
        <v>224</v>
      </c>
      <c r="W199" s="13" t="s">
        <v>562</v>
      </c>
      <c r="X199" s="13" t="s">
        <v>100</v>
      </c>
      <c r="Y199" s="13"/>
      <c r="Z199" s="3"/>
    </row>
    <row r="200" spans="1:26" x14ac:dyDescent="0.3">
      <c r="A200" s="13" t="s">
        <v>424</v>
      </c>
      <c r="B200" s="13" t="s">
        <v>23</v>
      </c>
      <c r="C200" s="13" t="s">
        <v>24</v>
      </c>
      <c r="D200" s="13" t="s">
        <v>24</v>
      </c>
      <c r="E200" s="13" t="s">
        <v>627</v>
      </c>
      <c r="F200" s="13" t="s">
        <v>628</v>
      </c>
      <c r="G200" s="13" t="str">
        <f t="shared" si="3"/>
        <v>No</v>
      </c>
      <c r="H200" s="13" t="s">
        <v>28</v>
      </c>
      <c r="I200" s="13" t="s">
        <v>29</v>
      </c>
      <c r="J200" s="13" t="s">
        <v>29</v>
      </c>
      <c r="K200" s="13" t="s">
        <v>30</v>
      </c>
      <c r="L200" s="26">
        <v>2015</v>
      </c>
      <c r="M200" s="13"/>
      <c r="N200" s="13"/>
      <c r="O200" s="13"/>
      <c r="P200" s="14" t="s">
        <v>629</v>
      </c>
      <c r="Q200" s="15" t="s">
        <v>33</v>
      </c>
      <c r="R200" s="15" t="s">
        <v>34</v>
      </c>
      <c r="S200" s="15" t="s">
        <v>82</v>
      </c>
      <c r="T200" s="13"/>
      <c r="U200" s="13" t="s">
        <v>202</v>
      </c>
      <c r="V200" s="13" t="s">
        <v>207</v>
      </c>
      <c r="W200" s="13" t="s">
        <v>630</v>
      </c>
      <c r="X200" s="13" t="s">
        <v>129</v>
      </c>
      <c r="Y200" s="13" t="s">
        <v>130</v>
      </c>
      <c r="Z200" s="3"/>
    </row>
    <row r="201" spans="1:26" x14ac:dyDescent="0.3">
      <c r="A201" s="13" t="s">
        <v>424</v>
      </c>
      <c r="B201" s="13" t="s">
        <v>107</v>
      </c>
      <c r="C201" s="13" t="s">
        <v>93</v>
      </c>
      <c r="D201" s="13" t="s">
        <v>93</v>
      </c>
      <c r="E201" s="13" t="s">
        <v>474</v>
      </c>
      <c r="F201" s="13" t="s">
        <v>469</v>
      </c>
      <c r="G201" s="13" t="str">
        <f t="shared" si="3"/>
        <v>No</v>
      </c>
      <c r="H201" s="13" t="s">
        <v>28</v>
      </c>
      <c r="I201" s="13" t="s">
        <v>29</v>
      </c>
      <c r="J201" s="13" t="s">
        <v>29</v>
      </c>
      <c r="K201" s="13" t="s">
        <v>30</v>
      </c>
      <c r="L201" s="13" t="s">
        <v>801</v>
      </c>
      <c r="M201" s="13"/>
      <c r="N201" s="13"/>
      <c r="O201" s="13"/>
      <c r="P201" s="14" t="s">
        <v>1333</v>
      </c>
      <c r="Q201" s="15" t="s">
        <v>95</v>
      </c>
      <c r="R201" s="15" t="s">
        <v>96</v>
      </c>
      <c r="S201" s="15" t="s">
        <v>97</v>
      </c>
      <c r="T201" s="13" t="s">
        <v>475</v>
      </c>
      <c r="U201" s="13" t="s">
        <v>233</v>
      </c>
      <c r="V201" s="13" t="s">
        <v>234</v>
      </c>
      <c r="W201" s="13" t="s">
        <v>472</v>
      </c>
      <c r="X201" s="13" t="s">
        <v>470</v>
      </c>
      <c r="Y201" s="13"/>
      <c r="Z201" s="3"/>
    </row>
    <row r="202" spans="1:26" x14ac:dyDescent="0.3">
      <c r="A202" s="17" t="s">
        <v>424</v>
      </c>
      <c r="B202" s="17" t="s">
        <v>23</v>
      </c>
      <c r="C202" s="13" t="s">
        <v>93</v>
      </c>
      <c r="D202" s="17" t="s">
        <v>67</v>
      </c>
      <c r="E202" s="17" t="s">
        <v>570</v>
      </c>
      <c r="F202" s="17" t="s">
        <v>54</v>
      </c>
      <c r="G202" s="13" t="str">
        <f t="shared" si="3"/>
        <v>Yes</v>
      </c>
      <c r="H202" s="17" t="s">
        <v>28</v>
      </c>
      <c r="I202" s="17" t="s">
        <v>29</v>
      </c>
      <c r="J202" s="17" t="s">
        <v>29</v>
      </c>
      <c r="K202" s="17" t="s">
        <v>29</v>
      </c>
      <c r="L202" s="17">
        <v>2014</v>
      </c>
      <c r="M202" s="17"/>
      <c r="N202" s="17"/>
      <c r="O202" s="17"/>
      <c r="P202" s="18" t="s">
        <v>1768</v>
      </c>
      <c r="Q202" s="19" t="s">
        <v>44</v>
      </c>
      <c r="R202" s="19" t="s">
        <v>45</v>
      </c>
      <c r="S202" s="19" t="s">
        <v>56</v>
      </c>
      <c r="T202" s="17" t="s">
        <v>571</v>
      </c>
      <c r="U202" s="17" t="s">
        <v>202</v>
      </c>
      <c r="V202" s="17" t="s">
        <v>203</v>
      </c>
      <c r="W202" s="17" t="s">
        <v>572</v>
      </c>
      <c r="X202" s="17" t="s">
        <v>112</v>
      </c>
      <c r="Y202" s="17"/>
      <c r="Z202" s="2"/>
    </row>
    <row r="203" spans="1:26" x14ac:dyDescent="0.3">
      <c r="A203" s="13" t="s">
        <v>424</v>
      </c>
      <c r="B203" s="13" t="s">
        <v>107</v>
      </c>
      <c r="C203" s="13" t="s">
        <v>93</v>
      </c>
      <c r="D203" s="13" t="s">
        <v>93</v>
      </c>
      <c r="E203" s="13" t="s">
        <v>583</v>
      </c>
      <c r="F203" s="13" t="s">
        <v>584</v>
      </c>
      <c r="G203" s="13" t="str">
        <f t="shared" si="3"/>
        <v>No</v>
      </c>
      <c r="H203" s="13" t="s">
        <v>28</v>
      </c>
      <c r="I203" s="13" t="s">
        <v>29</v>
      </c>
      <c r="J203" s="13" t="s">
        <v>29</v>
      </c>
      <c r="K203" s="13" t="s">
        <v>29</v>
      </c>
      <c r="L203" s="13">
        <v>2002</v>
      </c>
      <c r="M203" s="13" t="s">
        <v>1807</v>
      </c>
      <c r="N203" s="13"/>
      <c r="O203" s="13"/>
      <c r="P203" s="23" t="str">
        <f>HYPERLINK("https://international.ipums.org/international/about.shtml","https://international.ipums.org/international/about.shtml")</f>
        <v>https://international.ipums.org/international/about.shtml</v>
      </c>
      <c r="Q203" s="15" t="s">
        <v>199</v>
      </c>
      <c r="R203" s="15" t="s">
        <v>200</v>
      </c>
      <c r="S203" s="15" t="s">
        <v>200</v>
      </c>
      <c r="T203" s="13" t="s">
        <v>583</v>
      </c>
      <c r="U203" s="13" t="s">
        <v>202</v>
      </c>
      <c r="V203" s="13" t="s">
        <v>207</v>
      </c>
      <c r="W203" s="13" t="s">
        <v>297</v>
      </c>
      <c r="X203" s="13" t="s">
        <v>306</v>
      </c>
      <c r="Y203" s="13"/>
      <c r="Z203" s="3"/>
    </row>
    <row r="204" spans="1:26" x14ac:dyDescent="0.3">
      <c r="A204" s="13" t="s">
        <v>424</v>
      </c>
      <c r="B204" s="13" t="s">
        <v>107</v>
      </c>
      <c r="C204" s="13" t="s">
        <v>93</v>
      </c>
      <c r="D204" s="13" t="s">
        <v>93</v>
      </c>
      <c r="E204" s="13" t="s">
        <v>589</v>
      </c>
      <c r="F204" s="13" t="s">
        <v>589</v>
      </c>
      <c r="G204" s="13" t="str">
        <f t="shared" si="3"/>
        <v>No</v>
      </c>
      <c r="H204" s="13" t="s">
        <v>71</v>
      </c>
      <c r="I204" s="13" t="s">
        <v>29</v>
      </c>
      <c r="J204" s="13" t="s">
        <v>29</v>
      </c>
      <c r="K204" s="13" t="s">
        <v>29</v>
      </c>
      <c r="L204" s="13">
        <v>2014</v>
      </c>
      <c r="M204" s="13" t="s">
        <v>723</v>
      </c>
      <c r="N204" s="13"/>
      <c r="O204" s="13"/>
      <c r="P204" s="16" t="str">
        <f>HYPERLINK("http://knoema.com/","http://knoema.com/")</f>
        <v>http://knoema.com/</v>
      </c>
      <c r="Q204" s="15" t="s">
        <v>155</v>
      </c>
      <c r="R204" s="15" t="s">
        <v>156</v>
      </c>
      <c r="S204" s="15" t="s">
        <v>588</v>
      </c>
      <c r="T204" s="13" t="s">
        <v>589</v>
      </c>
      <c r="U204" s="13" t="s">
        <v>202</v>
      </c>
      <c r="V204" s="13" t="s">
        <v>207</v>
      </c>
      <c r="W204" s="13" t="s">
        <v>306</v>
      </c>
      <c r="X204" s="13" t="s">
        <v>306</v>
      </c>
      <c r="Y204" s="13"/>
      <c r="Z204" s="3"/>
    </row>
    <row r="205" spans="1:26" x14ac:dyDescent="0.3">
      <c r="A205" s="13" t="s">
        <v>424</v>
      </c>
      <c r="B205" s="13" t="s">
        <v>107</v>
      </c>
      <c r="C205" s="13" t="s">
        <v>93</v>
      </c>
      <c r="D205" s="13" t="s">
        <v>93</v>
      </c>
      <c r="E205" s="13" t="s">
        <v>585</v>
      </c>
      <c r="F205" s="13" t="s">
        <v>586</v>
      </c>
      <c r="G205" s="13" t="str">
        <f t="shared" si="3"/>
        <v>No</v>
      </c>
      <c r="H205" s="13" t="s">
        <v>28</v>
      </c>
      <c r="I205" s="13" t="s">
        <v>29</v>
      </c>
      <c r="J205" s="13" t="s">
        <v>29</v>
      </c>
      <c r="K205" s="13" t="s">
        <v>29</v>
      </c>
      <c r="L205" s="13">
        <v>2014</v>
      </c>
      <c r="M205" s="13" t="s">
        <v>723</v>
      </c>
      <c r="N205" s="13"/>
      <c r="O205" s="13"/>
      <c r="P205" s="14" t="s">
        <v>587</v>
      </c>
      <c r="Q205" s="15" t="s">
        <v>95</v>
      </c>
      <c r="R205" s="15" t="s">
        <v>96</v>
      </c>
      <c r="S205" s="15" t="s">
        <v>351</v>
      </c>
      <c r="T205" s="13" t="s">
        <v>585</v>
      </c>
      <c r="U205" s="13" t="s">
        <v>202</v>
      </c>
      <c r="V205" s="13" t="s">
        <v>207</v>
      </c>
      <c r="W205" s="13" t="s">
        <v>568</v>
      </c>
      <c r="X205" s="13" t="s">
        <v>306</v>
      </c>
      <c r="Y205" s="16" t="str">
        <f>HYPERLINK("https://data.oecd.org/searchresults/?hf=20&amp;b=0&amp;r=%2Bf%2Ftype%2Findicators&amp;l=en&amp;s=score","https://data.oecd.org/searchresults/?hf=20&amp;b=0&amp;r=%2Bf%2Ftype%2Findicators&amp;l=en&amp;s=score")</f>
        <v>https://data.oecd.org/searchresults/?hf=20&amp;b=0&amp;r=%2Bf%2Ftype%2Findicators&amp;l=en&amp;s=score</v>
      </c>
      <c r="Z205" s="3"/>
    </row>
    <row r="206" spans="1:26" x14ac:dyDescent="0.3">
      <c r="A206" s="13" t="s">
        <v>424</v>
      </c>
      <c r="B206" s="13" t="s">
        <v>107</v>
      </c>
      <c r="C206" s="13" t="s">
        <v>93</v>
      </c>
      <c r="D206" s="13" t="s">
        <v>24</v>
      </c>
      <c r="E206" s="13" t="s">
        <v>1771</v>
      </c>
      <c r="F206" s="13" t="s">
        <v>573</v>
      </c>
      <c r="G206" s="13" t="str">
        <f t="shared" si="3"/>
        <v>No</v>
      </c>
      <c r="H206" s="13" t="s">
        <v>28</v>
      </c>
      <c r="I206" s="13" t="s">
        <v>29</v>
      </c>
      <c r="J206" s="13" t="s">
        <v>29</v>
      </c>
      <c r="K206" s="13" t="s">
        <v>29</v>
      </c>
      <c r="L206" s="13">
        <v>2011</v>
      </c>
      <c r="M206" s="13"/>
      <c r="N206" s="13"/>
      <c r="O206" s="13"/>
      <c r="P206" s="30" t="str">
        <f>HYPERLINK("http://uganda.opendataforafrica.org/","http://uganda.opendataforafrica.org/")</f>
        <v>http://uganda.opendataforafrica.org/</v>
      </c>
      <c r="Q206" s="15" t="s">
        <v>95</v>
      </c>
      <c r="R206" s="15" t="s">
        <v>96</v>
      </c>
      <c r="S206" s="15" t="s">
        <v>351</v>
      </c>
      <c r="T206" s="13" t="s">
        <v>546</v>
      </c>
      <c r="U206" s="13" t="s">
        <v>202</v>
      </c>
      <c r="V206" s="13" t="s">
        <v>207</v>
      </c>
      <c r="W206" s="13" t="s">
        <v>306</v>
      </c>
      <c r="X206" s="13" t="s">
        <v>91</v>
      </c>
      <c r="Y206" s="16" t="str">
        <f>HYPERLINK("http://www.afdb.org/en/countries/east-africa/uganda/","http://www.afdb.org/en/countries/east-africa/uganda/")</f>
        <v>http://www.afdb.org/en/countries/east-africa/uganda/</v>
      </c>
      <c r="Z206" s="3"/>
    </row>
    <row r="207" spans="1:26" x14ac:dyDescent="0.3">
      <c r="A207" s="13" t="s">
        <v>424</v>
      </c>
      <c r="B207" s="13" t="s">
        <v>107</v>
      </c>
      <c r="C207" s="13" t="s">
        <v>93</v>
      </c>
      <c r="D207" s="13" t="s">
        <v>24</v>
      </c>
      <c r="E207" s="13" t="s">
        <v>1845</v>
      </c>
      <c r="F207" s="13" t="s">
        <v>593</v>
      </c>
      <c r="G207" s="13" t="str">
        <f t="shared" si="3"/>
        <v>No</v>
      </c>
      <c r="H207" s="13" t="s">
        <v>71</v>
      </c>
      <c r="I207" s="13" t="s">
        <v>29</v>
      </c>
      <c r="J207" s="13" t="s">
        <v>29</v>
      </c>
      <c r="K207" s="13" t="s">
        <v>29</v>
      </c>
      <c r="L207" s="13">
        <v>2014</v>
      </c>
      <c r="M207" s="13" t="s">
        <v>723</v>
      </c>
      <c r="N207" s="13"/>
      <c r="O207" s="13"/>
      <c r="P207" s="14" t="s">
        <v>1846</v>
      </c>
      <c r="Q207" s="15" t="s">
        <v>33</v>
      </c>
      <c r="R207" s="15" t="s">
        <v>34</v>
      </c>
      <c r="S207" s="15" t="s">
        <v>82</v>
      </c>
      <c r="T207" s="13"/>
      <c r="U207" s="13" t="s">
        <v>202</v>
      </c>
      <c r="V207" s="13" t="s">
        <v>207</v>
      </c>
      <c r="W207" s="13" t="s">
        <v>595</v>
      </c>
      <c r="X207" s="13" t="s">
        <v>306</v>
      </c>
      <c r="Y207" s="13"/>
      <c r="Z207" s="3"/>
    </row>
    <row r="208" spans="1:26" x14ac:dyDescent="0.3">
      <c r="A208" s="13" t="s">
        <v>424</v>
      </c>
      <c r="B208" s="13" t="s">
        <v>107</v>
      </c>
      <c r="C208" s="13" t="s">
        <v>93</v>
      </c>
      <c r="D208" s="13" t="s">
        <v>68</v>
      </c>
      <c r="E208" s="13" t="s">
        <v>1775</v>
      </c>
      <c r="F208" s="13" t="s">
        <v>54</v>
      </c>
      <c r="G208" s="13" t="str">
        <f t="shared" si="3"/>
        <v>Yes</v>
      </c>
      <c r="H208" s="13" t="s">
        <v>71</v>
      </c>
      <c r="I208" s="13" t="s">
        <v>29</v>
      </c>
      <c r="J208" s="13" t="s">
        <v>29</v>
      </c>
      <c r="K208" s="13" t="s">
        <v>30</v>
      </c>
      <c r="L208" s="13">
        <v>2011</v>
      </c>
      <c r="M208" s="13" t="s">
        <v>1808</v>
      </c>
      <c r="N208" s="13"/>
      <c r="O208" s="13"/>
      <c r="P208" s="14" t="s">
        <v>574</v>
      </c>
      <c r="Q208" s="15" t="s">
        <v>44</v>
      </c>
      <c r="R208" s="15" t="s">
        <v>45</v>
      </c>
      <c r="S208" s="15" t="s">
        <v>56</v>
      </c>
      <c r="T208" s="13"/>
      <c r="U208" s="13" t="s">
        <v>202</v>
      </c>
      <c r="V208" s="13" t="s">
        <v>203</v>
      </c>
      <c r="W208" s="13" t="s">
        <v>306</v>
      </c>
      <c r="X208" s="13" t="s">
        <v>112</v>
      </c>
      <c r="Y208" s="13"/>
      <c r="Z208" s="3"/>
    </row>
    <row r="209" spans="1:26" x14ac:dyDescent="0.3">
      <c r="A209" s="13" t="s">
        <v>424</v>
      </c>
      <c r="B209" s="13" t="s">
        <v>23</v>
      </c>
      <c r="C209" s="13" t="s">
        <v>93</v>
      </c>
      <c r="D209" s="13" t="s">
        <v>68</v>
      </c>
      <c r="E209" s="13" t="s">
        <v>440</v>
      </c>
      <c r="F209" s="13" t="s">
        <v>54</v>
      </c>
      <c r="G209" s="13" t="str">
        <f t="shared" si="3"/>
        <v>Yes</v>
      </c>
      <c r="H209" s="13" t="s">
        <v>28</v>
      </c>
      <c r="I209" s="13" t="s">
        <v>29</v>
      </c>
      <c r="J209" s="13" t="s">
        <v>29</v>
      </c>
      <c r="K209" s="13" t="s">
        <v>29</v>
      </c>
      <c r="L209" s="13">
        <v>2011</v>
      </c>
      <c r="M209" s="13" t="s">
        <v>219</v>
      </c>
      <c r="N209" s="13">
        <v>2005</v>
      </c>
      <c r="O209" s="13"/>
      <c r="P209" s="16" t="str">
        <f>HYPERLINK("http://dhsprogram.com/what-we-do/survey/survey-display-373.cfm","http://dhsprogram.com/what-we-do/survey/survey-display-373.cfm")</f>
        <v>http://dhsprogram.com/what-we-do/survey/survey-display-373.cfm</v>
      </c>
      <c r="Q209" s="15" t="s">
        <v>44</v>
      </c>
      <c r="R209" s="15" t="s">
        <v>45</v>
      </c>
      <c r="S209" s="15" t="s">
        <v>56</v>
      </c>
      <c r="T209" s="13" t="s">
        <v>437</v>
      </c>
      <c r="U209" s="13" t="s">
        <v>438</v>
      </c>
      <c r="V209" s="13" t="s">
        <v>424</v>
      </c>
      <c r="W209" s="13" t="s">
        <v>439</v>
      </c>
      <c r="X209" s="13" t="s">
        <v>91</v>
      </c>
      <c r="Y209" s="13" t="s">
        <v>441</v>
      </c>
      <c r="Z209" s="3"/>
    </row>
    <row r="210" spans="1:26" x14ac:dyDescent="0.3">
      <c r="A210" s="13" t="s">
        <v>424</v>
      </c>
      <c r="B210" s="13" t="s">
        <v>23</v>
      </c>
      <c r="C210" s="13" t="s">
        <v>93</v>
      </c>
      <c r="D210" s="13" t="s">
        <v>68</v>
      </c>
      <c r="E210" s="13" t="s">
        <v>443</v>
      </c>
      <c r="F210" s="13" t="s">
        <v>54</v>
      </c>
      <c r="G210" s="13" t="str">
        <f t="shared" si="3"/>
        <v>Yes</v>
      </c>
      <c r="H210" s="13" t="s">
        <v>28</v>
      </c>
      <c r="I210" s="13" t="s">
        <v>29</v>
      </c>
      <c r="J210" s="13" t="s">
        <v>29</v>
      </c>
      <c r="K210" s="13" t="s">
        <v>29</v>
      </c>
      <c r="L210" s="13">
        <v>2011</v>
      </c>
      <c r="M210" s="13" t="s">
        <v>219</v>
      </c>
      <c r="N210" s="13">
        <v>2006</v>
      </c>
      <c r="O210" s="13">
        <v>2016</v>
      </c>
      <c r="P210" s="16" t="str">
        <f>HYPERLINK("http://dhsprogram.com/what-we-do/survey/survey-display-399.cfm","http://dhsprogram.com/what-we-do/survey/survey-display-399.cfm")</f>
        <v>http://dhsprogram.com/what-we-do/survey/survey-display-399.cfm</v>
      </c>
      <c r="Q210" s="15" t="s">
        <v>44</v>
      </c>
      <c r="R210" s="15" t="s">
        <v>45</v>
      </c>
      <c r="S210" s="15" t="s">
        <v>56</v>
      </c>
      <c r="T210" s="13" t="s">
        <v>442</v>
      </c>
      <c r="U210" s="13" t="s">
        <v>202</v>
      </c>
      <c r="V210" s="13" t="s">
        <v>203</v>
      </c>
      <c r="W210" s="13" t="s">
        <v>439</v>
      </c>
      <c r="X210" s="13" t="s">
        <v>91</v>
      </c>
      <c r="Y210" s="13" t="s">
        <v>444</v>
      </c>
      <c r="Z210" s="3"/>
    </row>
    <row r="211" spans="1:26" x14ac:dyDescent="0.3">
      <c r="A211" s="13" t="s">
        <v>424</v>
      </c>
      <c r="B211" s="13" t="s">
        <v>23</v>
      </c>
      <c r="C211" s="13" t="s">
        <v>93</v>
      </c>
      <c r="D211" s="13" t="s">
        <v>68</v>
      </c>
      <c r="E211" s="13" t="s">
        <v>446</v>
      </c>
      <c r="F211" s="13" t="s">
        <v>54</v>
      </c>
      <c r="G211" s="13" t="str">
        <f t="shared" si="3"/>
        <v>Yes</v>
      </c>
      <c r="H211" s="13" t="s">
        <v>28</v>
      </c>
      <c r="I211" s="13" t="s">
        <v>29</v>
      </c>
      <c r="J211" s="13" t="s">
        <v>29</v>
      </c>
      <c r="K211" s="13" t="s">
        <v>29</v>
      </c>
      <c r="L211" s="13">
        <v>2015</v>
      </c>
      <c r="M211" s="13" t="s">
        <v>219</v>
      </c>
      <c r="N211" s="13">
        <v>2010</v>
      </c>
      <c r="O211" s="13"/>
      <c r="P211" s="14" t="str">
        <f>HYPERLINK("http://dhsprogram.com/what-we-do/survey/survey-display-484.cfm","http://dhsprogram.com/what-we-do/survey/survey-display-484.cfm")</f>
        <v>http://dhsprogram.com/what-we-do/survey/survey-display-484.cfm</v>
      </c>
      <c r="Q211" s="15" t="s">
        <v>44</v>
      </c>
      <c r="R211" s="15" t="s">
        <v>45</v>
      </c>
      <c r="S211" s="15" t="s">
        <v>56</v>
      </c>
      <c r="T211" s="13" t="s">
        <v>445</v>
      </c>
      <c r="U211" s="13" t="s">
        <v>438</v>
      </c>
      <c r="V211" s="13" t="s">
        <v>424</v>
      </c>
      <c r="W211" s="13" t="s">
        <v>439</v>
      </c>
      <c r="X211" s="13" t="s">
        <v>91</v>
      </c>
      <c r="Y211" s="13" t="s">
        <v>447</v>
      </c>
      <c r="Z211" s="3"/>
    </row>
    <row r="212" spans="1:26" x14ac:dyDescent="0.3">
      <c r="A212" s="13" t="s">
        <v>424</v>
      </c>
      <c r="B212" s="13" t="s">
        <v>23</v>
      </c>
      <c r="C212" s="13" t="s">
        <v>93</v>
      </c>
      <c r="D212" s="13" t="s">
        <v>68</v>
      </c>
      <c r="E212" s="13" t="s">
        <v>448</v>
      </c>
      <c r="F212" s="13" t="s">
        <v>54</v>
      </c>
      <c r="G212" s="13" t="str">
        <f t="shared" si="3"/>
        <v>Yes</v>
      </c>
      <c r="H212" s="13" t="s">
        <v>28</v>
      </c>
      <c r="I212" s="13" t="s">
        <v>29</v>
      </c>
      <c r="J212" s="13" t="s">
        <v>29</v>
      </c>
      <c r="K212" s="13" t="s">
        <v>29</v>
      </c>
      <c r="L212" s="13">
        <v>2007</v>
      </c>
      <c r="M212" s="13"/>
      <c r="N212" s="13"/>
      <c r="O212" s="13"/>
      <c r="P212" s="16" t="str">
        <f>HYPERLINK("http://dhsprogram.com/what-we-do/survey/survey-display-292.cfm","http://dhsprogram.com/what-we-do/survey/survey-display-292.cfm")</f>
        <v>http://dhsprogram.com/what-we-do/survey/survey-display-292.cfm</v>
      </c>
      <c r="Q212" s="15" t="s">
        <v>44</v>
      </c>
      <c r="R212" s="15" t="s">
        <v>45</v>
      </c>
      <c r="S212" s="15" t="s">
        <v>56</v>
      </c>
      <c r="T212" s="13" t="s">
        <v>449</v>
      </c>
      <c r="U212" s="13" t="s">
        <v>438</v>
      </c>
      <c r="V212" s="13" t="s">
        <v>424</v>
      </c>
      <c r="W212" s="13" t="s">
        <v>450</v>
      </c>
      <c r="X212" s="13" t="s">
        <v>451</v>
      </c>
      <c r="Y212" s="23" t="str">
        <f>HYPERLINK("http://catalog.ihsn.org/index.php/catalog/2318/study-description","http://catalog.ihsn.org/index.php/catalog/2318/study-description")</f>
        <v>http://catalog.ihsn.org/index.php/catalog/2318/study-description</v>
      </c>
      <c r="Z212" s="3"/>
    </row>
    <row r="213" spans="1:26" x14ac:dyDescent="0.3">
      <c r="A213" s="13" t="s">
        <v>424</v>
      </c>
      <c r="B213" s="13" t="s">
        <v>107</v>
      </c>
      <c r="C213" s="13" t="s">
        <v>93</v>
      </c>
      <c r="D213" s="13" t="s">
        <v>93</v>
      </c>
      <c r="E213" s="13" t="s">
        <v>476</v>
      </c>
      <c r="F213" s="13" t="s">
        <v>469</v>
      </c>
      <c r="G213" s="13" t="str">
        <f t="shared" si="3"/>
        <v>No</v>
      </c>
      <c r="H213" s="13" t="s">
        <v>28</v>
      </c>
      <c r="I213" s="13" t="s">
        <v>29</v>
      </c>
      <c r="J213" s="13" t="s">
        <v>29</v>
      </c>
      <c r="K213" s="13" t="s">
        <v>30</v>
      </c>
      <c r="L213" s="13">
        <v>2014</v>
      </c>
      <c r="M213" s="13"/>
      <c r="N213" s="13"/>
      <c r="O213" s="13"/>
      <c r="P213" s="14" t="s">
        <v>477</v>
      </c>
      <c r="Q213" s="15" t="s">
        <v>95</v>
      </c>
      <c r="R213" s="15" t="s">
        <v>96</v>
      </c>
      <c r="S213" s="15" t="s">
        <v>97</v>
      </c>
      <c r="T213" s="13" t="s">
        <v>478</v>
      </c>
      <c r="U213" s="13" t="s">
        <v>233</v>
      </c>
      <c r="V213" s="13" t="s">
        <v>234</v>
      </c>
      <c r="W213" s="13" t="s">
        <v>472</v>
      </c>
      <c r="X213" s="13" t="s">
        <v>378</v>
      </c>
      <c r="Y213" s="13"/>
      <c r="Z213" s="3"/>
    </row>
    <row r="214" spans="1:26" x14ac:dyDescent="0.3">
      <c r="A214" s="13" t="s">
        <v>424</v>
      </c>
      <c r="B214" s="13" t="s">
        <v>23</v>
      </c>
      <c r="C214" s="13" t="s">
        <v>93</v>
      </c>
      <c r="D214" s="13" t="s">
        <v>93</v>
      </c>
      <c r="E214" s="13" t="s">
        <v>435</v>
      </c>
      <c r="F214" s="13" t="s">
        <v>2023</v>
      </c>
      <c r="G214" s="13" t="str">
        <f t="shared" si="3"/>
        <v>Yes</v>
      </c>
      <c r="H214" s="13" t="s">
        <v>71</v>
      </c>
      <c r="I214" s="13" t="s">
        <v>30</v>
      </c>
      <c r="J214" s="13" t="s">
        <v>30</v>
      </c>
      <c r="K214" s="13" t="s">
        <v>30</v>
      </c>
      <c r="L214" s="13" t="s">
        <v>801</v>
      </c>
      <c r="M214" s="13"/>
      <c r="N214" s="13"/>
      <c r="O214" s="13"/>
      <c r="P214" s="13" t="s">
        <v>92</v>
      </c>
      <c r="Q214" s="15" t="s">
        <v>44</v>
      </c>
      <c r="R214" s="15" t="s">
        <v>45</v>
      </c>
      <c r="S214" s="15" t="s">
        <v>46</v>
      </c>
      <c r="T214" s="13"/>
      <c r="U214" s="13" t="s">
        <v>233</v>
      </c>
      <c r="V214" s="13" t="s">
        <v>234</v>
      </c>
      <c r="W214" s="13" t="s">
        <v>436</v>
      </c>
      <c r="X214" s="13" t="s">
        <v>378</v>
      </c>
      <c r="Y214" s="13" t="s">
        <v>436</v>
      </c>
      <c r="Z214" s="3"/>
    </row>
    <row r="215" spans="1:26" x14ac:dyDescent="0.3">
      <c r="A215" s="13" t="s">
        <v>424</v>
      </c>
      <c r="B215" s="13" t="s">
        <v>107</v>
      </c>
      <c r="C215" s="13" t="s">
        <v>93</v>
      </c>
      <c r="D215" s="13" t="s">
        <v>24</v>
      </c>
      <c r="E215" s="26" t="s">
        <v>1563</v>
      </c>
      <c r="F215" s="13" t="s">
        <v>545</v>
      </c>
      <c r="G215" s="13" t="str">
        <f t="shared" si="3"/>
        <v>No</v>
      </c>
      <c r="H215" s="13" t="s">
        <v>28</v>
      </c>
      <c r="I215" s="13" t="s">
        <v>29</v>
      </c>
      <c r="J215" s="13" t="s">
        <v>29</v>
      </c>
      <c r="K215" s="13" t="s">
        <v>29</v>
      </c>
      <c r="L215" s="13">
        <v>2013</v>
      </c>
      <c r="M215" s="13"/>
      <c r="N215" s="13"/>
      <c r="O215" s="13"/>
      <c r="P215" s="27" t="s">
        <v>1555</v>
      </c>
      <c r="Q215" s="15" t="s">
        <v>33</v>
      </c>
      <c r="R215" s="15" t="s">
        <v>34</v>
      </c>
      <c r="S215" s="15" t="s">
        <v>35</v>
      </c>
      <c r="T215" s="13" t="s">
        <v>546</v>
      </c>
      <c r="U215" s="13" t="s">
        <v>202</v>
      </c>
      <c r="V215" s="13" t="s">
        <v>207</v>
      </c>
      <c r="W215" s="13" t="s">
        <v>297</v>
      </c>
      <c r="X215" s="13" t="s">
        <v>306</v>
      </c>
      <c r="Y215" s="13"/>
      <c r="Z215" s="3"/>
    </row>
    <row r="216" spans="1:26" x14ac:dyDescent="0.3">
      <c r="A216" s="26" t="s">
        <v>424</v>
      </c>
      <c r="B216" s="13" t="s">
        <v>23</v>
      </c>
      <c r="C216" s="13" t="s">
        <v>93</v>
      </c>
      <c r="D216" s="13" t="s">
        <v>24</v>
      </c>
      <c r="E216" s="13" t="s">
        <v>547</v>
      </c>
      <c r="F216" s="13" t="s">
        <v>304</v>
      </c>
      <c r="G216" s="13" t="str">
        <f t="shared" si="3"/>
        <v>No</v>
      </c>
      <c r="H216" s="13" t="s">
        <v>489</v>
      </c>
      <c r="I216" s="13" t="s">
        <v>29</v>
      </c>
      <c r="J216" s="13" t="s">
        <v>29</v>
      </c>
      <c r="K216" s="13" t="s">
        <v>30</v>
      </c>
      <c r="L216" s="13">
        <v>2015</v>
      </c>
      <c r="M216" s="13"/>
      <c r="N216" s="13"/>
      <c r="O216" s="13"/>
      <c r="P216" s="27" t="s">
        <v>1576</v>
      </c>
      <c r="Q216" s="15" t="s">
        <v>95</v>
      </c>
      <c r="R216" s="15" t="s">
        <v>96</v>
      </c>
      <c r="S216" s="15" t="s">
        <v>97</v>
      </c>
      <c r="T216" s="13" t="s">
        <v>547</v>
      </c>
      <c r="U216" s="13" t="s">
        <v>411</v>
      </c>
      <c r="V216" s="13" t="s">
        <v>412</v>
      </c>
      <c r="W216" s="13" t="s">
        <v>306</v>
      </c>
      <c r="X216" s="13" t="s">
        <v>378</v>
      </c>
      <c r="Y216" s="13"/>
      <c r="Z216" s="3"/>
    </row>
    <row r="217" spans="1:26" x14ac:dyDescent="0.3">
      <c r="A217" s="13" t="s">
        <v>424</v>
      </c>
      <c r="B217" s="13" t="s">
        <v>107</v>
      </c>
      <c r="C217" s="13" t="s">
        <v>93</v>
      </c>
      <c r="D217" s="13" t="s">
        <v>68</v>
      </c>
      <c r="E217" s="13" t="s">
        <v>1757</v>
      </c>
      <c r="F217" s="13" t="s">
        <v>377</v>
      </c>
      <c r="G217" s="13" t="str">
        <f t="shared" si="3"/>
        <v>No</v>
      </c>
      <c r="H217" s="13" t="s">
        <v>28</v>
      </c>
      <c r="I217" s="13" t="s">
        <v>29</v>
      </c>
      <c r="J217" s="13" t="s">
        <v>29</v>
      </c>
      <c r="K217" s="13" t="s">
        <v>29</v>
      </c>
      <c r="L217" s="13">
        <v>2012</v>
      </c>
      <c r="M217" s="13" t="s">
        <v>723</v>
      </c>
      <c r="N217" s="13"/>
      <c r="O217" s="13"/>
      <c r="P217" s="27" t="s">
        <v>1745</v>
      </c>
      <c r="Q217" s="15" t="s">
        <v>95</v>
      </c>
      <c r="R217" s="15" t="s">
        <v>96</v>
      </c>
      <c r="S217" s="15" t="s">
        <v>351</v>
      </c>
      <c r="T217" s="13" t="s">
        <v>567</v>
      </c>
      <c r="U217" s="13" t="s">
        <v>202</v>
      </c>
      <c r="V217" s="13" t="s">
        <v>207</v>
      </c>
      <c r="W217" s="13" t="s">
        <v>568</v>
      </c>
      <c r="X217" s="13" t="s">
        <v>306</v>
      </c>
      <c r="Y217" s="13" t="s">
        <v>569</v>
      </c>
      <c r="Z217" s="3"/>
    </row>
    <row r="218" spans="1:26" x14ac:dyDescent="0.3">
      <c r="A218" s="13" t="s">
        <v>479</v>
      </c>
      <c r="B218" s="13" t="s">
        <v>23</v>
      </c>
      <c r="C218" s="13" t="s">
        <v>93</v>
      </c>
      <c r="D218" s="13" t="s">
        <v>93</v>
      </c>
      <c r="E218" s="13" t="s">
        <v>484</v>
      </c>
      <c r="F218" s="13" t="s">
        <v>485</v>
      </c>
      <c r="G218" s="13" t="str">
        <f t="shared" si="3"/>
        <v>No</v>
      </c>
      <c r="H218" s="13" t="s">
        <v>28</v>
      </c>
      <c r="I218" s="13" t="s">
        <v>30</v>
      </c>
      <c r="J218" s="13" t="s">
        <v>29</v>
      </c>
      <c r="K218" s="13" t="s">
        <v>30</v>
      </c>
      <c r="L218" s="13">
        <v>2012</v>
      </c>
      <c r="M218" s="13"/>
      <c r="N218" s="13"/>
      <c r="O218" s="13"/>
      <c r="P218" s="14" t="str">
        <f>HYPERLINK("http://www.researchictafrica.net/ict_surveys.php?h=3","http://www.researchictafrica.net/ict_surveys.php?h=3")</f>
        <v>http://www.researchictafrica.net/ict_surveys.php?h=3</v>
      </c>
      <c r="Q218" s="15" t="s">
        <v>199</v>
      </c>
      <c r="R218" s="15" t="s">
        <v>200</v>
      </c>
      <c r="S218" s="15" t="s">
        <v>200</v>
      </c>
      <c r="T218" s="13"/>
      <c r="U218" s="13" t="s">
        <v>123</v>
      </c>
      <c r="V218" s="13" t="s">
        <v>124</v>
      </c>
      <c r="W218" s="13" t="s">
        <v>486</v>
      </c>
      <c r="X218" s="13" t="s">
        <v>100</v>
      </c>
      <c r="Y218" s="13" t="s">
        <v>487</v>
      </c>
      <c r="Z218" s="3"/>
    </row>
    <row r="219" spans="1:26" x14ac:dyDescent="0.3">
      <c r="A219" s="13" t="s">
        <v>479</v>
      </c>
      <c r="B219" s="13" t="s">
        <v>107</v>
      </c>
      <c r="C219" s="13" t="s">
        <v>93</v>
      </c>
      <c r="D219" s="13" t="s">
        <v>93</v>
      </c>
      <c r="E219" s="25" t="s">
        <v>507</v>
      </c>
      <c r="F219" s="13" t="s">
        <v>485</v>
      </c>
      <c r="G219" s="13" t="str">
        <f t="shared" si="3"/>
        <v>No</v>
      </c>
      <c r="H219" s="13" t="s">
        <v>489</v>
      </c>
      <c r="I219" s="13" t="s">
        <v>29</v>
      </c>
      <c r="J219" s="13" t="s">
        <v>29</v>
      </c>
      <c r="K219" s="13" t="s">
        <v>30</v>
      </c>
      <c r="L219" s="13">
        <v>2015</v>
      </c>
      <c r="M219" s="13"/>
      <c r="N219" s="13"/>
      <c r="O219" s="13"/>
      <c r="P219" s="23" t="str">
        <f>HYPERLINK("http://www.researchictafrica.net/prices/Fair_Mobile_PrePaid.php","http://www.researchictafrica.net/prices/Fair_Mobile_PrePaid.php")</f>
        <v>http://www.researchictafrica.net/prices/Fair_Mobile_PrePaid.php</v>
      </c>
      <c r="Q219" s="15" t="s">
        <v>199</v>
      </c>
      <c r="R219" s="15" t="s">
        <v>200</v>
      </c>
      <c r="S219" s="15" t="s">
        <v>200</v>
      </c>
      <c r="T219" s="13"/>
      <c r="U219" s="13" t="s">
        <v>123</v>
      </c>
      <c r="V219" s="13" t="s">
        <v>124</v>
      </c>
      <c r="W219" s="13" t="s">
        <v>490</v>
      </c>
      <c r="X219" s="13" t="s">
        <v>508</v>
      </c>
      <c r="Y219" s="13"/>
      <c r="Z219" s="3"/>
    </row>
    <row r="220" spans="1:26" x14ac:dyDescent="0.3">
      <c r="A220" s="13" t="s">
        <v>479</v>
      </c>
      <c r="B220" s="13" t="s">
        <v>23</v>
      </c>
      <c r="C220" s="13" t="s">
        <v>93</v>
      </c>
      <c r="D220" s="13" t="s">
        <v>93</v>
      </c>
      <c r="E220" s="25" t="s">
        <v>488</v>
      </c>
      <c r="F220" s="13" t="s">
        <v>485</v>
      </c>
      <c r="G220" s="13" t="str">
        <f t="shared" si="3"/>
        <v>No</v>
      </c>
      <c r="H220" s="13" t="s">
        <v>489</v>
      </c>
      <c r="I220" s="13" t="s">
        <v>29</v>
      </c>
      <c r="J220" s="13" t="s">
        <v>29</v>
      </c>
      <c r="K220" s="13" t="s">
        <v>30</v>
      </c>
      <c r="L220" s="13">
        <v>2015</v>
      </c>
      <c r="M220" s="13"/>
      <c r="N220" s="13"/>
      <c r="O220" s="13"/>
      <c r="P220" s="14" t="str">
        <f>HYPERLINK("https://www.datafirst.uct.ac.za/dataportal/index.php/catalog/535","https://www.datafirst.uct.ac.za/dataportal/index.php/catalog/535")</f>
        <v>https://www.datafirst.uct.ac.za/dataportal/index.php/catalog/535</v>
      </c>
      <c r="Q220" s="15" t="s">
        <v>199</v>
      </c>
      <c r="R220" s="15" t="s">
        <v>200</v>
      </c>
      <c r="S220" s="15" t="s">
        <v>200</v>
      </c>
      <c r="T220" s="13"/>
      <c r="U220" s="13" t="s">
        <v>123</v>
      </c>
      <c r="V220" s="13" t="s">
        <v>124</v>
      </c>
      <c r="W220" s="13" t="s">
        <v>490</v>
      </c>
      <c r="X220" s="13" t="s">
        <v>491</v>
      </c>
      <c r="Y220" s="13" t="s">
        <v>492</v>
      </c>
      <c r="Z220" s="3"/>
    </row>
    <row r="221" spans="1:26" x14ac:dyDescent="0.3">
      <c r="A221" s="13" t="s">
        <v>479</v>
      </c>
      <c r="B221" s="13" t="s">
        <v>23</v>
      </c>
      <c r="C221" s="13" t="s">
        <v>93</v>
      </c>
      <c r="D221" s="13" t="s">
        <v>93</v>
      </c>
      <c r="E221" s="13" t="s">
        <v>493</v>
      </c>
      <c r="F221" s="13" t="s">
        <v>485</v>
      </c>
      <c r="G221" s="13" t="str">
        <f t="shared" si="3"/>
        <v>No</v>
      </c>
      <c r="H221" s="13" t="s">
        <v>28</v>
      </c>
      <c r="I221" s="13" t="s">
        <v>29</v>
      </c>
      <c r="J221" s="13" t="s">
        <v>29</v>
      </c>
      <c r="K221" s="13" t="s">
        <v>30</v>
      </c>
      <c r="L221" s="13">
        <v>2012</v>
      </c>
      <c r="M221" s="13"/>
      <c r="N221" s="13"/>
      <c r="O221" s="13"/>
      <c r="P221" s="23" t="str">
        <f>HYPERLINK("https://www.datafirst.uct.ac.za/dataportal/index.php/catalog/533","https://www.datafirst.uct.ac.za/dataportal/index.php/catalog/533")</f>
        <v>https://www.datafirst.uct.ac.za/dataportal/index.php/catalog/533</v>
      </c>
      <c r="Q221" s="15" t="s">
        <v>199</v>
      </c>
      <c r="R221" s="15" t="s">
        <v>200</v>
      </c>
      <c r="S221" s="15" t="s">
        <v>200</v>
      </c>
      <c r="T221" s="13"/>
      <c r="U221" s="13" t="s">
        <v>123</v>
      </c>
      <c r="V221" s="13" t="s">
        <v>124</v>
      </c>
      <c r="W221" s="13" t="s">
        <v>494</v>
      </c>
      <c r="X221" s="13" t="s">
        <v>495</v>
      </c>
      <c r="Y221" s="13" t="s">
        <v>496</v>
      </c>
      <c r="Z221" s="3"/>
    </row>
    <row r="222" spans="1:26" x14ac:dyDescent="0.3">
      <c r="A222" s="13" t="s">
        <v>479</v>
      </c>
      <c r="B222" s="13" t="s">
        <v>23</v>
      </c>
      <c r="C222" s="13" t="s">
        <v>93</v>
      </c>
      <c r="D222" s="13" t="s">
        <v>93</v>
      </c>
      <c r="E222" s="13" t="s">
        <v>497</v>
      </c>
      <c r="F222" s="13" t="s">
        <v>485</v>
      </c>
      <c r="G222" s="13" t="str">
        <f t="shared" si="3"/>
        <v>No</v>
      </c>
      <c r="H222" s="13" t="s">
        <v>28</v>
      </c>
      <c r="I222" s="13" t="s">
        <v>29</v>
      </c>
      <c r="J222" s="13" t="s">
        <v>29</v>
      </c>
      <c r="K222" s="13" t="s">
        <v>30</v>
      </c>
      <c r="L222" s="13">
        <v>2008</v>
      </c>
      <c r="M222" s="13"/>
      <c r="N222" s="13"/>
      <c r="O222" s="13"/>
      <c r="P222" s="14" t="str">
        <f>HYPERLINK("https://www.datafirst.uct.ac.za/dataportal/index.php/catalog/532","https://www.datafirst.uct.ac.za/dataportal/index.php/catalog/532")</f>
        <v>https://www.datafirst.uct.ac.za/dataportal/index.php/catalog/532</v>
      </c>
      <c r="Q222" s="15" t="s">
        <v>199</v>
      </c>
      <c r="R222" s="15" t="s">
        <v>200</v>
      </c>
      <c r="S222" s="15" t="s">
        <v>200</v>
      </c>
      <c r="T222" s="13"/>
      <c r="U222" s="13" t="s">
        <v>123</v>
      </c>
      <c r="V222" s="13" t="s">
        <v>124</v>
      </c>
      <c r="W222" s="13" t="s">
        <v>498</v>
      </c>
      <c r="X222" s="13" t="s">
        <v>495</v>
      </c>
      <c r="Y222" s="13" t="s">
        <v>487</v>
      </c>
      <c r="Z222" s="3"/>
    </row>
    <row r="223" spans="1:26" x14ac:dyDescent="0.3">
      <c r="A223" s="13" t="s">
        <v>479</v>
      </c>
      <c r="B223" s="13" t="s">
        <v>107</v>
      </c>
      <c r="C223" s="13" t="s">
        <v>93</v>
      </c>
      <c r="D223" s="13" t="s">
        <v>93</v>
      </c>
      <c r="E223" s="13" t="s">
        <v>575</v>
      </c>
      <c r="F223" s="13" t="s">
        <v>576</v>
      </c>
      <c r="G223" s="13" t="str">
        <f t="shared" si="3"/>
        <v>No</v>
      </c>
      <c r="H223" s="13" t="s">
        <v>71</v>
      </c>
      <c r="I223" s="13" t="s">
        <v>30</v>
      </c>
      <c r="J223" s="13" t="s">
        <v>29</v>
      </c>
      <c r="K223" s="13" t="s">
        <v>30</v>
      </c>
      <c r="L223" s="13" t="s">
        <v>801</v>
      </c>
      <c r="M223" s="13"/>
      <c r="N223" s="13"/>
      <c r="O223" s="13"/>
      <c r="P223" s="14" t="s">
        <v>577</v>
      </c>
      <c r="Q223" s="15" t="s">
        <v>199</v>
      </c>
      <c r="R223" s="15" t="s">
        <v>200</v>
      </c>
      <c r="S223" s="15" t="s">
        <v>200</v>
      </c>
      <c r="T223" s="13" t="s">
        <v>578</v>
      </c>
      <c r="U223" s="13" t="s">
        <v>127</v>
      </c>
      <c r="V223" s="13" t="s">
        <v>128</v>
      </c>
      <c r="W223" s="13" t="s">
        <v>306</v>
      </c>
      <c r="X223" s="13" t="s">
        <v>306</v>
      </c>
      <c r="Y223" s="13" t="s">
        <v>579</v>
      </c>
      <c r="Z223" s="3"/>
    </row>
    <row r="224" spans="1:26" x14ac:dyDescent="0.3">
      <c r="A224" s="13" t="s">
        <v>479</v>
      </c>
      <c r="B224" s="13" t="s">
        <v>23</v>
      </c>
      <c r="C224" s="13" t="s">
        <v>93</v>
      </c>
      <c r="D224" s="13" t="s">
        <v>24</v>
      </c>
      <c r="E224" s="13" t="s">
        <v>505</v>
      </c>
      <c r="F224" s="13" t="s">
        <v>2024</v>
      </c>
      <c r="G224" s="13" t="str">
        <f t="shared" si="3"/>
        <v>Yes</v>
      </c>
      <c r="H224" s="13" t="s">
        <v>71</v>
      </c>
      <c r="I224" s="13" t="s">
        <v>29</v>
      </c>
      <c r="J224" s="13" t="s">
        <v>29</v>
      </c>
      <c r="K224" s="13" t="s">
        <v>30</v>
      </c>
      <c r="L224" s="13" t="s">
        <v>801</v>
      </c>
      <c r="M224" s="13"/>
      <c r="N224" s="13"/>
      <c r="O224" s="13"/>
      <c r="P224" s="16" t="str">
        <f>HYPERLINK("http://www.ict.go.ug/sites/default/files/Resource/Entebbe_Municipality_Postcodes.pdf","http://www.ict.go.ug/sites/default/files/Resource/Entebbe_Municipality_Postcodes.pdf ")</f>
        <v xml:space="preserve">http://www.ict.go.ug/sites/default/files/Resource/Entebbe_Municipality_Postcodes.pdf </v>
      </c>
      <c r="Q224" s="15" t="s">
        <v>44</v>
      </c>
      <c r="R224" s="15" t="s">
        <v>45</v>
      </c>
      <c r="S224" s="15" t="s">
        <v>46</v>
      </c>
      <c r="T224" s="13"/>
      <c r="U224" s="13" t="s">
        <v>411</v>
      </c>
      <c r="V224" s="13" t="s">
        <v>412</v>
      </c>
      <c r="W224" s="13" t="s">
        <v>506</v>
      </c>
      <c r="X224" s="13" t="s">
        <v>161</v>
      </c>
      <c r="Y224" s="13"/>
      <c r="Z224" s="3"/>
    </row>
    <row r="225" spans="1:26" x14ac:dyDescent="0.3">
      <c r="A225" s="13" t="s">
        <v>479</v>
      </c>
      <c r="B225" s="13" t="s">
        <v>107</v>
      </c>
      <c r="C225" s="13" t="s">
        <v>93</v>
      </c>
      <c r="D225" s="13" t="s">
        <v>93</v>
      </c>
      <c r="E225" s="13" t="s">
        <v>509</v>
      </c>
      <c r="F225" s="13" t="s">
        <v>510</v>
      </c>
      <c r="G225" s="13" t="str">
        <f t="shared" si="3"/>
        <v>No</v>
      </c>
      <c r="H225" s="13" t="s">
        <v>71</v>
      </c>
      <c r="I225" s="13" t="s">
        <v>29</v>
      </c>
      <c r="J225" s="13" t="s">
        <v>29</v>
      </c>
      <c r="K225" s="13" t="s">
        <v>30</v>
      </c>
      <c r="L225" s="13">
        <v>2014</v>
      </c>
      <c r="M225" s="13"/>
      <c r="N225" s="13"/>
      <c r="O225" s="13"/>
      <c r="P225" s="14" t="s">
        <v>1407</v>
      </c>
      <c r="Q225" s="15" t="s">
        <v>95</v>
      </c>
      <c r="R225" s="15" t="s">
        <v>96</v>
      </c>
      <c r="S225" s="15" t="s">
        <v>97</v>
      </c>
      <c r="T225" s="13" t="s">
        <v>511</v>
      </c>
      <c r="U225" s="13" t="s">
        <v>481</v>
      </c>
      <c r="V225" s="13" t="s">
        <v>482</v>
      </c>
      <c r="W225" s="13" t="s">
        <v>509</v>
      </c>
      <c r="X225" s="13" t="s">
        <v>161</v>
      </c>
      <c r="Y225" s="13"/>
      <c r="Z225" s="3"/>
    </row>
    <row r="226" spans="1:26" x14ac:dyDescent="0.3">
      <c r="A226" s="13" t="s">
        <v>479</v>
      </c>
      <c r="B226" s="13" t="s">
        <v>107</v>
      </c>
      <c r="C226" s="13" t="s">
        <v>93</v>
      </c>
      <c r="D226" s="13" t="s">
        <v>93</v>
      </c>
      <c r="E226" s="13" t="s">
        <v>589</v>
      </c>
      <c r="F226" s="13" t="s">
        <v>589</v>
      </c>
      <c r="G226" s="13" t="str">
        <f t="shared" si="3"/>
        <v>No</v>
      </c>
      <c r="H226" s="13" t="s">
        <v>71</v>
      </c>
      <c r="I226" s="13" t="s">
        <v>29</v>
      </c>
      <c r="J226" s="13" t="s">
        <v>29</v>
      </c>
      <c r="K226" s="13" t="s">
        <v>29</v>
      </c>
      <c r="L226" s="13">
        <v>2014</v>
      </c>
      <c r="M226" s="13" t="s">
        <v>723</v>
      </c>
      <c r="N226" s="13"/>
      <c r="O226" s="13"/>
      <c r="P226" s="16" t="str">
        <f>HYPERLINK("http://knoema.com/","http://knoema.com/")</f>
        <v>http://knoema.com/</v>
      </c>
      <c r="Q226" s="15" t="s">
        <v>155</v>
      </c>
      <c r="R226" s="15" t="s">
        <v>156</v>
      </c>
      <c r="S226" s="15" t="s">
        <v>588</v>
      </c>
      <c r="T226" s="13" t="s">
        <v>589</v>
      </c>
      <c r="U226" s="13" t="s">
        <v>202</v>
      </c>
      <c r="V226" s="13" t="s">
        <v>207</v>
      </c>
      <c r="W226" s="13" t="s">
        <v>306</v>
      </c>
      <c r="X226" s="13" t="s">
        <v>306</v>
      </c>
      <c r="Y226" s="13"/>
      <c r="Z226" s="3"/>
    </row>
    <row r="227" spans="1:26" x14ac:dyDescent="0.3">
      <c r="A227" s="13" t="s">
        <v>479</v>
      </c>
      <c r="B227" s="13" t="s">
        <v>107</v>
      </c>
      <c r="C227" s="13" t="s">
        <v>93</v>
      </c>
      <c r="D227" s="13" t="s">
        <v>93</v>
      </c>
      <c r="E227" s="13" t="s">
        <v>585</v>
      </c>
      <c r="F227" s="13" t="s">
        <v>586</v>
      </c>
      <c r="G227" s="13" t="str">
        <f t="shared" si="3"/>
        <v>No</v>
      </c>
      <c r="H227" s="13" t="s">
        <v>28</v>
      </c>
      <c r="I227" s="13" t="s">
        <v>29</v>
      </c>
      <c r="J227" s="13" t="s">
        <v>29</v>
      </c>
      <c r="K227" s="13" t="s">
        <v>29</v>
      </c>
      <c r="L227" s="13">
        <v>2014</v>
      </c>
      <c r="M227" s="13" t="s">
        <v>723</v>
      </c>
      <c r="N227" s="13"/>
      <c r="O227" s="13"/>
      <c r="P227" s="14" t="s">
        <v>587</v>
      </c>
      <c r="Q227" s="15" t="s">
        <v>95</v>
      </c>
      <c r="R227" s="15" t="s">
        <v>96</v>
      </c>
      <c r="S227" s="15" t="s">
        <v>351</v>
      </c>
      <c r="T227" s="13" t="s">
        <v>585</v>
      </c>
      <c r="U227" s="13" t="s">
        <v>202</v>
      </c>
      <c r="V227" s="13" t="s">
        <v>207</v>
      </c>
      <c r="W227" s="13" t="s">
        <v>568</v>
      </c>
      <c r="X227" s="13" t="s">
        <v>306</v>
      </c>
      <c r="Y227" s="16" t="str">
        <f>HYPERLINK("https://data.oecd.org/searchresults/?hf=20&amp;b=0&amp;r=%2Bf%2Ftype%2Findicators&amp;l=en&amp;s=score","https://data.oecd.org/searchresults/?hf=20&amp;b=0&amp;r=%2Bf%2Ftype%2Findicators&amp;l=en&amp;s=score")</f>
        <v>https://data.oecd.org/searchresults/?hf=20&amp;b=0&amp;r=%2Bf%2Ftype%2Findicators&amp;l=en&amp;s=score</v>
      </c>
      <c r="Z227" s="3"/>
    </row>
    <row r="228" spans="1:26" x14ac:dyDescent="0.3">
      <c r="A228" s="13" t="s">
        <v>479</v>
      </c>
      <c r="B228" s="13" t="s">
        <v>23</v>
      </c>
      <c r="C228" s="13" t="s">
        <v>93</v>
      </c>
      <c r="D228" s="13" t="s">
        <v>93</v>
      </c>
      <c r="E228" s="13" t="s">
        <v>1771</v>
      </c>
      <c r="F228" s="13" t="s">
        <v>573</v>
      </c>
      <c r="G228" s="13" t="str">
        <f t="shared" si="3"/>
        <v>No</v>
      </c>
      <c r="H228" s="13" t="s">
        <v>28</v>
      </c>
      <c r="I228" s="13" t="s">
        <v>29</v>
      </c>
      <c r="J228" s="13" t="s">
        <v>29</v>
      </c>
      <c r="K228" s="13" t="s">
        <v>29</v>
      </c>
      <c r="L228" s="13">
        <v>2009</v>
      </c>
      <c r="M228" s="13"/>
      <c r="N228" s="13"/>
      <c r="O228" s="13"/>
      <c r="P228" s="30" t="str">
        <f>HYPERLINK("http://uganda.opendataforafrica.org/","http://uganda.opendataforafrica.org/")</f>
        <v>http://uganda.opendataforafrica.org/</v>
      </c>
      <c r="Q228" s="15" t="s">
        <v>95</v>
      </c>
      <c r="R228" s="15" t="s">
        <v>96</v>
      </c>
      <c r="S228" s="15" t="s">
        <v>351</v>
      </c>
      <c r="T228" s="13" t="s">
        <v>546</v>
      </c>
      <c r="U228" s="13" t="s">
        <v>202</v>
      </c>
      <c r="V228" s="13" t="s">
        <v>207</v>
      </c>
      <c r="W228" s="13" t="s">
        <v>306</v>
      </c>
      <c r="X228" s="13" t="s">
        <v>91</v>
      </c>
      <c r="Y228" s="16" t="str">
        <f>HYPERLINK("http://www.afdb.org/en/countries/east-africa/uganda/","http://www.afdb.org/en/countries/east-africa/uganda/")</f>
        <v>http://www.afdb.org/en/countries/east-africa/uganda/</v>
      </c>
      <c r="Z228" s="3"/>
    </row>
    <row r="229" spans="1:26" x14ac:dyDescent="0.3">
      <c r="A229" s="13" t="s">
        <v>479</v>
      </c>
      <c r="B229" s="13" t="s">
        <v>23</v>
      </c>
      <c r="C229" s="13" t="s">
        <v>93</v>
      </c>
      <c r="D229" s="13" t="s">
        <v>68</v>
      </c>
      <c r="E229" s="26" t="s">
        <v>1373</v>
      </c>
      <c r="F229" s="13" t="s">
        <v>480</v>
      </c>
      <c r="G229" s="13" t="str">
        <f t="shared" si="3"/>
        <v>Yes</v>
      </c>
      <c r="H229" s="13" t="s">
        <v>489</v>
      </c>
      <c r="I229" s="13" t="s">
        <v>29</v>
      </c>
      <c r="J229" s="13" t="s">
        <v>29</v>
      </c>
      <c r="K229" s="13" t="s">
        <v>30</v>
      </c>
      <c r="L229" s="13">
        <v>2015</v>
      </c>
      <c r="M229" s="13"/>
      <c r="N229" s="13"/>
      <c r="O229" s="13"/>
      <c r="P229" s="14" t="s">
        <v>1383</v>
      </c>
      <c r="Q229" s="15" t="s">
        <v>44</v>
      </c>
      <c r="R229" s="15" t="s">
        <v>45</v>
      </c>
      <c r="S229" s="15" t="s">
        <v>72</v>
      </c>
      <c r="T229" s="13"/>
      <c r="U229" s="13" t="s">
        <v>481</v>
      </c>
      <c r="V229" s="13" t="s">
        <v>482</v>
      </c>
      <c r="W229" s="13" t="s">
        <v>483</v>
      </c>
      <c r="X229" s="13" t="s">
        <v>76</v>
      </c>
      <c r="Y229" s="13"/>
      <c r="Z229" s="3"/>
    </row>
    <row r="230" spans="1:26" x14ac:dyDescent="0.3">
      <c r="A230" s="13" t="s">
        <v>479</v>
      </c>
      <c r="B230" s="13" t="s">
        <v>23</v>
      </c>
      <c r="C230" s="13" t="s">
        <v>93</v>
      </c>
      <c r="D230" s="13" t="s">
        <v>93</v>
      </c>
      <c r="E230" s="13" t="s">
        <v>500</v>
      </c>
      <c r="F230" s="13" t="s">
        <v>377</v>
      </c>
      <c r="G230" s="13" t="str">
        <f t="shared" si="3"/>
        <v>No</v>
      </c>
      <c r="H230" s="13" t="s">
        <v>28</v>
      </c>
      <c r="I230" s="13" t="s">
        <v>29</v>
      </c>
      <c r="J230" s="13" t="s">
        <v>29</v>
      </c>
      <c r="K230" s="13" t="s">
        <v>30</v>
      </c>
      <c r="L230" s="13">
        <v>2007</v>
      </c>
      <c r="M230" s="13"/>
      <c r="N230" s="13"/>
      <c r="O230" s="13"/>
      <c r="P230" s="16" t="str">
        <f>HYPERLINK("http://catalog.ihsn.org/index.php/catalog/2353","http://catalog.ihsn.org/index.php/catalog/2353")</f>
        <v>http://catalog.ihsn.org/index.php/catalog/2353</v>
      </c>
      <c r="Q230" s="15" t="s">
        <v>95</v>
      </c>
      <c r="R230" s="15" t="s">
        <v>96</v>
      </c>
      <c r="S230" s="15" t="s">
        <v>351</v>
      </c>
      <c r="T230" s="13" t="s">
        <v>201</v>
      </c>
      <c r="U230" s="13" t="s">
        <v>501</v>
      </c>
      <c r="V230" s="13" t="s">
        <v>502</v>
      </c>
      <c r="W230" s="13" t="s">
        <v>503</v>
      </c>
      <c r="X230" s="13" t="s">
        <v>504</v>
      </c>
      <c r="Y230" s="25"/>
      <c r="Z230" s="3"/>
    </row>
    <row r="231" spans="1:26" x14ac:dyDescent="0.3">
      <c r="A231" s="26" t="s">
        <v>479</v>
      </c>
      <c r="B231" s="13" t="s">
        <v>23</v>
      </c>
      <c r="C231" s="13" t="s">
        <v>93</v>
      </c>
      <c r="D231" s="13" t="s">
        <v>24</v>
      </c>
      <c r="E231" s="13" t="s">
        <v>547</v>
      </c>
      <c r="F231" s="13" t="s">
        <v>304</v>
      </c>
      <c r="G231" s="13" t="str">
        <f t="shared" si="3"/>
        <v>No</v>
      </c>
      <c r="H231" s="13" t="s">
        <v>489</v>
      </c>
      <c r="I231" s="13" t="s">
        <v>29</v>
      </c>
      <c r="J231" s="13" t="s">
        <v>29</v>
      </c>
      <c r="K231" s="13" t="s">
        <v>30</v>
      </c>
      <c r="L231" s="13">
        <v>2015</v>
      </c>
      <c r="M231" s="13"/>
      <c r="N231" s="13"/>
      <c r="O231" s="13"/>
      <c r="P231" s="27" t="s">
        <v>1583</v>
      </c>
      <c r="Q231" s="15" t="s">
        <v>95</v>
      </c>
      <c r="R231" s="15" t="s">
        <v>96</v>
      </c>
      <c r="S231" s="15" t="s">
        <v>97</v>
      </c>
      <c r="T231" s="13" t="s">
        <v>547</v>
      </c>
      <c r="U231" s="13" t="s">
        <v>411</v>
      </c>
      <c r="V231" s="13" t="s">
        <v>412</v>
      </c>
      <c r="W231" s="13" t="s">
        <v>306</v>
      </c>
      <c r="X231" s="13" t="s">
        <v>378</v>
      </c>
      <c r="Y231" s="13"/>
      <c r="Z231" s="3"/>
    </row>
    <row r="232" spans="1:26" x14ac:dyDescent="0.3">
      <c r="A232" s="13" t="s">
        <v>479</v>
      </c>
      <c r="B232" s="13" t="s">
        <v>107</v>
      </c>
      <c r="C232" s="13" t="s">
        <v>93</v>
      </c>
      <c r="D232" s="13" t="s">
        <v>93</v>
      </c>
      <c r="E232" s="13" t="s">
        <v>1757</v>
      </c>
      <c r="F232" s="13" t="s">
        <v>377</v>
      </c>
      <c r="G232" s="13" t="str">
        <f t="shared" si="3"/>
        <v>No</v>
      </c>
      <c r="H232" s="13" t="s">
        <v>28</v>
      </c>
      <c r="I232" s="13" t="s">
        <v>29</v>
      </c>
      <c r="J232" s="13" t="s">
        <v>29</v>
      </c>
      <c r="K232" s="13" t="s">
        <v>29</v>
      </c>
      <c r="L232" s="13">
        <v>2015</v>
      </c>
      <c r="M232" s="13" t="s">
        <v>723</v>
      </c>
      <c r="N232" s="13"/>
      <c r="O232" s="13"/>
      <c r="P232" s="27" t="s">
        <v>1719</v>
      </c>
      <c r="Q232" s="15" t="s">
        <v>95</v>
      </c>
      <c r="R232" s="15" t="s">
        <v>96</v>
      </c>
      <c r="S232" s="15" t="s">
        <v>351</v>
      </c>
      <c r="T232" s="13" t="s">
        <v>567</v>
      </c>
      <c r="U232" s="13" t="s">
        <v>202</v>
      </c>
      <c r="V232" s="13" t="s">
        <v>207</v>
      </c>
      <c r="W232" s="13" t="s">
        <v>568</v>
      </c>
      <c r="X232" s="13" t="s">
        <v>306</v>
      </c>
      <c r="Y232" s="13" t="s">
        <v>569</v>
      </c>
      <c r="Z232" s="3"/>
    </row>
    <row r="233" spans="1:26" x14ac:dyDescent="0.3">
      <c r="A233" s="13" t="s">
        <v>479</v>
      </c>
      <c r="B233" s="13" t="s">
        <v>107</v>
      </c>
      <c r="C233" s="13" t="s">
        <v>93</v>
      </c>
      <c r="D233" s="13" t="s">
        <v>93</v>
      </c>
      <c r="E233" s="13" t="s">
        <v>512</v>
      </c>
      <c r="F233" s="13" t="s">
        <v>510</v>
      </c>
      <c r="G233" s="13" t="str">
        <f t="shared" si="3"/>
        <v>No</v>
      </c>
      <c r="H233" s="13" t="s">
        <v>71</v>
      </c>
      <c r="I233" s="13" t="s">
        <v>29</v>
      </c>
      <c r="J233" s="13" t="s">
        <v>29</v>
      </c>
      <c r="K233" s="13" t="s">
        <v>30</v>
      </c>
      <c r="L233" s="13">
        <v>2016</v>
      </c>
      <c r="M233" s="13"/>
      <c r="N233" s="13"/>
      <c r="O233" s="13"/>
      <c r="P233" s="14" t="str">
        <f>HYPERLINK("http://www.itu.int/net4/wsis/stocktakingp/en/Database/Search","http://www.itu.int/net4/wsis/stocktakingp/en/Database/Search")</f>
        <v>http://www.itu.int/net4/wsis/stocktakingp/en/Database/Search</v>
      </c>
      <c r="Q233" s="15" t="s">
        <v>95</v>
      </c>
      <c r="R233" s="15" t="s">
        <v>96</v>
      </c>
      <c r="S233" s="15" t="s">
        <v>97</v>
      </c>
      <c r="T233" s="13" t="s">
        <v>512</v>
      </c>
      <c r="U233" s="13" t="s">
        <v>481</v>
      </c>
      <c r="V233" s="13" t="s">
        <v>482</v>
      </c>
      <c r="W233" s="13" t="s">
        <v>513</v>
      </c>
      <c r="X233" s="13" t="s">
        <v>161</v>
      </c>
      <c r="Y233" s="13"/>
      <c r="Z233" s="3"/>
    </row>
    <row r="234" spans="1:26" x14ac:dyDescent="0.3">
      <c r="A234" s="13" t="s">
        <v>514</v>
      </c>
      <c r="B234" s="13" t="s">
        <v>23</v>
      </c>
      <c r="C234" s="13" t="s">
        <v>93</v>
      </c>
      <c r="D234" s="13" t="s">
        <v>68</v>
      </c>
      <c r="E234" s="13" t="s">
        <v>520</v>
      </c>
      <c r="F234" s="13" t="s">
        <v>54</v>
      </c>
      <c r="G234" s="13" t="str">
        <f t="shared" si="3"/>
        <v>Yes</v>
      </c>
      <c r="H234" s="13" t="s">
        <v>28</v>
      </c>
      <c r="I234" s="13" t="s">
        <v>29</v>
      </c>
      <c r="J234" s="13" t="s">
        <v>29</v>
      </c>
      <c r="K234" s="13" t="s">
        <v>30</v>
      </c>
      <c r="L234" s="13">
        <v>2012</v>
      </c>
      <c r="M234" s="26"/>
      <c r="N234" s="13">
        <v>2009</v>
      </c>
      <c r="O234" s="13"/>
      <c r="P234" s="23" t="str">
        <f>HYPERLINK("http://www.ubos.org/publications/labour/","http://www.ubos.org/publications/labour/ ")</f>
        <v xml:space="preserve">http://www.ubos.org/publications/labour/ </v>
      </c>
      <c r="Q234" s="15" t="s">
        <v>44</v>
      </c>
      <c r="R234" s="15" t="s">
        <v>45</v>
      </c>
      <c r="S234" s="15" t="s">
        <v>56</v>
      </c>
      <c r="T234" s="13" t="s">
        <v>214</v>
      </c>
      <c r="U234" s="13" t="s">
        <v>515</v>
      </c>
      <c r="V234" s="13" t="s">
        <v>516</v>
      </c>
      <c r="W234" s="13" t="s">
        <v>521</v>
      </c>
      <c r="X234" s="13" t="s">
        <v>91</v>
      </c>
      <c r="Y234" s="13" t="s">
        <v>522</v>
      </c>
      <c r="Z234" s="3"/>
    </row>
    <row r="235" spans="1:26" x14ac:dyDescent="0.3">
      <c r="A235" s="13" t="s">
        <v>514</v>
      </c>
      <c r="B235" s="13" t="s">
        <v>23</v>
      </c>
      <c r="C235" s="13" t="s">
        <v>93</v>
      </c>
      <c r="D235" s="13" t="s">
        <v>68</v>
      </c>
      <c r="E235" s="13" t="s">
        <v>517</v>
      </c>
      <c r="F235" s="13" t="s">
        <v>54</v>
      </c>
      <c r="G235" s="13" t="str">
        <f t="shared" si="3"/>
        <v>Yes</v>
      </c>
      <c r="H235" s="13" t="s">
        <v>28</v>
      </c>
      <c r="I235" s="13" t="s">
        <v>29</v>
      </c>
      <c r="J235" s="13" t="s">
        <v>29</v>
      </c>
      <c r="K235" s="13" t="s">
        <v>30</v>
      </c>
      <c r="L235" s="13">
        <v>2008</v>
      </c>
      <c r="M235" s="13"/>
      <c r="N235" s="13"/>
      <c r="O235" s="13"/>
      <c r="P235" s="14" t="str">
        <f>HYPERLINK("http://catalog.ihsn.org/index.php/catalog/3787","http://catalog.ihsn.org/index.php/catalog/3787")</f>
        <v>http://catalog.ihsn.org/index.php/catalog/3787</v>
      </c>
      <c r="Q235" s="15" t="s">
        <v>44</v>
      </c>
      <c r="R235" s="15" t="s">
        <v>45</v>
      </c>
      <c r="S235" s="15" t="s">
        <v>56</v>
      </c>
      <c r="T235" s="13" t="s">
        <v>214</v>
      </c>
      <c r="U235" s="13" t="s">
        <v>515</v>
      </c>
      <c r="V235" s="13" t="s">
        <v>516</v>
      </c>
      <c r="W235" s="13" t="s">
        <v>518</v>
      </c>
      <c r="X235" s="13" t="s">
        <v>519</v>
      </c>
      <c r="Y235" s="13"/>
      <c r="Z235" s="3"/>
    </row>
    <row r="236" spans="1:26" x14ac:dyDescent="0.3">
      <c r="A236" s="13" t="s">
        <v>204</v>
      </c>
      <c r="B236" s="13" t="s">
        <v>107</v>
      </c>
      <c r="C236" s="13" t="s">
        <v>93</v>
      </c>
      <c r="D236" s="13" t="s">
        <v>24</v>
      </c>
      <c r="E236" s="13" t="s">
        <v>526</v>
      </c>
      <c r="F236" s="13" t="s">
        <v>54</v>
      </c>
      <c r="G236" s="13" t="str">
        <f t="shared" si="3"/>
        <v>Yes</v>
      </c>
      <c r="H236" s="13" t="s">
        <v>55</v>
      </c>
      <c r="I236" s="13" t="s">
        <v>29</v>
      </c>
      <c r="J236" s="13" t="s">
        <v>29</v>
      </c>
      <c r="K236" s="13" t="s">
        <v>30</v>
      </c>
      <c r="L236" s="13">
        <v>2009</v>
      </c>
      <c r="M236" s="13"/>
      <c r="N236" s="13">
        <v>2006</v>
      </c>
      <c r="O236" s="13"/>
      <c r="P236" s="23" t="str">
        <f>HYPERLINK("http://www.ubos.org/onlinefiles/uploads/ubos/pdf%20documents/migration2005_09.pdf","http://www.ubos.org/onlinefiles/uploads/ubos/pdf%20documents/migration2005_09.pdf")</f>
        <v>http://www.ubos.org/onlinefiles/uploads/ubos/pdf%20documents/migration2005_09.pdf</v>
      </c>
      <c r="Q236" s="15" t="s">
        <v>44</v>
      </c>
      <c r="R236" s="15" t="s">
        <v>45</v>
      </c>
      <c r="S236" s="15" t="s">
        <v>56</v>
      </c>
      <c r="T236" s="13" t="s">
        <v>57</v>
      </c>
      <c r="U236" s="13" t="s">
        <v>398</v>
      </c>
      <c r="V236" s="13" t="s">
        <v>399</v>
      </c>
      <c r="W236" s="13" t="s">
        <v>524</v>
      </c>
      <c r="X236" s="13" t="s">
        <v>525</v>
      </c>
      <c r="Y236" s="13"/>
      <c r="Z236" s="3"/>
    </row>
    <row r="237" spans="1:26" x14ac:dyDescent="0.3">
      <c r="A237" s="13" t="s">
        <v>527</v>
      </c>
      <c r="B237" s="13" t="s">
        <v>107</v>
      </c>
      <c r="C237" s="13" t="s">
        <v>93</v>
      </c>
      <c r="D237" s="13" t="s">
        <v>93</v>
      </c>
      <c r="E237" s="13" t="s">
        <v>575</v>
      </c>
      <c r="F237" s="13" t="s">
        <v>576</v>
      </c>
      <c r="G237" s="13" t="str">
        <f t="shared" si="3"/>
        <v>No</v>
      </c>
      <c r="H237" s="13" t="s">
        <v>71</v>
      </c>
      <c r="I237" s="13" t="s">
        <v>30</v>
      </c>
      <c r="J237" s="13" t="s">
        <v>29</v>
      </c>
      <c r="K237" s="13" t="s">
        <v>30</v>
      </c>
      <c r="L237" s="13" t="s">
        <v>801</v>
      </c>
      <c r="M237" s="13"/>
      <c r="N237" s="13"/>
      <c r="O237" s="13"/>
      <c r="P237" s="14" t="s">
        <v>577</v>
      </c>
      <c r="Q237" s="15" t="s">
        <v>199</v>
      </c>
      <c r="R237" s="15" t="s">
        <v>200</v>
      </c>
      <c r="S237" s="15" t="s">
        <v>200</v>
      </c>
      <c r="T237" s="13" t="s">
        <v>578</v>
      </c>
      <c r="U237" s="13" t="s">
        <v>127</v>
      </c>
      <c r="V237" s="13" t="s">
        <v>128</v>
      </c>
      <c r="W237" s="13" t="s">
        <v>306</v>
      </c>
      <c r="X237" s="13" t="s">
        <v>306</v>
      </c>
      <c r="Y237" s="13" t="s">
        <v>579</v>
      </c>
      <c r="Z237" s="3"/>
    </row>
    <row r="238" spans="1:26" x14ac:dyDescent="0.3">
      <c r="A238" s="13" t="s">
        <v>527</v>
      </c>
      <c r="B238" s="13" t="s">
        <v>23</v>
      </c>
      <c r="C238" s="13" t="s">
        <v>93</v>
      </c>
      <c r="D238" s="13" t="s">
        <v>93</v>
      </c>
      <c r="E238" s="13" t="s">
        <v>528</v>
      </c>
      <c r="F238" s="13" t="s">
        <v>2025</v>
      </c>
      <c r="G238" s="13" t="str">
        <f t="shared" si="3"/>
        <v>Yes</v>
      </c>
      <c r="H238" s="13" t="s">
        <v>71</v>
      </c>
      <c r="I238" s="13" t="s">
        <v>29</v>
      </c>
      <c r="J238" s="13" t="s">
        <v>29</v>
      </c>
      <c r="K238" s="13" t="s">
        <v>30</v>
      </c>
      <c r="L238" s="13">
        <v>2015</v>
      </c>
      <c r="M238" s="13"/>
      <c r="N238" s="13"/>
      <c r="O238" s="13"/>
      <c r="P238" s="16" t="str">
        <f>HYPERLINK("http://data.energy-gis.opendata.arcgis.com/","http://data.energy-gis.opendata.arcgis.com/")</f>
        <v>http://data.energy-gis.opendata.arcgis.com/</v>
      </c>
      <c r="Q238" s="15" t="s">
        <v>44</v>
      </c>
      <c r="R238" s="15" t="s">
        <v>45</v>
      </c>
      <c r="S238" s="15" t="s">
        <v>46</v>
      </c>
      <c r="T238" s="13"/>
      <c r="U238" s="13" t="s">
        <v>139</v>
      </c>
      <c r="V238" s="13" t="s">
        <v>327</v>
      </c>
      <c r="W238" s="13" t="s">
        <v>530</v>
      </c>
      <c r="X238" s="13" t="s">
        <v>470</v>
      </c>
      <c r="Y238" s="13"/>
      <c r="Z238" s="3"/>
    </row>
    <row r="239" spans="1:26" x14ac:dyDescent="0.3">
      <c r="A239" s="13" t="s">
        <v>527</v>
      </c>
      <c r="B239" s="13" t="s">
        <v>107</v>
      </c>
      <c r="C239" s="13" t="s">
        <v>93</v>
      </c>
      <c r="D239" s="13" t="s">
        <v>93</v>
      </c>
      <c r="E239" s="13" t="s">
        <v>589</v>
      </c>
      <c r="F239" s="13" t="s">
        <v>589</v>
      </c>
      <c r="G239" s="13" t="str">
        <f t="shared" si="3"/>
        <v>No</v>
      </c>
      <c r="H239" s="13" t="s">
        <v>71</v>
      </c>
      <c r="I239" s="13" t="s">
        <v>29</v>
      </c>
      <c r="J239" s="13" t="s">
        <v>29</v>
      </c>
      <c r="K239" s="13" t="s">
        <v>29</v>
      </c>
      <c r="L239" s="13">
        <v>2014</v>
      </c>
      <c r="M239" s="13" t="s">
        <v>723</v>
      </c>
      <c r="N239" s="13"/>
      <c r="O239" s="13"/>
      <c r="P239" s="16" t="str">
        <f>HYPERLINK("http://knoema.com/","http://knoema.com/")</f>
        <v>http://knoema.com/</v>
      </c>
      <c r="Q239" s="15" t="s">
        <v>155</v>
      </c>
      <c r="R239" s="15" t="s">
        <v>156</v>
      </c>
      <c r="S239" s="15" t="s">
        <v>588</v>
      </c>
      <c r="T239" s="13" t="s">
        <v>589</v>
      </c>
      <c r="U239" s="13" t="s">
        <v>202</v>
      </c>
      <c r="V239" s="13" t="s">
        <v>207</v>
      </c>
      <c r="W239" s="13" t="s">
        <v>306</v>
      </c>
      <c r="X239" s="13" t="s">
        <v>306</v>
      </c>
      <c r="Y239" s="13"/>
      <c r="Z239" s="3"/>
    </row>
    <row r="240" spans="1:26" x14ac:dyDescent="0.3">
      <c r="A240" s="13" t="s">
        <v>527</v>
      </c>
      <c r="B240" s="13" t="s">
        <v>23</v>
      </c>
      <c r="C240" s="13" t="s">
        <v>93</v>
      </c>
      <c r="D240" s="13" t="s">
        <v>93</v>
      </c>
      <c r="E240" s="13" t="s">
        <v>531</v>
      </c>
      <c r="F240" s="13" t="s">
        <v>2026</v>
      </c>
      <c r="G240" s="13" t="str">
        <f t="shared" si="3"/>
        <v>Yes</v>
      </c>
      <c r="H240" s="13" t="s">
        <v>71</v>
      </c>
      <c r="I240" s="13" t="s">
        <v>30</v>
      </c>
      <c r="J240" s="13" t="s">
        <v>30</v>
      </c>
      <c r="K240" s="13" t="s">
        <v>30</v>
      </c>
      <c r="L240" s="13" t="s">
        <v>801</v>
      </c>
      <c r="M240" s="13"/>
      <c r="N240" s="13"/>
      <c r="O240" s="13"/>
      <c r="P240" s="13" t="s">
        <v>92</v>
      </c>
      <c r="Q240" s="15" t="s">
        <v>44</v>
      </c>
      <c r="R240" s="15" t="s">
        <v>45</v>
      </c>
      <c r="S240" s="15" t="s">
        <v>46</v>
      </c>
      <c r="T240" s="13"/>
      <c r="U240" s="13" t="s">
        <v>127</v>
      </c>
      <c r="V240" s="13" t="s">
        <v>128</v>
      </c>
      <c r="W240" s="13"/>
      <c r="X240" s="13" t="s">
        <v>532</v>
      </c>
      <c r="Y240" s="13" t="s">
        <v>533</v>
      </c>
      <c r="Z240" s="3"/>
    </row>
    <row r="241" spans="1:26" x14ac:dyDescent="0.3">
      <c r="A241" s="13" t="s">
        <v>527</v>
      </c>
      <c r="B241" s="13" t="s">
        <v>23</v>
      </c>
      <c r="C241" s="13" t="s">
        <v>93</v>
      </c>
      <c r="D241" s="13" t="s">
        <v>93</v>
      </c>
      <c r="E241" s="13" t="s">
        <v>534</v>
      </c>
      <c r="F241" s="13" t="s">
        <v>534</v>
      </c>
      <c r="G241" s="13" t="str">
        <f t="shared" si="3"/>
        <v>No</v>
      </c>
      <c r="H241" s="13" t="s">
        <v>71</v>
      </c>
      <c r="I241" s="13" t="s">
        <v>29</v>
      </c>
      <c r="J241" s="13" t="s">
        <v>29</v>
      </c>
      <c r="K241" s="13" t="s">
        <v>29</v>
      </c>
      <c r="L241" s="13">
        <v>2014</v>
      </c>
      <c r="M241" s="13"/>
      <c r="N241" s="13"/>
      <c r="O241" s="13"/>
      <c r="P241" s="14" t="s">
        <v>535</v>
      </c>
      <c r="Q241" s="15" t="s">
        <v>33</v>
      </c>
      <c r="R241" s="15" t="s">
        <v>34</v>
      </c>
      <c r="S241" s="15" t="s">
        <v>82</v>
      </c>
      <c r="T241" s="13"/>
      <c r="U241" s="13" t="s">
        <v>127</v>
      </c>
      <c r="V241" s="13" t="s">
        <v>128</v>
      </c>
      <c r="W241" s="13" t="s">
        <v>536</v>
      </c>
      <c r="X241" s="13" t="s">
        <v>161</v>
      </c>
      <c r="Y241" s="13"/>
      <c r="Z241" s="3"/>
    </row>
    <row r="242" spans="1:26" x14ac:dyDescent="0.3">
      <c r="A242" s="13" t="s">
        <v>527</v>
      </c>
      <c r="B242" s="13" t="s">
        <v>107</v>
      </c>
      <c r="C242" s="13" t="s">
        <v>93</v>
      </c>
      <c r="D242" s="13" t="s">
        <v>93</v>
      </c>
      <c r="E242" s="13" t="s">
        <v>585</v>
      </c>
      <c r="F242" s="13" t="s">
        <v>586</v>
      </c>
      <c r="G242" s="13" t="str">
        <f t="shared" si="3"/>
        <v>No</v>
      </c>
      <c r="H242" s="13" t="s">
        <v>28</v>
      </c>
      <c r="I242" s="13" t="s">
        <v>29</v>
      </c>
      <c r="J242" s="13" t="s">
        <v>29</v>
      </c>
      <c r="K242" s="13" t="s">
        <v>29</v>
      </c>
      <c r="L242" s="13">
        <v>2014</v>
      </c>
      <c r="M242" s="13" t="s">
        <v>723</v>
      </c>
      <c r="N242" s="13"/>
      <c r="O242" s="13"/>
      <c r="P242" s="14" t="s">
        <v>587</v>
      </c>
      <c r="Q242" s="15" t="s">
        <v>95</v>
      </c>
      <c r="R242" s="15" t="s">
        <v>96</v>
      </c>
      <c r="S242" s="15" t="s">
        <v>351</v>
      </c>
      <c r="T242" s="13" t="s">
        <v>585</v>
      </c>
      <c r="U242" s="13" t="s">
        <v>202</v>
      </c>
      <c r="V242" s="13" t="s">
        <v>207</v>
      </c>
      <c r="W242" s="13" t="s">
        <v>568</v>
      </c>
      <c r="X242" s="13" t="s">
        <v>306</v>
      </c>
      <c r="Y242" s="16" t="str">
        <f>HYPERLINK("https://data.oecd.org/searchresults/?hf=20&amp;b=0&amp;r=%2Bf%2Ftype%2Findicators&amp;l=en&amp;s=score","https://data.oecd.org/searchresults/?hf=20&amp;b=0&amp;r=%2Bf%2Ftype%2Findicators&amp;l=en&amp;s=score")</f>
        <v>https://data.oecd.org/searchresults/?hf=20&amp;b=0&amp;r=%2Bf%2Ftype%2Findicators&amp;l=en&amp;s=score</v>
      </c>
      <c r="Z242" s="3"/>
    </row>
    <row r="243" spans="1:26" x14ac:dyDescent="0.3">
      <c r="A243" s="13" t="s">
        <v>527</v>
      </c>
      <c r="B243" s="13" t="s">
        <v>107</v>
      </c>
      <c r="C243" s="13" t="s">
        <v>93</v>
      </c>
      <c r="D243" s="13" t="s">
        <v>24</v>
      </c>
      <c r="E243" s="13" t="s">
        <v>537</v>
      </c>
      <c r="F243" s="13" t="s">
        <v>2025</v>
      </c>
      <c r="G243" s="13" t="str">
        <f t="shared" si="3"/>
        <v>Yes</v>
      </c>
      <c r="H243" s="13" t="s">
        <v>71</v>
      </c>
      <c r="I243" s="13" t="s">
        <v>29</v>
      </c>
      <c r="J243" s="13" t="s">
        <v>29</v>
      </c>
      <c r="K243" s="13" t="s">
        <v>30</v>
      </c>
      <c r="L243" s="13">
        <v>2014</v>
      </c>
      <c r="M243" s="13" t="s">
        <v>723</v>
      </c>
      <c r="N243" s="13"/>
      <c r="O243" s="13"/>
      <c r="P243" s="14" t="s">
        <v>538</v>
      </c>
      <c r="Q243" s="15" t="s">
        <v>44</v>
      </c>
      <c r="R243" s="15" t="s">
        <v>45</v>
      </c>
      <c r="S243" s="15" t="s">
        <v>46</v>
      </c>
      <c r="T243" s="13"/>
      <c r="U243" s="13" t="s">
        <v>158</v>
      </c>
      <c r="V243" s="13" t="s">
        <v>159</v>
      </c>
      <c r="W243" s="13" t="s">
        <v>539</v>
      </c>
      <c r="X243" s="13" t="s">
        <v>48</v>
      </c>
      <c r="Y243" s="13"/>
      <c r="Z243" s="3"/>
    </row>
    <row r="244" spans="1:26" x14ac:dyDescent="0.3">
      <c r="A244" s="13" t="s">
        <v>527</v>
      </c>
      <c r="B244" s="13" t="s">
        <v>107</v>
      </c>
      <c r="C244" s="13" t="s">
        <v>93</v>
      </c>
      <c r="D244" s="13" t="s">
        <v>93</v>
      </c>
      <c r="E244" s="13" t="s">
        <v>590</v>
      </c>
      <c r="F244" s="13" t="s">
        <v>590</v>
      </c>
      <c r="G244" s="13" t="str">
        <f t="shared" si="3"/>
        <v>No</v>
      </c>
      <c r="H244" s="13" t="s">
        <v>71</v>
      </c>
      <c r="I244" s="13" t="s">
        <v>29</v>
      </c>
      <c r="J244" s="13" t="s">
        <v>29</v>
      </c>
      <c r="K244" s="13" t="s">
        <v>29</v>
      </c>
      <c r="L244" s="13">
        <v>2012</v>
      </c>
      <c r="M244" s="13" t="s">
        <v>723</v>
      </c>
      <c r="N244" s="13"/>
      <c r="O244" s="13"/>
      <c r="P244" s="14" t="s">
        <v>1847</v>
      </c>
      <c r="Q244" s="15" t="s">
        <v>95</v>
      </c>
      <c r="R244" s="15" t="s">
        <v>96</v>
      </c>
      <c r="S244" s="15" t="s">
        <v>97</v>
      </c>
      <c r="T244" s="13" t="s">
        <v>590</v>
      </c>
      <c r="U244" s="13" t="s">
        <v>202</v>
      </c>
      <c r="V244" s="13" t="s">
        <v>207</v>
      </c>
      <c r="W244" s="13" t="s">
        <v>306</v>
      </c>
      <c r="X244" s="13" t="s">
        <v>100</v>
      </c>
      <c r="Y244" s="13" t="s">
        <v>591</v>
      </c>
      <c r="Z244" s="3"/>
    </row>
    <row r="245" spans="1:26" x14ac:dyDescent="0.3">
      <c r="A245" s="26" t="s">
        <v>527</v>
      </c>
      <c r="B245" s="13" t="s">
        <v>23</v>
      </c>
      <c r="C245" s="13" t="s">
        <v>93</v>
      </c>
      <c r="D245" s="13" t="s">
        <v>24</v>
      </c>
      <c r="E245" s="13" t="s">
        <v>547</v>
      </c>
      <c r="F245" s="13" t="s">
        <v>304</v>
      </c>
      <c r="G245" s="13" t="str">
        <f t="shared" si="3"/>
        <v>No</v>
      </c>
      <c r="H245" s="13" t="s">
        <v>489</v>
      </c>
      <c r="I245" s="13" t="s">
        <v>29</v>
      </c>
      <c r="J245" s="13" t="s">
        <v>29</v>
      </c>
      <c r="K245" s="13" t="s">
        <v>30</v>
      </c>
      <c r="L245" s="13">
        <v>2015</v>
      </c>
      <c r="M245" s="13"/>
      <c r="N245" s="13"/>
      <c r="O245" s="13"/>
      <c r="P245" s="27" t="s">
        <v>1582</v>
      </c>
      <c r="Q245" s="15" t="s">
        <v>95</v>
      </c>
      <c r="R245" s="15" t="s">
        <v>96</v>
      </c>
      <c r="S245" s="15" t="s">
        <v>97</v>
      </c>
      <c r="T245" s="13" t="s">
        <v>547</v>
      </c>
      <c r="U245" s="13" t="s">
        <v>411</v>
      </c>
      <c r="V245" s="13" t="s">
        <v>412</v>
      </c>
      <c r="W245" s="13" t="s">
        <v>306</v>
      </c>
      <c r="X245" s="13" t="s">
        <v>378</v>
      </c>
      <c r="Y245" s="13"/>
      <c r="Z245" s="3"/>
    </row>
    <row r="246" spans="1:26" x14ac:dyDescent="0.3">
      <c r="A246" s="13" t="s">
        <v>527</v>
      </c>
      <c r="B246" s="13" t="s">
        <v>107</v>
      </c>
      <c r="C246" s="13" t="s">
        <v>93</v>
      </c>
      <c r="D246" s="13" t="s">
        <v>93</v>
      </c>
      <c r="E246" s="13" t="s">
        <v>1757</v>
      </c>
      <c r="F246" s="13" t="s">
        <v>377</v>
      </c>
      <c r="G246" s="13" t="str">
        <f t="shared" si="3"/>
        <v>No</v>
      </c>
      <c r="H246" s="13" t="s">
        <v>28</v>
      </c>
      <c r="I246" s="13" t="s">
        <v>29</v>
      </c>
      <c r="J246" s="13" t="s">
        <v>29</v>
      </c>
      <c r="K246" s="13" t="s">
        <v>29</v>
      </c>
      <c r="L246" s="13">
        <v>2015</v>
      </c>
      <c r="M246" s="13" t="s">
        <v>723</v>
      </c>
      <c r="N246" s="13"/>
      <c r="O246" s="13"/>
      <c r="P246" s="27" t="s">
        <v>1719</v>
      </c>
      <c r="Q246" s="15" t="s">
        <v>95</v>
      </c>
      <c r="R246" s="15" t="s">
        <v>96</v>
      </c>
      <c r="S246" s="15" t="s">
        <v>351</v>
      </c>
      <c r="T246" s="13" t="s">
        <v>567</v>
      </c>
      <c r="U246" s="13" t="s">
        <v>202</v>
      </c>
      <c r="V246" s="13" t="s">
        <v>207</v>
      </c>
      <c r="W246" s="13" t="s">
        <v>568</v>
      </c>
      <c r="X246" s="13" t="s">
        <v>306</v>
      </c>
      <c r="Y246" s="13" t="s">
        <v>569</v>
      </c>
      <c r="Z246" s="3"/>
    </row>
    <row r="247" spans="1:26" x14ac:dyDescent="0.3">
      <c r="A247" s="13" t="s">
        <v>598</v>
      </c>
      <c r="B247" s="13" t="s">
        <v>107</v>
      </c>
      <c r="C247" s="13" t="s">
        <v>93</v>
      </c>
      <c r="D247" s="13" t="s">
        <v>93</v>
      </c>
      <c r="E247" s="13" t="s">
        <v>575</v>
      </c>
      <c r="F247" s="13" t="s">
        <v>576</v>
      </c>
      <c r="G247" s="13" t="str">
        <f t="shared" si="3"/>
        <v>No</v>
      </c>
      <c r="H247" s="13" t="s">
        <v>71</v>
      </c>
      <c r="I247" s="13" t="s">
        <v>30</v>
      </c>
      <c r="J247" s="13" t="s">
        <v>29</v>
      </c>
      <c r="K247" s="13" t="s">
        <v>30</v>
      </c>
      <c r="L247" s="13" t="s">
        <v>801</v>
      </c>
      <c r="M247" s="13"/>
      <c r="N247" s="13"/>
      <c r="O247" s="13"/>
      <c r="P247" s="14" t="s">
        <v>577</v>
      </c>
      <c r="Q247" s="15" t="s">
        <v>199</v>
      </c>
      <c r="R247" s="15" t="s">
        <v>200</v>
      </c>
      <c r="S247" s="15" t="s">
        <v>200</v>
      </c>
      <c r="T247" s="13" t="s">
        <v>578</v>
      </c>
      <c r="U247" s="13" t="s">
        <v>127</v>
      </c>
      <c r="V247" s="13" t="s">
        <v>128</v>
      </c>
      <c r="W247" s="13" t="s">
        <v>306</v>
      </c>
      <c r="X247" s="13" t="s">
        <v>306</v>
      </c>
      <c r="Y247" s="13" t="s">
        <v>579</v>
      </c>
      <c r="Z247" s="3"/>
    </row>
    <row r="248" spans="1:26" x14ac:dyDescent="0.3">
      <c r="A248" s="13" t="s">
        <v>598</v>
      </c>
      <c r="B248" s="13" t="s">
        <v>23</v>
      </c>
      <c r="C248" s="13" t="s">
        <v>93</v>
      </c>
      <c r="D248" s="13" t="s">
        <v>24</v>
      </c>
      <c r="E248" s="13" t="s">
        <v>1881</v>
      </c>
      <c r="F248" s="13" t="s">
        <v>620</v>
      </c>
      <c r="G248" s="13" t="str">
        <f t="shared" si="3"/>
        <v>Yes</v>
      </c>
      <c r="H248" s="13" t="s">
        <v>71</v>
      </c>
      <c r="I248" s="13" t="s">
        <v>29</v>
      </c>
      <c r="J248" s="13" t="s">
        <v>29</v>
      </c>
      <c r="K248" s="13" t="s">
        <v>30</v>
      </c>
      <c r="L248" s="26">
        <v>2013</v>
      </c>
      <c r="M248" s="13" t="s">
        <v>723</v>
      </c>
      <c r="N248" s="13">
        <v>2012</v>
      </c>
      <c r="O248" s="13">
        <v>2014</v>
      </c>
      <c r="P248" s="14" t="s">
        <v>1882</v>
      </c>
      <c r="Q248" s="15" t="s">
        <v>44</v>
      </c>
      <c r="R248" s="15" t="s">
        <v>45</v>
      </c>
      <c r="S248" s="15" t="s">
        <v>72</v>
      </c>
      <c r="T248" s="13"/>
      <c r="U248" s="13" t="s">
        <v>611</v>
      </c>
      <c r="V248" s="13" t="s">
        <v>621</v>
      </c>
      <c r="W248" s="13" t="s">
        <v>622</v>
      </c>
      <c r="X248" s="13" t="s">
        <v>76</v>
      </c>
      <c r="Y248" s="13"/>
      <c r="Z248" s="3"/>
    </row>
    <row r="249" spans="1:26" x14ac:dyDescent="0.3">
      <c r="A249" s="13" t="s">
        <v>598</v>
      </c>
      <c r="B249" s="13" t="s">
        <v>23</v>
      </c>
      <c r="C249" s="13" t="s">
        <v>93</v>
      </c>
      <c r="D249" s="13" t="s">
        <v>24</v>
      </c>
      <c r="E249" s="13" t="s">
        <v>615</v>
      </c>
      <c r="F249" s="13" t="s">
        <v>2027</v>
      </c>
      <c r="G249" s="13" t="str">
        <f t="shared" si="3"/>
        <v>Yes</v>
      </c>
      <c r="H249" s="13" t="s">
        <v>71</v>
      </c>
      <c r="I249" s="13" t="s">
        <v>30</v>
      </c>
      <c r="J249" s="13" t="s">
        <v>29</v>
      </c>
      <c r="K249" s="13" t="s">
        <v>30</v>
      </c>
      <c r="L249" s="13" t="s">
        <v>801</v>
      </c>
      <c r="M249" s="13"/>
      <c r="N249" s="13"/>
      <c r="O249" s="13"/>
      <c r="P249" s="14" t="str">
        <f>HYPERLINK("http://childhelpline.mglsd.go.ug/index.php?pg=t&amp;w=page&amp;i=NDQ=&amp;v=a00c3ed3ed333265b0b11ed19538ad46062f7¢8e","http://childhelpline.mglsd.go.ug/index.php?pg=t&amp;w=page&amp;i=NDQ=&amp;v=a00c3ed3ed333265b0b11ed19538ad46062f7¢8e")</f>
        <v>http://childhelpline.mglsd.go.ug/index.php?pg=t&amp;w=page&amp;i=NDQ=&amp;v=a00c3ed3ed333265b0b11ed19538ad46062f7¢8e</v>
      </c>
      <c r="Q249" s="15" t="s">
        <v>44</v>
      </c>
      <c r="R249" s="15" t="s">
        <v>45</v>
      </c>
      <c r="S249" s="15" t="s">
        <v>46</v>
      </c>
      <c r="T249" s="13"/>
      <c r="U249" s="13" t="s">
        <v>616</v>
      </c>
      <c r="V249" s="13" t="s">
        <v>617</v>
      </c>
      <c r="W249" s="13" t="s">
        <v>618</v>
      </c>
      <c r="X249" s="13" t="s">
        <v>378</v>
      </c>
      <c r="Y249" s="13"/>
      <c r="Z249" s="3"/>
    </row>
    <row r="250" spans="1:26" x14ac:dyDescent="0.3">
      <c r="A250" s="34" t="s">
        <v>598</v>
      </c>
      <c r="B250" s="34" t="s">
        <v>23</v>
      </c>
      <c r="C250" s="13" t="s">
        <v>93</v>
      </c>
      <c r="D250" s="34" t="s">
        <v>93</v>
      </c>
      <c r="E250" s="34" t="s">
        <v>643</v>
      </c>
      <c r="F250" s="13" t="s">
        <v>642</v>
      </c>
      <c r="G250" s="13" t="str">
        <f t="shared" si="3"/>
        <v>No</v>
      </c>
      <c r="H250" s="34" t="s">
        <v>71</v>
      </c>
      <c r="I250" s="34" t="s">
        <v>29</v>
      </c>
      <c r="J250" s="34" t="s">
        <v>29</v>
      </c>
      <c r="K250" s="34" t="s">
        <v>29</v>
      </c>
      <c r="L250" s="13">
        <v>2015</v>
      </c>
      <c r="M250" s="34"/>
      <c r="N250" s="34"/>
      <c r="O250" s="34"/>
      <c r="P250" s="35" t="s">
        <v>1931</v>
      </c>
      <c r="Q250" s="36" t="s">
        <v>95</v>
      </c>
      <c r="R250" s="36" t="s">
        <v>96</v>
      </c>
      <c r="S250" s="36" t="s">
        <v>97</v>
      </c>
      <c r="T250" s="34" t="s">
        <v>643</v>
      </c>
      <c r="U250" s="34" t="s">
        <v>223</v>
      </c>
      <c r="V250" s="34" t="s">
        <v>224</v>
      </c>
      <c r="W250" s="34" t="s">
        <v>644</v>
      </c>
      <c r="X250" s="34" t="s">
        <v>161</v>
      </c>
      <c r="Y250" s="34"/>
      <c r="Z250" s="6"/>
    </row>
    <row r="251" spans="1:26" x14ac:dyDescent="0.3">
      <c r="A251" s="13" t="s">
        <v>598</v>
      </c>
      <c r="B251" s="13" t="s">
        <v>23</v>
      </c>
      <c r="C251" s="13" t="s">
        <v>93</v>
      </c>
      <c r="D251" s="13" t="s">
        <v>24</v>
      </c>
      <c r="E251" s="13" t="s">
        <v>832</v>
      </c>
      <c r="F251" s="13" t="s">
        <v>122</v>
      </c>
      <c r="G251" s="13" t="str">
        <f t="shared" si="3"/>
        <v>Yes</v>
      </c>
      <c r="H251" s="13" t="s">
        <v>71</v>
      </c>
      <c r="I251" s="13" t="s">
        <v>30</v>
      </c>
      <c r="J251" s="13" t="s">
        <v>30</v>
      </c>
      <c r="K251" s="13" t="s">
        <v>30</v>
      </c>
      <c r="L251" s="13" t="s">
        <v>801</v>
      </c>
      <c r="M251" s="13"/>
      <c r="N251" s="13"/>
      <c r="O251" s="13"/>
      <c r="P251" s="14" t="s">
        <v>1863</v>
      </c>
      <c r="Q251" s="15" t="s">
        <v>44</v>
      </c>
      <c r="R251" s="15" t="s">
        <v>45</v>
      </c>
      <c r="S251" s="15" t="s">
        <v>72</v>
      </c>
      <c r="T251" s="13"/>
      <c r="U251" s="13" t="s">
        <v>123</v>
      </c>
      <c r="V251" s="13" t="s">
        <v>124</v>
      </c>
      <c r="W251" s="13" t="s">
        <v>605</v>
      </c>
      <c r="X251" s="13" t="s">
        <v>378</v>
      </c>
      <c r="Y251" s="13"/>
      <c r="Z251" s="3"/>
    </row>
    <row r="252" spans="1:26" x14ac:dyDescent="0.3">
      <c r="A252" s="13" t="s">
        <v>598</v>
      </c>
      <c r="B252" s="13" t="s">
        <v>23</v>
      </c>
      <c r="C252" s="13" t="s">
        <v>93</v>
      </c>
      <c r="D252" s="13" t="s">
        <v>24</v>
      </c>
      <c r="E252" s="13" t="s">
        <v>619</v>
      </c>
      <c r="F252" s="13" t="s">
        <v>2028</v>
      </c>
      <c r="G252" s="13" t="str">
        <f t="shared" si="3"/>
        <v>Yes</v>
      </c>
      <c r="H252" s="13" t="s">
        <v>71</v>
      </c>
      <c r="I252" s="13" t="s">
        <v>30</v>
      </c>
      <c r="J252" s="13" t="s">
        <v>30</v>
      </c>
      <c r="K252" s="13" t="s">
        <v>30</v>
      </c>
      <c r="L252" s="13" t="s">
        <v>801</v>
      </c>
      <c r="M252" s="13"/>
      <c r="N252" s="13"/>
      <c r="O252" s="13"/>
      <c r="P252" s="13" t="s">
        <v>92</v>
      </c>
      <c r="Q252" s="15" t="s">
        <v>44</v>
      </c>
      <c r="R252" s="15" t="s">
        <v>45</v>
      </c>
      <c r="S252" s="15" t="s">
        <v>46</v>
      </c>
      <c r="T252" s="13"/>
      <c r="U252" s="13" t="s">
        <v>481</v>
      </c>
      <c r="V252" s="13" t="s">
        <v>482</v>
      </c>
      <c r="W252" s="13"/>
      <c r="X252" s="13" t="s">
        <v>532</v>
      </c>
      <c r="Y252" s="13"/>
      <c r="Z252" s="3"/>
    </row>
    <row r="253" spans="1:26" x14ac:dyDescent="0.3">
      <c r="A253" s="34" t="s">
        <v>598</v>
      </c>
      <c r="B253" s="34" t="s">
        <v>23</v>
      </c>
      <c r="C253" s="13" t="s">
        <v>93</v>
      </c>
      <c r="D253" s="34" t="s">
        <v>93</v>
      </c>
      <c r="E253" s="34" t="s">
        <v>645</v>
      </c>
      <c r="F253" s="13" t="s">
        <v>2029</v>
      </c>
      <c r="G253" s="13" t="str">
        <f t="shared" si="3"/>
        <v>Yes</v>
      </c>
      <c r="H253" s="34" t="s">
        <v>71</v>
      </c>
      <c r="I253" s="34" t="s">
        <v>30</v>
      </c>
      <c r="J253" s="34" t="s">
        <v>30</v>
      </c>
      <c r="K253" s="34" t="s">
        <v>30</v>
      </c>
      <c r="L253" s="34" t="s">
        <v>801</v>
      </c>
      <c r="M253" s="34"/>
      <c r="N253" s="34"/>
      <c r="O253" s="34"/>
      <c r="P253" s="34" t="s">
        <v>92</v>
      </c>
      <c r="Q253" s="36" t="s">
        <v>44</v>
      </c>
      <c r="R253" s="36" t="s">
        <v>45</v>
      </c>
      <c r="S253" s="36" t="s">
        <v>46</v>
      </c>
      <c r="T253" s="34"/>
      <c r="U253" s="34" t="s">
        <v>640</v>
      </c>
      <c r="V253" s="34" t="s">
        <v>641</v>
      </c>
      <c r="W253" s="34"/>
      <c r="X253" s="34" t="s">
        <v>434</v>
      </c>
      <c r="Y253" s="34" t="s">
        <v>646</v>
      </c>
      <c r="Z253" s="6"/>
    </row>
    <row r="254" spans="1:26" x14ac:dyDescent="0.3">
      <c r="A254" s="13" t="s">
        <v>598</v>
      </c>
      <c r="B254" s="13" t="s">
        <v>107</v>
      </c>
      <c r="C254" s="13" t="s">
        <v>93</v>
      </c>
      <c r="D254" s="13" t="s">
        <v>93</v>
      </c>
      <c r="E254" s="13" t="s">
        <v>592</v>
      </c>
      <c r="F254" s="13" t="s">
        <v>593</v>
      </c>
      <c r="G254" s="13" t="str">
        <f t="shared" si="3"/>
        <v>No</v>
      </c>
      <c r="H254" s="13" t="s">
        <v>71</v>
      </c>
      <c r="I254" s="13" t="s">
        <v>29</v>
      </c>
      <c r="J254" s="13" t="s">
        <v>29</v>
      </c>
      <c r="K254" s="13" t="s">
        <v>29</v>
      </c>
      <c r="L254" s="13">
        <v>2013</v>
      </c>
      <c r="M254" s="13" t="s">
        <v>723</v>
      </c>
      <c r="N254" s="13"/>
      <c r="O254" s="13"/>
      <c r="P254" s="14" t="s">
        <v>1843</v>
      </c>
      <c r="Q254" s="15" t="s">
        <v>33</v>
      </c>
      <c r="R254" s="15" t="s">
        <v>34</v>
      </c>
      <c r="S254" s="15" t="s">
        <v>82</v>
      </c>
      <c r="T254" s="13"/>
      <c r="U254" s="13" t="s">
        <v>202</v>
      </c>
      <c r="V254" s="13" t="s">
        <v>207</v>
      </c>
      <c r="W254" s="13" t="s">
        <v>595</v>
      </c>
      <c r="X254" s="13" t="s">
        <v>306</v>
      </c>
      <c r="Y254" s="13"/>
      <c r="Z254" s="3"/>
    </row>
    <row r="255" spans="1:26" x14ac:dyDescent="0.3">
      <c r="A255" s="13" t="s">
        <v>598</v>
      </c>
      <c r="B255" s="13" t="s">
        <v>107</v>
      </c>
      <c r="C255" s="13" t="s">
        <v>93</v>
      </c>
      <c r="D255" s="13" t="s">
        <v>24</v>
      </c>
      <c r="E255" s="13" t="s">
        <v>564</v>
      </c>
      <c r="F255" s="13" t="s">
        <v>54</v>
      </c>
      <c r="G255" s="13" t="str">
        <f t="shared" si="3"/>
        <v>Yes</v>
      </c>
      <c r="H255" s="13" t="s">
        <v>71</v>
      </c>
      <c r="I255" s="13" t="s">
        <v>29</v>
      </c>
      <c r="J255" s="13" t="s">
        <v>29</v>
      </c>
      <c r="K255" s="13" t="s">
        <v>30</v>
      </c>
      <c r="L255" s="13">
        <v>2014</v>
      </c>
      <c r="M255" s="13"/>
      <c r="N255" s="13"/>
      <c r="O255" s="13"/>
      <c r="P255" s="14" t="s">
        <v>1657</v>
      </c>
      <c r="Q255" s="15" t="s">
        <v>44</v>
      </c>
      <c r="R255" s="15" t="s">
        <v>45</v>
      </c>
      <c r="S255" s="15" t="s">
        <v>56</v>
      </c>
      <c r="T255" s="13"/>
      <c r="U255" s="13" t="s">
        <v>202</v>
      </c>
      <c r="V255" s="13" t="s">
        <v>203</v>
      </c>
      <c r="W255" s="13" t="s">
        <v>566</v>
      </c>
      <c r="X255" s="13" t="s">
        <v>91</v>
      </c>
      <c r="Y255" s="13"/>
      <c r="Z255" s="3"/>
    </row>
    <row r="256" spans="1:26" x14ac:dyDescent="0.3">
      <c r="A256" s="34" t="s">
        <v>598</v>
      </c>
      <c r="B256" s="34" t="s">
        <v>23</v>
      </c>
      <c r="C256" s="13" t="s">
        <v>93</v>
      </c>
      <c r="D256" s="34" t="s">
        <v>93</v>
      </c>
      <c r="E256" s="34" t="s">
        <v>647</v>
      </c>
      <c r="F256" s="13" t="s">
        <v>648</v>
      </c>
      <c r="G256" s="13" t="str">
        <f t="shared" si="3"/>
        <v>No</v>
      </c>
      <c r="H256" s="34" t="s">
        <v>71</v>
      </c>
      <c r="I256" s="34" t="s">
        <v>29</v>
      </c>
      <c r="J256" s="34" t="s">
        <v>29</v>
      </c>
      <c r="K256" s="34" t="s">
        <v>29</v>
      </c>
      <c r="L256" s="34">
        <v>2016</v>
      </c>
      <c r="M256" s="34"/>
      <c r="N256" s="34"/>
      <c r="O256" s="34"/>
      <c r="P256" s="35" t="s">
        <v>1933</v>
      </c>
      <c r="Q256" s="36" t="s">
        <v>95</v>
      </c>
      <c r="R256" s="36" t="s">
        <v>96</v>
      </c>
      <c r="S256" s="36" t="s">
        <v>351</v>
      </c>
      <c r="T256" s="34" t="s">
        <v>647</v>
      </c>
      <c r="U256" s="34" t="s">
        <v>345</v>
      </c>
      <c r="V256" s="34" t="s">
        <v>224</v>
      </c>
      <c r="W256" s="34" t="s">
        <v>649</v>
      </c>
      <c r="X256" s="34" t="s">
        <v>161</v>
      </c>
      <c r="Y256" s="34"/>
      <c r="Z256" s="6"/>
    </row>
    <row r="257" spans="1:26" x14ac:dyDescent="0.3">
      <c r="A257" s="13" t="s">
        <v>598</v>
      </c>
      <c r="B257" s="13" t="s">
        <v>23</v>
      </c>
      <c r="C257" s="13" t="s">
        <v>93</v>
      </c>
      <c r="D257" s="13" t="s">
        <v>24</v>
      </c>
      <c r="E257" s="13" t="s">
        <v>623</v>
      </c>
      <c r="F257" s="13" t="s">
        <v>600</v>
      </c>
      <c r="G257" s="13" t="str">
        <f t="shared" si="3"/>
        <v>Yes</v>
      </c>
      <c r="H257" s="13" t="s">
        <v>71</v>
      </c>
      <c r="I257" s="13" t="s">
        <v>29</v>
      </c>
      <c r="J257" s="13" t="s">
        <v>29</v>
      </c>
      <c r="K257" s="13" t="s">
        <v>30</v>
      </c>
      <c r="L257" s="13">
        <v>2016</v>
      </c>
      <c r="M257" s="13" t="s">
        <v>219</v>
      </c>
      <c r="N257" s="13"/>
      <c r="O257" s="13"/>
      <c r="P257" s="13" t="s">
        <v>624</v>
      </c>
      <c r="Q257" s="15" t="s">
        <v>44</v>
      </c>
      <c r="R257" s="15" t="s">
        <v>45</v>
      </c>
      <c r="S257" s="15" t="s">
        <v>72</v>
      </c>
      <c r="T257" s="13"/>
      <c r="U257" s="13" t="s">
        <v>411</v>
      </c>
      <c r="V257" s="13" t="s">
        <v>412</v>
      </c>
      <c r="W257" s="13" t="s">
        <v>601</v>
      </c>
      <c r="X257" s="13" t="s">
        <v>378</v>
      </c>
      <c r="Y257" s="13"/>
      <c r="Z257" s="3"/>
    </row>
    <row r="258" spans="1:26" x14ac:dyDescent="0.3">
      <c r="A258" s="13" t="s">
        <v>598</v>
      </c>
      <c r="B258" s="13" t="s">
        <v>23</v>
      </c>
      <c r="C258" s="13" t="s">
        <v>93</v>
      </c>
      <c r="D258" s="13" t="s">
        <v>115</v>
      </c>
      <c r="E258" s="13" t="s">
        <v>599</v>
      </c>
      <c r="F258" s="13" t="s">
        <v>600</v>
      </c>
      <c r="G258" s="13" t="str">
        <f t="shared" si="3"/>
        <v>Yes</v>
      </c>
      <c r="H258" s="13" t="s">
        <v>71</v>
      </c>
      <c r="I258" s="13" t="s">
        <v>29</v>
      </c>
      <c r="J258" s="13" t="s">
        <v>29</v>
      </c>
      <c r="K258" s="13" t="s">
        <v>30</v>
      </c>
      <c r="L258" s="13">
        <v>2016</v>
      </c>
      <c r="M258" s="13" t="s">
        <v>219</v>
      </c>
      <c r="N258" s="13"/>
      <c r="O258" s="13"/>
      <c r="P258" s="14" t="s">
        <v>1862</v>
      </c>
      <c r="Q258" s="15" t="s">
        <v>44</v>
      </c>
      <c r="R258" s="15" t="s">
        <v>45</v>
      </c>
      <c r="S258" s="15" t="s">
        <v>72</v>
      </c>
      <c r="T258" s="13"/>
      <c r="U258" s="13" t="s">
        <v>411</v>
      </c>
      <c r="V258" s="13" t="s">
        <v>412</v>
      </c>
      <c r="W258" s="13" t="s">
        <v>601</v>
      </c>
      <c r="X258" s="13" t="s">
        <v>378</v>
      </c>
      <c r="Y258" s="13"/>
      <c r="Z258" s="3"/>
    </row>
    <row r="259" spans="1:26" x14ac:dyDescent="0.3">
      <c r="A259" s="13" t="s">
        <v>598</v>
      </c>
      <c r="B259" s="13" t="s">
        <v>23</v>
      </c>
      <c r="C259" s="13" t="s">
        <v>93</v>
      </c>
      <c r="D259" s="13" t="s">
        <v>115</v>
      </c>
      <c r="E259" s="13" t="s">
        <v>602</v>
      </c>
      <c r="F259" s="13" t="s">
        <v>600</v>
      </c>
      <c r="G259" s="13" t="str">
        <f t="shared" ref="G259:G303" si="4">IF(Q259="A","Yes","No")</f>
        <v>Yes</v>
      </c>
      <c r="H259" s="13" t="s">
        <v>71</v>
      </c>
      <c r="I259" s="13" t="s">
        <v>29</v>
      </c>
      <c r="J259" s="13" t="s">
        <v>29</v>
      </c>
      <c r="K259" s="13" t="s">
        <v>30</v>
      </c>
      <c r="L259" s="13">
        <v>2016</v>
      </c>
      <c r="M259" s="13" t="s">
        <v>219</v>
      </c>
      <c r="N259" s="13"/>
      <c r="O259" s="13"/>
      <c r="P259" s="14" t="s">
        <v>1861</v>
      </c>
      <c r="Q259" s="15" t="s">
        <v>44</v>
      </c>
      <c r="R259" s="15" t="s">
        <v>45</v>
      </c>
      <c r="S259" s="15" t="s">
        <v>72</v>
      </c>
      <c r="T259" s="13"/>
      <c r="U259" s="13" t="s">
        <v>411</v>
      </c>
      <c r="V259" s="13" t="s">
        <v>412</v>
      </c>
      <c r="W259" s="13" t="s">
        <v>601</v>
      </c>
      <c r="X259" s="13" t="s">
        <v>378</v>
      </c>
      <c r="Y259" s="13"/>
      <c r="Z259" s="3"/>
    </row>
    <row r="260" spans="1:26" x14ac:dyDescent="0.3">
      <c r="A260" s="34" t="s">
        <v>598</v>
      </c>
      <c r="B260" s="34" t="s">
        <v>23</v>
      </c>
      <c r="C260" s="13" t="s">
        <v>93</v>
      </c>
      <c r="D260" s="34" t="s">
        <v>93</v>
      </c>
      <c r="E260" s="34" t="s">
        <v>650</v>
      </c>
      <c r="F260" s="13" t="s">
        <v>648</v>
      </c>
      <c r="G260" s="13" t="str">
        <f t="shared" si="4"/>
        <v>No</v>
      </c>
      <c r="H260" s="34" t="s">
        <v>71</v>
      </c>
      <c r="I260" s="34" t="s">
        <v>29</v>
      </c>
      <c r="J260" s="34" t="s">
        <v>29</v>
      </c>
      <c r="K260" s="34" t="s">
        <v>29</v>
      </c>
      <c r="L260" s="34">
        <v>2015</v>
      </c>
      <c r="M260" s="34"/>
      <c r="N260" s="34"/>
      <c r="O260" s="34"/>
      <c r="P260" s="37" t="str">
        <f>HYPERLINK("https://euaidexplorer.ec.europa.eu/","https://euaidexplorer.ec.europa.eu/")</f>
        <v>https://euaidexplorer.ec.europa.eu/</v>
      </c>
      <c r="Q260" s="36" t="s">
        <v>95</v>
      </c>
      <c r="R260" s="36" t="s">
        <v>96</v>
      </c>
      <c r="S260" s="36" t="s">
        <v>351</v>
      </c>
      <c r="T260" s="34" t="s">
        <v>650</v>
      </c>
      <c r="U260" s="34" t="s">
        <v>143</v>
      </c>
      <c r="V260" s="34" t="s">
        <v>144</v>
      </c>
      <c r="W260" s="34" t="s">
        <v>651</v>
      </c>
      <c r="X260" s="34" t="s">
        <v>161</v>
      </c>
      <c r="Y260" s="34"/>
      <c r="Z260" s="6"/>
    </row>
    <row r="261" spans="1:26" x14ac:dyDescent="0.3">
      <c r="A261" s="34" t="s">
        <v>598</v>
      </c>
      <c r="B261" s="34" t="s">
        <v>23</v>
      </c>
      <c r="C261" s="13" t="s">
        <v>93</v>
      </c>
      <c r="D261" s="34" t="s">
        <v>93</v>
      </c>
      <c r="E261" s="34" t="s">
        <v>652</v>
      </c>
      <c r="F261" s="13" t="s">
        <v>2028</v>
      </c>
      <c r="G261" s="13" t="str">
        <f t="shared" si="4"/>
        <v>Yes</v>
      </c>
      <c r="H261" s="34" t="s">
        <v>71</v>
      </c>
      <c r="I261" s="34" t="s">
        <v>30</v>
      </c>
      <c r="J261" s="34" t="s">
        <v>30</v>
      </c>
      <c r="K261" s="34" t="s">
        <v>30</v>
      </c>
      <c r="L261" s="34" t="s">
        <v>801</v>
      </c>
      <c r="M261" s="34"/>
      <c r="N261" s="34"/>
      <c r="O261" s="34"/>
      <c r="P261" s="34" t="s">
        <v>92</v>
      </c>
      <c r="Q261" s="36" t="s">
        <v>44</v>
      </c>
      <c r="R261" s="36" t="s">
        <v>45</v>
      </c>
      <c r="S261" s="36" t="s">
        <v>46</v>
      </c>
      <c r="T261" s="34"/>
      <c r="U261" s="34" t="s">
        <v>123</v>
      </c>
      <c r="V261" s="34" t="s">
        <v>124</v>
      </c>
      <c r="W261" s="34"/>
      <c r="X261" s="34" t="s">
        <v>378</v>
      </c>
      <c r="Y261" s="34" t="s">
        <v>653</v>
      </c>
      <c r="Z261" s="6"/>
    </row>
    <row r="262" spans="1:26" x14ac:dyDescent="0.3">
      <c r="A262" s="13" t="s">
        <v>598</v>
      </c>
      <c r="B262" s="13" t="s">
        <v>23</v>
      </c>
      <c r="C262" s="13" t="s">
        <v>93</v>
      </c>
      <c r="D262" s="13" t="s">
        <v>24</v>
      </c>
      <c r="E262" s="13" t="s">
        <v>625</v>
      </c>
      <c r="F262" s="13" t="s">
        <v>607</v>
      </c>
      <c r="G262" s="13" t="str">
        <f t="shared" si="4"/>
        <v>Yes</v>
      </c>
      <c r="H262" s="13" t="s">
        <v>71</v>
      </c>
      <c r="I262" s="13" t="s">
        <v>30</v>
      </c>
      <c r="J262" s="13" t="s">
        <v>30</v>
      </c>
      <c r="K262" s="13" t="s">
        <v>30</v>
      </c>
      <c r="L262" s="13" t="s">
        <v>801</v>
      </c>
      <c r="M262" s="13"/>
      <c r="N262" s="13"/>
      <c r="O262" s="13"/>
      <c r="P262" s="13" t="s">
        <v>92</v>
      </c>
      <c r="Q262" s="15" t="s">
        <v>44</v>
      </c>
      <c r="R262" s="15" t="s">
        <v>45</v>
      </c>
      <c r="S262" s="15" t="s">
        <v>72</v>
      </c>
      <c r="T262" s="13"/>
      <c r="U262" s="13" t="s">
        <v>611</v>
      </c>
      <c r="V262" s="13" t="s">
        <v>612</v>
      </c>
      <c r="W262" s="13"/>
      <c r="X262" s="13" t="s">
        <v>120</v>
      </c>
      <c r="Y262" s="13"/>
      <c r="Z262" s="3"/>
    </row>
    <row r="263" spans="1:26" x14ac:dyDescent="0.3">
      <c r="A263" s="13" t="s">
        <v>598</v>
      </c>
      <c r="B263" s="13" t="s">
        <v>23</v>
      </c>
      <c r="C263" s="13" t="s">
        <v>93</v>
      </c>
      <c r="D263" s="13" t="s">
        <v>93</v>
      </c>
      <c r="E263" s="29" t="s">
        <v>1928</v>
      </c>
      <c r="F263" s="13" t="s">
        <v>642</v>
      </c>
      <c r="G263" s="13" t="str">
        <f t="shared" si="4"/>
        <v>No</v>
      </c>
      <c r="H263" s="13" t="s">
        <v>71</v>
      </c>
      <c r="I263" s="13" t="s">
        <v>29</v>
      </c>
      <c r="J263" s="13" t="s">
        <v>29</v>
      </c>
      <c r="K263" s="13" t="s">
        <v>29</v>
      </c>
      <c r="L263" s="13">
        <v>2015</v>
      </c>
      <c r="M263" s="13"/>
      <c r="N263" s="13"/>
      <c r="O263" s="13"/>
      <c r="P263" s="23" t="str">
        <f>HYPERLINK("https://fts.unocha.org/pageloader.aspx?page=emerg-emergencyCountryDetails&amp;cc=uga","https://fts.unocha.org/pageloader.aspx?page=emerg-emergencyCountryDetails&amp;cc=uga")</f>
        <v>https://fts.unocha.org/pageloader.aspx?page=emerg-emergencyCountryDetails&amp;cc=uga</v>
      </c>
      <c r="Q263" s="15" t="s">
        <v>95</v>
      </c>
      <c r="R263" s="15" t="s">
        <v>96</v>
      </c>
      <c r="S263" s="15" t="s">
        <v>97</v>
      </c>
      <c r="T263" s="13" t="s">
        <v>654</v>
      </c>
      <c r="U263" s="13" t="s">
        <v>223</v>
      </c>
      <c r="V263" s="13" t="s">
        <v>224</v>
      </c>
      <c r="W263" s="13" t="s">
        <v>644</v>
      </c>
      <c r="X263" s="13" t="s">
        <v>161</v>
      </c>
      <c r="Y263" s="13"/>
      <c r="Z263" s="3"/>
    </row>
    <row r="264" spans="1:26" x14ac:dyDescent="0.3">
      <c r="A264" s="13" t="s">
        <v>598</v>
      </c>
      <c r="B264" s="13" t="s">
        <v>107</v>
      </c>
      <c r="C264" s="13" t="s">
        <v>93</v>
      </c>
      <c r="D264" s="13" t="s">
        <v>24</v>
      </c>
      <c r="E264" s="13" t="s">
        <v>626</v>
      </c>
      <c r="F264" s="13" t="s">
        <v>2027</v>
      </c>
      <c r="G264" s="13" t="str">
        <f t="shared" si="4"/>
        <v>Yes</v>
      </c>
      <c r="H264" s="13" t="s">
        <v>71</v>
      </c>
      <c r="I264" s="13" t="s">
        <v>30</v>
      </c>
      <c r="J264" s="13" t="s">
        <v>30</v>
      </c>
      <c r="K264" s="13" t="s">
        <v>30</v>
      </c>
      <c r="L264" s="13" t="s">
        <v>801</v>
      </c>
      <c r="M264" s="13"/>
      <c r="N264" s="13"/>
      <c r="O264" s="13"/>
      <c r="P264" s="16" t="str">
        <f>HYPERLINK("http://www.mglsd.go.ug/genderdb/","http://www.mglsd.go.ug/genderdb/")</f>
        <v>http://www.mglsd.go.ug/genderdb/</v>
      </c>
      <c r="Q264" s="15" t="s">
        <v>44</v>
      </c>
      <c r="R264" s="15" t="s">
        <v>45</v>
      </c>
      <c r="S264" s="15" t="s">
        <v>46</v>
      </c>
      <c r="T264" s="13"/>
      <c r="U264" s="13" t="s">
        <v>223</v>
      </c>
      <c r="V264" s="13" t="s">
        <v>224</v>
      </c>
      <c r="W264" s="13" t="s">
        <v>225</v>
      </c>
      <c r="X264" s="13" t="s">
        <v>378</v>
      </c>
      <c r="Y264" s="13"/>
      <c r="Z264" s="3"/>
    </row>
    <row r="265" spans="1:26" x14ac:dyDescent="0.3">
      <c r="A265" s="13" t="s">
        <v>598</v>
      </c>
      <c r="B265" s="13" t="s">
        <v>107</v>
      </c>
      <c r="C265" s="13" t="s">
        <v>93</v>
      </c>
      <c r="D265" s="13" t="s">
        <v>93</v>
      </c>
      <c r="E265" s="13" t="s">
        <v>655</v>
      </c>
      <c r="F265" s="13" t="s">
        <v>656</v>
      </c>
      <c r="G265" s="13" t="str">
        <f t="shared" si="4"/>
        <v>No</v>
      </c>
      <c r="H265" s="13" t="s">
        <v>28</v>
      </c>
      <c r="I265" s="13" t="s">
        <v>29</v>
      </c>
      <c r="J265" s="13" t="s">
        <v>29</v>
      </c>
      <c r="K265" s="13" t="s">
        <v>30</v>
      </c>
      <c r="L265" s="13">
        <v>2015</v>
      </c>
      <c r="M265" s="13"/>
      <c r="N265" s="13"/>
      <c r="O265" s="13"/>
      <c r="P265" s="14" t="s">
        <v>657</v>
      </c>
      <c r="Q265" s="15" t="s">
        <v>33</v>
      </c>
      <c r="R265" s="15" t="s">
        <v>34</v>
      </c>
      <c r="S265" s="15" t="s">
        <v>82</v>
      </c>
      <c r="T265" s="13" t="s">
        <v>655</v>
      </c>
      <c r="U265" s="13" t="s">
        <v>223</v>
      </c>
      <c r="V265" s="13" t="s">
        <v>224</v>
      </c>
      <c r="W265" s="13" t="s">
        <v>658</v>
      </c>
      <c r="X265" s="13" t="s">
        <v>659</v>
      </c>
      <c r="Y265" s="13"/>
      <c r="Z265" s="3"/>
    </row>
    <row r="266" spans="1:26" x14ac:dyDescent="0.3">
      <c r="A266" s="13" t="s">
        <v>598</v>
      </c>
      <c r="B266" s="13" t="s">
        <v>107</v>
      </c>
      <c r="C266" s="13" t="s">
        <v>24</v>
      </c>
      <c r="D266" s="13" t="s">
        <v>24</v>
      </c>
      <c r="E266" s="13" t="s">
        <v>1661</v>
      </c>
      <c r="F266" s="13" t="s">
        <v>54</v>
      </c>
      <c r="G266" s="13" t="str">
        <f t="shared" si="4"/>
        <v>Yes</v>
      </c>
      <c r="H266" s="13" t="s">
        <v>71</v>
      </c>
      <c r="I266" s="13" t="s">
        <v>29</v>
      </c>
      <c r="J266" s="13" t="s">
        <v>29</v>
      </c>
      <c r="K266" s="13" t="s">
        <v>30</v>
      </c>
      <c r="L266" s="13">
        <v>2013</v>
      </c>
      <c r="M266" s="13" t="s">
        <v>723</v>
      </c>
      <c r="N266" s="13"/>
      <c r="O266" s="13"/>
      <c r="P266" s="14" t="s">
        <v>565</v>
      </c>
      <c r="Q266" s="15" t="s">
        <v>44</v>
      </c>
      <c r="R266" s="15" t="s">
        <v>45</v>
      </c>
      <c r="S266" s="15" t="s">
        <v>56</v>
      </c>
      <c r="T266" s="13"/>
      <c r="U266" s="13" t="s">
        <v>202</v>
      </c>
      <c r="V266" s="13" t="s">
        <v>203</v>
      </c>
      <c r="W266" s="13" t="s">
        <v>566</v>
      </c>
      <c r="X266" s="13" t="s">
        <v>91</v>
      </c>
      <c r="Y266" s="13"/>
      <c r="Z266" s="3"/>
    </row>
    <row r="267" spans="1:26" x14ac:dyDescent="0.3">
      <c r="A267" s="13" t="s">
        <v>598</v>
      </c>
      <c r="B267" s="13" t="s">
        <v>107</v>
      </c>
      <c r="C267" s="13" t="s">
        <v>93</v>
      </c>
      <c r="D267" s="13" t="s">
        <v>93</v>
      </c>
      <c r="E267" s="13" t="s">
        <v>693</v>
      </c>
      <c r="F267" s="13" t="s">
        <v>642</v>
      </c>
      <c r="G267" s="13" t="str">
        <f t="shared" si="4"/>
        <v>No</v>
      </c>
      <c r="H267" s="13" t="s">
        <v>71</v>
      </c>
      <c r="I267" s="13" t="s">
        <v>29</v>
      </c>
      <c r="J267" s="13" t="s">
        <v>29</v>
      </c>
      <c r="K267" s="13" t="s">
        <v>29</v>
      </c>
      <c r="L267" s="13">
        <v>2014</v>
      </c>
      <c r="M267" s="13"/>
      <c r="N267" s="13"/>
      <c r="O267" s="13"/>
      <c r="P267" s="23" t="str">
        <f>HYPERLINK("https://data.hdx.rwlabs.org/group/uga","https://data.hdx.rwlabs.org/group/uga")</f>
        <v>https://data.hdx.rwlabs.org/group/uga</v>
      </c>
      <c r="Q267" s="15" t="s">
        <v>95</v>
      </c>
      <c r="R267" s="15" t="s">
        <v>96</v>
      </c>
      <c r="S267" s="15" t="s">
        <v>97</v>
      </c>
      <c r="T267" s="13" t="s">
        <v>694</v>
      </c>
      <c r="U267" s="13" t="s">
        <v>223</v>
      </c>
      <c r="V267" s="13" t="s">
        <v>224</v>
      </c>
      <c r="W267" s="13" t="s">
        <v>695</v>
      </c>
      <c r="X267" s="13" t="s">
        <v>161</v>
      </c>
      <c r="Y267" s="16"/>
      <c r="Z267" s="3"/>
    </row>
    <row r="268" spans="1:26" x14ac:dyDescent="0.3">
      <c r="A268" s="13" t="s">
        <v>598</v>
      </c>
      <c r="B268" s="13" t="s">
        <v>107</v>
      </c>
      <c r="C268" s="13" t="s">
        <v>93</v>
      </c>
      <c r="D268" s="13" t="s">
        <v>93</v>
      </c>
      <c r="E268" s="13" t="s">
        <v>660</v>
      </c>
      <c r="F268" s="13" t="s">
        <v>642</v>
      </c>
      <c r="G268" s="13" t="str">
        <f t="shared" si="4"/>
        <v>No</v>
      </c>
      <c r="H268" s="13" t="s">
        <v>71</v>
      </c>
      <c r="I268" s="13" t="s">
        <v>29</v>
      </c>
      <c r="J268" s="13" t="s">
        <v>29</v>
      </c>
      <c r="K268" s="13" t="s">
        <v>29</v>
      </c>
      <c r="L268" s="13">
        <v>2014</v>
      </c>
      <c r="M268" s="13"/>
      <c r="N268" s="13"/>
      <c r="O268" s="13"/>
      <c r="P268" s="14" t="str">
        <f>HYPERLINK("https://www.humanitarianresponse.info/en/operations/uganda","https://www.humanitarianresponse.info/en/operations/uganda")</f>
        <v>https://www.humanitarianresponse.info/en/operations/uganda</v>
      </c>
      <c r="Q268" s="15" t="s">
        <v>95</v>
      </c>
      <c r="R268" s="15" t="s">
        <v>96</v>
      </c>
      <c r="S268" s="15" t="s">
        <v>97</v>
      </c>
      <c r="T268" s="13" t="s">
        <v>660</v>
      </c>
      <c r="U268" s="13" t="s">
        <v>223</v>
      </c>
      <c r="V268" s="13" t="s">
        <v>224</v>
      </c>
      <c r="W268" s="13" t="s">
        <v>661</v>
      </c>
      <c r="X268" s="13" t="s">
        <v>161</v>
      </c>
      <c r="Y268" s="16"/>
      <c r="Z268" s="3"/>
    </row>
    <row r="269" spans="1:26" x14ac:dyDescent="0.3">
      <c r="A269" s="13" t="s">
        <v>598</v>
      </c>
      <c r="B269" s="13" t="s">
        <v>107</v>
      </c>
      <c r="C269" s="13" t="s">
        <v>93</v>
      </c>
      <c r="D269" s="13" t="s">
        <v>93</v>
      </c>
      <c r="E269" s="13" t="s">
        <v>662</v>
      </c>
      <c r="F269" s="13" t="s">
        <v>631</v>
      </c>
      <c r="G269" s="13" t="str">
        <f t="shared" si="4"/>
        <v>No</v>
      </c>
      <c r="H269" s="13" t="s">
        <v>28</v>
      </c>
      <c r="I269" s="13" t="s">
        <v>29</v>
      </c>
      <c r="J269" s="13" t="s">
        <v>29</v>
      </c>
      <c r="K269" s="13" t="s">
        <v>30</v>
      </c>
      <c r="L269" s="13">
        <v>2013</v>
      </c>
      <c r="M269" s="13"/>
      <c r="N269" s="13"/>
      <c r="O269" s="13"/>
      <c r="P269" s="14" t="s">
        <v>663</v>
      </c>
      <c r="Q269" s="15" t="s">
        <v>95</v>
      </c>
      <c r="R269" s="15" t="s">
        <v>96</v>
      </c>
      <c r="S269" s="15" t="s">
        <v>97</v>
      </c>
      <c r="T269" s="13" t="s">
        <v>662</v>
      </c>
      <c r="U269" s="13" t="s">
        <v>127</v>
      </c>
      <c r="V269" s="13" t="s">
        <v>128</v>
      </c>
      <c r="W269" s="13" t="s">
        <v>664</v>
      </c>
      <c r="X269" s="13" t="s">
        <v>100</v>
      </c>
      <c r="Y269" s="13" t="s">
        <v>665</v>
      </c>
      <c r="Z269" s="3"/>
    </row>
    <row r="270" spans="1:26" x14ac:dyDescent="0.3">
      <c r="A270" s="13" t="s">
        <v>598</v>
      </c>
      <c r="B270" s="13" t="s">
        <v>23</v>
      </c>
      <c r="C270" s="13" t="s">
        <v>24</v>
      </c>
      <c r="D270" s="13" t="s">
        <v>24</v>
      </c>
      <c r="E270" s="13" t="s">
        <v>627</v>
      </c>
      <c r="F270" s="13" t="s">
        <v>628</v>
      </c>
      <c r="G270" s="13" t="str">
        <f t="shared" si="4"/>
        <v>No</v>
      </c>
      <c r="H270" s="13" t="s">
        <v>28</v>
      </c>
      <c r="I270" s="13" t="s">
        <v>29</v>
      </c>
      <c r="J270" s="13" t="s">
        <v>29</v>
      </c>
      <c r="K270" s="13" t="s">
        <v>30</v>
      </c>
      <c r="L270" s="26">
        <v>2015</v>
      </c>
      <c r="M270" s="13"/>
      <c r="N270" s="13"/>
      <c r="O270" s="13"/>
      <c r="P270" s="14" t="s">
        <v>629</v>
      </c>
      <c r="Q270" s="15" t="s">
        <v>33</v>
      </c>
      <c r="R270" s="15" t="s">
        <v>34</v>
      </c>
      <c r="S270" s="15" t="s">
        <v>82</v>
      </c>
      <c r="T270" s="13"/>
      <c r="U270" s="13" t="s">
        <v>202</v>
      </c>
      <c r="V270" s="13" t="s">
        <v>207</v>
      </c>
      <c r="W270" s="13" t="s">
        <v>630</v>
      </c>
      <c r="X270" s="13" t="s">
        <v>129</v>
      </c>
      <c r="Y270" s="13" t="s">
        <v>130</v>
      </c>
      <c r="Z270" s="3"/>
    </row>
    <row r="271" spans="1:26" x14ac:dyDescent="0.3">
      <c r="A271" s="13" t="s">
        <v>598</v>
      </c>
      <c r="B271" s="13" t="s">
        <v>107</v>
      </c>
      <c r="C271" s="13" t="s">
        <v>93</v>
      </c>
      <c r="D271" s="13" t="s">
        <v>68</v>
      </c>
      <c r="E271" s="13" t="s">
        <v>696</v>
      </c>
      <c r="F271" s="13" t="s">
        <v>697</v>
      </c>
      <c r="G271" s="13" t="str">
        <f t="shared" si="4"/>
        <v>No</v>
      </c>
      <c r="H271" s="13" t="s">
        <v>71</v>
      </c>
      <c r="I271" s="13" t="s">
        <v>29</v>
      </c>
      <c r="J271" s="13" t="s">
        <v>29</v>
      </c>
      <c r="K271" s="13" t="s">
        <v>30</v>
      </c>
      <c r="L271" s="13">
        <v>2015</v>
      </c>
      <c r="M271" s="13"/>
      <c r="N271" s="13"/>
      <c r="O271" s="13"/>
      <c r="P271" s="14" t="s">
        <v>1979</v>
      </c>
      <c r="Q271" s="15" t="s">
        <v>95</v>
      </c>
      <c r="R271" s="15" t="s">
        <v>96</v>
      </c>
      <c r="S271" s="15" t="s">
        <v>351</v>
      </c>
      <c r="T271" s="13" t="s">
        <v>698</v>
      </c>
      <c r="U271" s="13" t="s">
        <v>223</v>
      </c>
      <c r="V271" s="13" t="s">
        <v>224</v>
      </c>
      <c r="W271" s="13" t="s">
        <v>699</v>
      </c>
      <c r="X271" s="13" t="s">
        <v>161</v>
      </c>
      <c r="Y271" s="13"/>
      <c r="Z271" s="3"/>
    </row>
    <row r="272" spans="1:26" x14ac:dyDescent="0.3">
      <c r="A272" s="17" t="s">
        <v>598</v>
      </c>
      <c r="B272" s="17" t="s">
        <v>23</v>
      </c>
      <c r="C272" s="13" t="s">
        <v>93</v>
      </c>
      <c r="D272" s="17" t="s">
        <v>67</v>
      </c>
      <c r="E272" s="17" t="s">
        <v>570</v>
      </c>
      <c r="F272" s="17" t="s">
        <v>54</v>
      </c>
      <c r="G272" s="13" t="str">
        <f t="shared" si="4"/>
        <v>Yes</v>
      </c>
      <c r="H272" s="17" t="s">
        <v>28</v>
      </c>
      <c r="I272" s="17" t="s">
        <v>29</v>
      </c>
      <c r="J272" s="17" t="s">
        <v>29</v>
      </c>
      <c r="K272" s="17" t="s">
        <v>29</v>
      </c>
      <c r="L272" s="17">
        <v>2002</v>
      </c>
      <c r="M272" s="17"/>
      <c r="N272" s="17"/>
      <c r="O272" s="17"/>
      <c r="P272" s="33" t="s">
        <v>1761</v>
      </c>
      <c r="Q272" s="19" t="s">
        <v>44</v>
      </c>
      <c r="R272" s="19" t="s">
        <v>45</v>
      </c>
      <c r="S272" s="19" t="s">
        <v>56</v>
      </c>
      <c r="T272" s="17" t="s">
        <v>571</v>
      </c>
      <c r="U272" s="17" t="s">
        <v>202</v>
      </c>
      <c r="V272" s="17" t="s">
        <v>203</v>
      </c>
      <c r="W272" s="17" t="s">
        <v>572</v>
      </c>
      <c r="X272" s="17" t="s">
        <v>112</v>
      </c>
      <c r="Y272" s="17"/>
      <c r="Z272" s="2"/>
    </row>
    <row r="273" spans="1:26" x14ac:dyDescent="0.3">
      <c r="A273" s="13" t="s">
        <v>598</v>
      </c>
      <c r="B273" s="13" t="s">
        <v>107</v>
      </c>
      <c r="C273" s="13" t="s">
        <v>93</v>
      </c>
      <c r="D273" s="13" t="s">
        <v>93</v>
      </c>
      <c r="E273" s="13" t="s">
        <v>583</v>
      </c>
      <c r="F273" s="13" t="s">
        <v>584</v>
      </c>
      <c r="G273" s="13" t="str">
        <f t="shared" si="4"/>
        <v>No</v>
      </c>
      <c r="H273" s="13" t="s">
        <v>28</v>
      </c>
      <c r="I273" s="13" t="s">
        <v>29</v>
      </c>
      <c r="J273" s="13" t="s">
        <v>29</v>
      </c>
      <c r="K273" s="13" t="s">
        <v>29</v>
      </c>
      <c r="L273" s="13">
        <v>2002</v>
      </c>
      <c r="M273" s="13" t="s">
        <v>1807</v>
      </c>
      <c r="N273" s="13"/>
      <c r="O273" s="13"/>
      <c r="P273" s="23" t="str">
        <f>HYPERLINK("https://international.ipums.org/international/about.shtml","https://international.ipums.org/international/about.shtml")</f>
        <v>https://international.ipums.org/international/about.shtml</v>
      </c>
      <c r="Q273" s="15" t="s">
        <v>199</v>
      </c>
      <c r="R273" s="15" t="s">
        <v>200</v>
      </c>
      <c r="S273" s="15" t="s">
        <v>200</v>
      </c>
      <c r="T273" s="13" t="s">
        <v>583</v>
      </c>
      <c r="U273" s="13" t="s">
        <v>202</v>
      </c>
      <c r="V273" s="13" t="s">
        <v>207</v>
      </c>
      <c r="W273" s="13" t="s">
        <v>297</v>
      </c>
      <c r="X273" s="13" t="s">
        <v>306</v>
      </c>
      <c r="Y273" s="13"/>
      <c r="Z273" s="3"/>
    </row>
    <row r="274" spans="1:26" x14ac:dyDescent="0.3">
      <c r="A274" s="13" t="s">
        <v>598</v>
      </c>
      <c r="B274" s="13" t="s">
        <v>107</v>
      </c>
      <c r="C274" s="13" t="s">
        <v>93</v>
      </c>
      <c r="D274" s="13" t="s">
        <v>93</v>
      </c>
      <c r="E274" s="13" t="s">
        <v>669</v>
      </c>
      <c r="F274" s="13" t="s">
        <v>631</v>
      </c>
      <c r="G274" s="13" t="str">
        <f t="shared" si="4"/>
        <v>No</v>
      </c>
      <c r="H274" s="13" t="s">
        <v>71</v>
      </c>
      <c r="I274" s="13" t="s">
        <v>29</v>
      </c>
      <c r="J274" s="13" t="s">
        <v>29</v>
      </c>
      <c r="K274" s="13" t="s">
        <v>30</v>
      </c>
      <c r="L274" s="13">
        <v>2015</v>
      </c>
      <c r="M274" s="13"/>
      <c r="N274" s="13"/>
      <c r="O274" s="13"/>
      <c r="P274" s="14" t="s">
        <v>670</v>
      </c>
      <c r="Q274" s="15" t="s">
        <v>95</v>
      </c>
      <c r="R274" s="15" t="s">
        <v>96</v>
      </c>
      <c r="S274" s="15" t="s">
        <v>97</v>
      </c>
      <c r="T274" s="13" t="s">
        <v>671</v>
      </c>
      <c r="U274" s="13" t="s">
        <v>127</v>
      </c>
      <c r="V274" s="13" t="s">
        <v>128</v>
      </c>
      <c r="W274" s="13" t="s">
        <v>672</v>
      </c>
      <c r="X274" s="13" t="s">
        <v>100</v>
      </c>
      <c r="Y274" s="13"/>
      <c r="Z274" s="3"/>
    </row>
    <row r="275" spans="1:26" x14ac:dyDescent="0.3">
      <c r="A275" s="13" t="s">
        <v>598</v>
      </c>
      <c r="B275" s="13" t="s">
        <v>107</v>
      </c>
      <c r="C275" s="13" t="s">
        <v>93</v>
      </c>
      <c r="D275" s="13" t="s">
        <v>93</v>
      </c>
      <c r="E275" s="13" t="s">
        <v>589</v>
      </c>
      <c r="F275" s="13" t="s">
        <v>589</v>
      </c>
      <c r="G275" s="13" t="str">
        <f t="shared" si="4"/>
        <v>No</v>
      </c>
      <c r="H275" s="13" t="s">
        <v>71</v>
      </c>
      <c r="I275" s="13" t="s">
        <v>29</v>
      </c>
      <c r="J275" s="13" t="s">
        <v>29</v>
      </c>
      <c r="K275" s="13" t="s">
        <v>29</v>
      </c>
      <c r="L275" s="13">
        <v>2014</v>
      </c>
      <c r="M275" s="13" t="s">
        <v>723</v>
      </c>
      <c r="N275" s="13"/>
      <c r="O275" s="13"/>
      <c r="P275" s="16" t="str">
        <f>HYPERLINK("http://knoema.com/","http://knoema.com/")</f>
        <v>http://knoema.com/</v>
      </c>
      <c r="Q275" s="15" t="s">
        <v>155</v>
      </c>
      <c r="R275" s="15" t="s">
        <v>156</v>
      </c>
      <c r="S275" s="15" t="s">
        <v>588</v>
      </c>
      <c r="T275" s="13" t="s">
        <v>589</v>
      </c>
      <c r="U275" s="13" t="s">
        <v>202</v>
      </c>
      <c r="V275" s="13" t="s">
        <v>207</v>
      </c>
      <c r="W275" s="13" t="s">
        <v>306</v>
      </c>
      <c r="X275" s="13" t="s">
        <v>306</v>
      </c>
      <c r="Y275" s="13"/>
      <c r="Z275" s="3"/>
    </row>
    <row r="276" spans="1:26" x14ac:dyDescent="0.3">
      <c r="A276" s="13" t="s">
        <v>598</v>
      </c>
      <c r="B276" s="13" t="s">
        <v>23</v>
      </c>
      <c r="C276" s="13" t="s">
        <v>93</v>
      </c>
      <c r="D276" s="13" t="s">
        <v>24</v>
      </c>
      <c r="E276" s="13" t="s">
        <v>603</v>
      </c>
      <c r="F276" s="13" t="s">
        <v>122</v>
      </c>
      <c r="G276" s="13" t="str">
        <f t="shared" si="4"/>
        <v>Yes</v>
      </c>
      <c r="H276" s="13" t="s">
        <v>71</v>
      </c>
      <c r="I276" s="13" t="s">
        <v>29</v>
      </c>
      <c r="J276" s="13" t="s">
        <v>29</v>
      </c>
      <c r="K276" s="13" t="s">
        <v>30</v>
      </c>
      <c r="L276" s="13" t="s">
        <v>801</v>
      </c>
      <c r="M276" s="13"/>
      <c r="N276" s="13"/>
      <c r="O276" s="13"/>
      <c r="P276" s="13" t="s">
        <v>604</v>
      </c>
      <c r="Q276" s="15" t="s">
        <v>44</v>
      </c>
      <c r="R276" s="15" t="s">
        <v>45</v>
      </c>
      <c r="S276" s="15" t="s">
        <v>72</v>
      </c>
      <c r="T276" s="13"/>
      <c r="U276" s="13" t="s">
        <v>123</v>
      </c>
      <c r="V276" s="13" t="s">
        <v>124</v>
      </c>
      <c r="W276" s="13" t="s">
        <v>605</v>
      </c>
      <c r="X276" s="13" t="s">
        <v>378</v>
      </c>
      <c r="Y276" s="13"/>
      <c r="Z276" s="3"/>
    </row>
    <row r="277" spans="1:26" x14ac:dyDescent="0.3">
      <c r="A277" s="13" t="s">
        <v>598</v>
      </c>
      <c r="B277" s="13" t="s">
        <v>23</v>
      </c>
      <c r="C277" s="13" t="s">
        <v>93</v>
      </c>
      <c r="D277" s="13" t="s">
        <v>93</v>
      </c>
      <c r="E277" s="13" t="s">
        <v>673</v>
      </c>
      <c r="F277" s="13" t="s">
        <v>2028</v>
      </c>
      <c r="G277" s="13" t="str">
        <f t="shared" si="4"/>
        <v>Yes</v>
      </c>
      <c r="H277" s="13" t="s">
        <v>71</v>
      </c>
      <c r="I277" s="13" t="s">
        <v>30</v>
      </c>
      <c r="J277" s="13" t="s">
        <v>30</v>
      </c>
      <c r="K277" s="13" t="s">
        <v>30</v>
      </c>
      <c r="L277" s="13" t="s">
        <v>801</v>
      </c>
      <c r="M277" s="13"/>
      <c r="N277" s="13"/>
      <c r="O277" s="13"/>
      <c r="P277" s="13" t="s">
        <v>92</v>
      </c>
      <c r="Q277" s="15" t="s">
        <v>44</v>
      </c>
      <c r="R277" s="15" t="s">
        <v>45</v>
      </c>
      <c r="S277" s="15" t="s">
        <v>46</v>
      </c>
      <c r="T277" s="13"/>
      <c r="U277" s="13" t="s">
        <v>123</v>
      </c>
      <c r="V277" s="13" t="s">
        <v>124</v>
      </c>
      <c r="W277" s="13"/>
      <c r="X277" s="13" t="s">
        <v>434</v>
      </c>
      <c r="Y277" s="13"/>
      <c r="Z277" s="3"/>
    </row>
    <row r="278" spans="1:26" x14ac:dyDescent="0.3">
      <c r="A278" s="13" t="s">
        <v>598</v>
      </c>
      <c r="B278" s="13" t="s">
        <v>23</v>
      </c>
      <c r="C278" s="13" t="s">
        <v>93</v>
      </c>
      <c r="D278" s="13" t="s">
        <v>93</v>
      </c>
      <c r="E278" s="13" t="s">
        <v>674</v>
      </c>
      <c r="F278" s="13" t="s">
        <v>2027</v>
      </c>
      <c r="G278" s="13" t="str">
        <f t="shared" si="4"/>
        <v>Yes</v>
      </c>
      <c r="H278" s="13" t="s">
        <v>71</v>
      </c>
      <c r="I278" s="13" t="s">
        <v>30</v>
      </c>
      <c r="J278" s="13" t="s">
        <v>29</v>
      </c>
      <c r="K278" s="13" t="s">
        <v>30</v>
      </c>
      <c r="L278" s="13" t="s">
        <v>801</v>
      </c>
      <c r="M278" s="13"/>
      <c r="N278" s="13"/>
      <c r="O278" s="13"/>
      <c r="P278" s="13" t="s">
        <v>92</v>
      </c>
      <c r="Q278" s="15" t="s">
        <v>44</v>
      </c>
      <c r="R278" s="15" t="s">
        <v>45</v>
      </c>
      <c r="S278" s="15" t="s">
        <v>46</v>
      </c>
      <c r="T278" s="13"/>
      <c r="U278" s="13" t="s">
        <v>223</v>
      </c>
      <c r="V278" s="13" t="s">
        <v>224</v>
      </c>
      <c r="W278" s="13" t="s">
        <v>675</v>
      </c>
      <c r="X278" s="13" t="s">
        <v>378</v>
      </c>
      <c r="Y278" s="13"/>
      <c r="Z278" s="3"/>
    </row>
    <row r="279" spans="1:26" x14ac:dyDescent="0.3">
      <c r="A279" s="13" t="s">
        <v>598</v>
      </c>
      <c r="B279" s="13" t="s">
        <v>23</v>
      </c>
      <c r="C279" s="13" t="s">
        <v>93</v>
      </c>
      <c r="D279" s="13" t="s">
        <v>93</v>
      </c>
      <c r="E279" s="13" t="s">
        <v>676</v>
      </c>
      <c r="F279" s="13" t="s">
        <v>2028</v>
      </c>
      <c r="G279" s="13" t="str">
        <f t="shared" si="4"/>
        <v>Yes</v>
      </c>
      <c r="H279" s="13" t="s">
        <v>71</v>
      </c>
      <c r="I279" s="13" t="s">
        <v>30</v>
      </c>
      <c r="J279" s="13" t="s">
        <v>30</v>
      </c>
      <c r="K279" s="13" t="s">
        <v>30</v>
      </c>
      <c r="L279" s="13" t="s">
        <v>801</v>
      </c>
      <c r="M279" s="13"/>
      <c r="N279" s="13"/>
      <c r="O279" s="13"/>
      <c r="P279" s="13" t="s">
        <v>92</v>
      </c>
      <c r="Q279" s="15" t="s">
        <v>44</v>
      </c>
      <c r="R279" s="15" t="s">
        <v>45</v>
      </c>
      <c r="S279" s="15" t="s">
        <v>46</v>
      </c>
      <c r="T279" s="13"/>
      <c r="U279" s="13" t="s">
        <v>123</v>
      </c>
      <c r="V279" s="13" t="s">
        <v>124</v>
      </c>
      <c r="W279" s="13"/>
      <c r="X279" s="13" t="s">
        <v>434</v>
      </c>
      <c r="Y279" s="13"/>
      <c r="Z279" s="3"/>
    </row>
    <row r="280" spans="1:26" x14ac:dyDescent="0.3">
      <c r="A280" s="13" t="s">
        <v>598</v>
      </c>
      <c r="B280" s="13" t="s">
        <v>107</v>
      </c>
      <c r="C280" s="13" t="s">
        <v>93</v>
      </c>
      <c r="D280" s="13" t="s">
        <v>93</v>
      </c>
      <c r="E280" s="13" t="s">
        <v>585</v>
      </c>
      <c r="F280" s="13" t="s">
        <v>586</v>
      </c>
      <c r="G280" s="13" t="str">
        <f t="shared" si="4"/>
        <v>No</v>
      </c>
      <c r="H280" s="13" t="s">
        <v>28</v>
      </c>
      <c r="I280" s="13" t="s">
        <v>29</v>
      </c>
      <c r="J280" s="13" t="s">
        <v>29</v>
      </c>
      <c r="K280" s="13" t="s">
        <v>29</v>
      </c>
      <c r="L280" s="13">
        <v>2014</v>
      </c>
      <c r="M280" s="13" t="s">
        <v>723</v>
      </c>
      <c r="N280" s="13"/>
      <c r="O280" s="13"/>
      <c r="P280" s="14" t="s">
        <v>587</v>
      </c>
      <c r="Q280" s="15" t="s">
        <v>95</v>
      </c>
      <c r="R280" s="15" t="s">
        <v>96</v>
      </c>
      <c r="S280" s="15" t="s">
        <v>351</v>
      </c>
      <c r="T280" s="13" t="s">
        <v>585</v>
      </c>
      <c r="U280" s="13" t="s">
        <v>202</v>
      </c>
      <c r="V280" s="13" t="s">
        <v>207</v>
      </c>
      <c r="W280" s="13" t="s">
        <v>568</v>
      </c>
      <c r="X280" s="13" t="s">
        <v>306</v>
      </c>
      <c r="Y280" s="16" t="str">
        <f>HYPERLINK("https://data.oecd.org/searchresults/?hf=20&amp;b=0&amp;r=%2Bf%2Ftype%2Findicators&amp;l=en&amp;s=score","https://data.oecd.org/searchresults/?hf=20&amp;b=0&amp;r=%2Bf%2Ftype%2Findicators&amp;l=en&amp;s=score")</f>
        <v>https://data.oecd.org/searchresults/?hf=20&amp;b=0&amp;r=%2Bf%2Ftype%2Findicators&amp;l=en&amp;s=score</v>
      </c>
      <c r="Z280" s="3"/>
    </row>
    <row r="281" spans="1:26" x14ac:dyDescent="0.3">
      <c r="A281" s="13" t="s">
        <v>598</v>
      </c>
      <c r="B281" s="13" t="s">
        <v>23</v>
      </c>
      <c r="C281" s="13" t="s">
        <v>93</v>
      </c>
      <c r="D281" s="13" t="s">
        <v>24</v>
      </c>
      <c r="E281" s="13" t="s">
        <v>1771</v>
      </c>
      <c r="F281" s="13" t="s">
        <v>573</v>
      </c>
      <c r="G281" s="13" t="str">
        <f t="shared" si="4"/>
        <v>No</v>
      </c>
      <c r="H281" s="13" t="s">
        <v>28</v>
      </c>
      <c r="I281" s="13" t="s">
        <v>29</v>
      </c>
      <c r="J281" s="13" t="s">
        <v>29</v>
      </c>
      <c r="K281" s="13" t="s">
        <v>29</v>
      </c>
      <c r="L281" s="13">
        <v>2014</v>
      </c>
      <c r="M281" s="13"/>
      <c r="N281" s="13"/>
      <c r="O281" s="13"/>
      <c r="P281" s="30" t="str">
        <f>HYPERLINK("http://uganda.opendataforafrica.org/","http://uganda.opendataforafrica.org/")</f>
        <v>http://uganda.opendataforafrica.org/</v>
      </c>
      <c r="Q281" s="15" t="s">
        <v>95</v>
      </c>
      <c r="R281" s="15" t="s">
        <v>96</v>
      </c>
      <c r="S281" s="15" t="s">
        <v>351</v>
      </c>
      <c r="T281" s="13" t="s">
        <v>546</v>
      </c>
      <c r="U281" s="13" t="s">
        <v>202</v>
      </c>
      <c r="V281" s="13" t="s">
        <v>207</v>
      </c>
      <c r="W281" s="13" t="s">
        <v>306</v>
      </c>
      <c r="X281" s="13" t="s">
        <v>91</v>
      </c>
      <c r="Y281" s="16" t="str">
        <f>HYPERLINK("http://www.afdb.org/en/countries/east-africa/uganda/","http://www.afdb.org/en/countries/east-africa/uganda/")</f>
        <v>http://www.afdb.org/en/countries/east-africa/uganda/</v>
      </c>
      <c r="Z281" s="3"/>
    </row>
    <row r="282" spans="1:26" x14ac:dyDescent="0.3">
      <c r="A282" s="13" t="s">
        <v>598</v>
      </c>
      <c r="B282" s="13" t="s">
        <v>23</v>
      </c>
      <c r="C282" s="13" t="s">
        <v>93</v>
      </c>
      <c r="D282" s="13" t="s">
        <v>68</v>
      </c>
      <c r="E282" s="13" t="s">
        <v>632</v>
      </c>
      <c r="F282" s="13" t="s">
        <v>2027</v>
      </c>
      <c r="G282" s="13" t="str">
        <f t="shared" si="4"/>
        <v>Yes</v>
      </c>
      <c r="H282" s="13" t="s">
        <v>28</v>
      </c>
      <c r="I282" s="13" t="s">
        <v>29</v>
      </c>
      <c r="J282" s="13" t="s">
        <v>30</v>
      </c>
      <c r="K282" s="13" t="s">
        <v>29</v>
      </c>
      <c r="L282" s="13" t="s">
        <v>801</v>
      </c>
      <c r="M282" s="13"/>
      <c r="N282" s="13"/>
      <c r="O282" s="13"/>
      <c r="P282" s="14" t="str">
        <f>HYPERLINK("http://www.mglsd.go.ug/ovcmis/","http://www.mglsd.go.ug/ovcmis/")</f>
        <v>http://www.mglsd.go.ug/ovcmis/</v>
      </c>
      <c r="Q282" s="15" t="s">
        <v>44</v>
      </c>
      <c r="R282" s="15" t="s">
        <v>45</v>
      </c>
      <c r="S282" s="15" t="s">
        <v>46</v>
      </c>
      <c r="T282" s="13"/>
      <c r="U282" s="13" t="s">
        <v>616</v>
      </c>
      <c r="V282" s="13" t="s">
        <v>617</v>
      </c>
      <c r="W282" s="13" t="s">
        <v>633</v>
      </c>
      <c r="X282" s="13" t="s">
        <v>378</v>
      </c>
      <c r="Y282" s="13"/>
      <c r="Z282" s="3"/>
    </row>
    <row r="283" spans="1:26" x14ac:dyDescent="0.3">
      <c r="A283" s="13" t="s">
        <v>598</v>
      </c>
      <c r="B283" s="13" t="s">
        <v>107</v>
      </c>
      <c r="C283" s="13" t="s">
        <v>93</v>
      </c>
      <c r="D283" s="13" t="s">
        <v>93</v>
      </c>
      <c r="E283" s="13" t="s">
        <v>677</v>
      </c>
      <c r="F283" s="13" t="s">
        <v>656</v>
      </c>
      <c r="G283" s="13" t="str">
        <f t="shared" si="4"/>
        <v>No</v>
      </c>
      <c r="H283" s="13" t="s">
        <v>71</v>
      </c>
      <c r="I283" s="13" t="s">
        <v>29</v>
      </c>
      <c r="J283" s="13" t="s">
        <v>29</v>
      </c>
      <c r="K283" s="13" t="s">
        <v>30</v>
      </c>
      <c r="L283" s="13">
        <v>2011</v>
      </c>
      <c r="M283" s="13"/>
      <c r="N283" s="13"/>
      <c r="O283" s="13"/>
      <c r="P283" s="14" t="s">
        <v>678</v>
      </c>
      <c r="Q283" s="15" t="s">
        <v>33</v>
      </c>
      <c r="R283" s="15" t="s">
        <v>34</v>
      </c>
      <c r="S283" s="15" t="s">
        <v>82</v>
      </c>
      <c r="T283" s="13" t="s">
        <v>677</v>
      </c>
      <c r="U283" s="13" t="s">
        <v>223</v>
      </c>
      <c r="V283" s="13" t="s">
        <v>224</v>
      </c>
      <c r="W283" s="13" t="s">
        <v>679</v>
      </c>
      <c r="X283" s="13" t="s">
        <v>340</v>
      </c>
      <c r="Y283" s="13"/>
      <c r="Z283" s="3"/>
    </row>
    <row r="284" spans="1:26" x14ac:dyDescent="0.3">
      <c r="A284" s="13" t="s">
        <v>598</v>
      </c>
      <c r="B284" s="13" t="s">
        <v>23</v>
      </c>
      <c r="C284" s="13" t="s">
        <v>93</v>
      </c>
      <c r="D284" s="13" t="s">
        <v>24</v>
      </c>
      <c r="E284" s="13" t="s">
        <v>606</v>
      </c>
      <c r="F284" s="13" t="s">
        <v>607</v>
      </c>
      <c r="G284" s="13" t="str">
        <f t="shared" si="4"/>
        <v>Yes</v>
      </c>
      <c r="H284" s="13" t="s">
        <v>71</v>
      </c>
      <c r="I284" s="13" t="s">
        <v>30</v>
      </c>
      <c r="J284" s="13" t="s">
        <v>30</v>
      </c>
      <c r="K284" s="13" t="s">
        <v>30</v>
      </c>
      <c r="L284" s="13" t="s">
        <v>801</v>
      </c>
      <c r="M284" s="13"/>
      <c r="N284" s="13"/>
      <c r="O284" s="13"/>
      <c r="P284" s="13" t="s">
        <v>92</v>
      </c>
      <c r="Q284" s="15" t="s">
        <v>44</v>
      </c>
      <c r="R284" s="15" t="s">
        <v>45</v>
      </c>
      <c r="S284" s="15" t="s">
        <v>72</v>
      </c>
      <c r="T284" s="13"/>
      <c r="U284" s="13" t="s">
        <v>608</v>
      </c>
      <c r="V284" s="13" t="s">
        <v>609</v>
      </c>
      <c r="W284" s="13"/>
      <c r="X284" s="13" t="s">
        <v>120</v>
      </c>
      <c r="Y284" s="13"/>
      <c r="Z284" s="3"/>
    </row>
    <row r="285" spans="1:26" x14ac:dyDescent="0.3">
      <c r="A285" s="13" t="s">
        <v>598</v>
      </c>
      <c r="B285" s="13" t="s">
        <v>23</v>
      </c>
      <c r="C285" s="13" t="s">
        <v>93</v>
      </c>
      <c r="D285" s="13" t="s">
        <v>24</v>
      </c>
      <c r="E285" s="13" t="s">
        <v>610</v>
      </c>
      <c r="F285" s="13" t="s">
        <v>607</v>
      </c>
      <c r="G285" s="13" t="str">
        <f t="shared" si="4"/>
        <v>Yes</v>
      </c>
      <c r="H285" s="13" t="s">
        <v>71</v>
      </c>
      <c r="I285" s="13" t="s">
        <v>30</v>
      </c>
      <c r="J285" s="13" t="s">
        <v>30</v>
      </c>
      <c r="K285" s="13" t="s">
        <v>30</v>
      </c>
      <c r="L285" s="13" t="s">
        <v>801</v>
      </c>
      <c r="M285" s="13"/>
      <c r="N285" s="13"/>
      <c r="O285" s="13"/>
      <c r="P285" s="13" t="s">
        <v>92</v>
      </c>
      <c r="Q285" s="15" t="s">
        <v>44</v>
      </c>
      <c r="R285" s="15" t="s">
        <v>45</v>
      </c>
      <c r="S285" s="15" t="s">
        <v>72</v>
      </c>
      <c r="T285" s="13"/>
      <c r="U285" s="13" t="s">
        <v>611</v>
      </c>
      <c r="V285" s="13" t="s">
        <v>612</v>
      </c>
      <c r="W285" s="13"/>
      <c r="X285" s="13" t="s">
        <v>120</v>
      </c>
      <c r="Y285" s="13"/>
      <c r="Z285" s="3"/>
    </row>
    <row r="286" spans="1:26" x14ac:dyDescent="0.3">
      <c r="A286" s="13" t="s">
        <v>598</v>
      </c>
      <c r="B286" s="13" t="s">
        <v>107</v>
      </c>
      <c r="C286" s="13" t="s">
        <v>93</v>
      </c>
      <c r="D286" s="13" t="s">
        <v>93</v>
      </c>
      <c r="E286" s="13" t="s">
        <v>680</v>
      </c>
      <c r="F286" s="13" t="s">
        <v>642</v>
      </c>
      <c r="G286" s="13" t="str">
        <f t="shared" si="4"/>
        <v>No</v>
      </c>
      <c r="H286" s="13" t="s">
        <v>71</v>
      </c>
      <c r="I286" s="13" t="s">
        <v>29</v>
      </c>
      <c r="J286" s="13" t="s">
        <v>29</v>
      </c>
      <c r="K286" s="13" t="s">
        <v>29</v>
      </c>
      <c r="L286" s="13">
        <v>2015</v>
      </c>
      <c r="M286" s="13"/>
      <c r="N286" s="13"/>
      <c r="O286" s="13"/>
      <c r="P286" s="14" t="str">
        <f>HYPERLINK("http://reliefweb.int/country/uga","http://reliefweb.int/country/uga")</f>
        <v>http://reliefweb.int/country/uga</v>
      </c>
      <c r="Q286" s="15" t="s">
        <v>95</v>
      </c>
      <c r="R286" s="15" t="s">
        <v>96</v>
      </c>
      <c r="S286" s="15" t="s">
        <v>97</v>
      </c>
      <c r="T286" s="13" t="s">
        <v>680</v>
      </c>
      <c r="U286" s="13" t="s">
        <v>223</v>
      </c>
      <c r="V286" s="13" t="s">
        <v>224</v>
      </c>
      <c r="W286" s="13" t="s">
        <v>681</v>
      </c>
      <c r="X286" s="13" t="s">
        <v>161</v>
      </c>
      <c r="Y286" s="13"/>
      <c r="Z286" s="3"/>
    </row>
    <row r="287" spans="1:26" x14ac:dyDescent="0.3">
      <c r="A287" s="13" t="s">
        <v>598</v>
      </c>
      <c r="B287" s="13" t="s">
        <v>23</v>
      </c>
      <c r="C287" s="13" t="s">
        <v>93</v>
      </c>
      <c r="D287" s="13" t="s">
        <v>93</v>
      </c>
      <c r="E287" s="13" t="s">
        <v>596</v>
      </c>
      <c r="F287" s="13" t="s">
        <v>338</v>
      </c>
      <c r="G287" s="13" t="str">
        <f t="shared" si="4"/>
        <v>No</v>
      </c>
      <c r="H287" s="13" t="s">
        <v>28</v>
      </c>
      <c r="I287" s="13" t="s">
        <v>29</v>
      </c>
      <c r="J287" s="13" t="s">
        <v>29</v>
      </c>
      <c r="K287" s="13" t="s">
        <v>30</v>
      </c>
      <c r="L287" s="13">
        <v>2015</v>
      </c>
      <c r="M287" s="13" t="s">
        <v>723</v>
      </c>
      <c r="N287" s="13"/>
      <c r="O287" s="13"/>
      <c r="P287" s="14" t="str">
        <f>HYPERLINK("https://www.strausscenter.org/scad.html","https://www.strausscenter.org/scad.html")</f>
        <v>https://www.strausscenter.org/scad.html</v>
      </c>
      <c r="Q287" s="15" t="s">
        <v>33</v>
      </c>
      <c r="R287" s="15" t="s">
        <v>34</v>
      </c>
      <c r="S287" s="15" t="s">
        <v>82</v>
      </c>
      <c r="T287" s="13" t="s">
        <v>596</v>
      </c>
      <c r="U287" s="13" t="s">
        <v>223</v>
      </c>
      <c r="V287" s="13" t="s">
        <v>224</v>
      </c>
      <c r="W287" s="13" t="s">
        <v>597</v>
      </c>
      <c r="X287" s="13" t="s">
        <v>195</v>
      </c>
      <c r="Y287" s="13"/>
      <c r="Z287" s="3"/>
    </row>
    <row r="288" spans="1:26" x14ac:dyDescent="0.3">
      <c r="A288" s="13" t="s">
        <v>598</v>
      </c>
      <c r="B288" s="13" t="s">
        <v>23</v>
      </c>
      <c r="C288" s="13" t="s">
        <v>93</v>
      </c>
      <c r="D288" s="13" t="s">
        <v>93</v>
      </c>
      <c r="E288" s="13" t="s">
        <v>682</v>
      </c>
      <c r="F288" s="13" t="s">
        <v>2028</v>
      </c>
      <c r="G288" s="13" t="str">
        <f t="shared" si="4"/>
        <v>Yes</v>
      </c>
      <c r="H288" s="13" t="s">
        <v>71</v>
      </c>
      <c r="I288" s="13" t="s">
        <v>30</v>
      </c>
      <c r="J288" s="13" t="s">
        <v>30</v>
      </c>
      <c r="K288" s="13" t="s">
        <v>30</v>
      </c>
      <c r="L288" s="13" t="s">
        <v>801</v>
      </c>
      <c r="M288" s="13"/>
      <c r="N288" s="13"/>
      <c r="O288" s="13"/>
      <c r="P288" s="13" t="s">
        <v>92</v>
      </c>
      <c r="Q288" s="15" t="s">
        <v>44</v>
      </c>
      <c r="R288" s="15" t="s">
        <v>45</v>
      </c>
      <c r="S288" s="15" t="s">
        <v>46</v>
      </c>
      <c r="T288" s="13"/>
      <c r="U288" s="13" t="s">
        <v>123</v>
      </c>
      <c r="V288" s="13" t="s">
        <v>124</v>
      </c>
      <c r="W288" s="13"/>
      <c r="X288" s="13" t="s">
        <v>378</v>
      </c>
      <c r="Y288" s="13"/>
      <c r="Z288" s="3"/>
    </row>
    <row r="289" spans="1:26" x14ac:dyDescent="0.3">
      <c r="A289" s="13" t="s">
        <v>598</v>
      </c>
      <c r="B289" s="13" t="s">
        <v>107</v>
      </c>
      <c r="C289" s="13" t="s">
        <v>93</v>
      </c>
      <c r="D289" s="13" t="s">
        <v>24</v>
      </c>
      <c r="E289" s="13" t="s">
        <v>1845</v>
      </c>
      <c r="F289" s="13" t="s">
        <v>593</v>
      </c>
      <c r="G289" s="13" t="str">
        <f t="shared" si="4"/>
        <v>No</v>
      </c>
      <c r="H289" s="13" t="s">
        <v>71</v>
      </c>
      <c r="I289" s="13" t="s">
        <v>29</v>
      </c>
      <c r="J289" s="13" t="s">
        <v>29</v>
      </c>
      <c r="K289" s="13" t="s">
        <v>29</v>
      </c>
      <c r="L289" s="13">
        <v>2014</v>
      </c>
      <c r="M289" s="13" t="s">
        <v>723</v>
      </c>
      <c r="N289" s="13"/>
      <c r="O289" s="13"/>
      <c r="P289" s="14" t="s">
        <v>1846</v>
      </c>
      <c r="Q289" s="15" t="s">
        <v>33</v>
      </c>
      <c r="R289" s="15" t="s">
        <v>34</v>
      </c>
      <c r="S289" s="15" t="s">
        <v>82</v>
      </c>
      <c r="T289" s="13"/>
      <c r="U289" s="13" t="s">
        <v>202</v>
      </c>
      <c r="V289" s="13" t="s">
        <v>207</v>
      </c>
      <c r="W289" s="13" t="s">
        <v>595</v>
      </c>
      <c r="X289" s="13" t="s">
        <v>306</v>
      </c>
      <c r="Y289" s="13"/>
      <c r="Z289" s="3"/>
    </row>
    <row r="290" spans="1:26" x14ac:dyDescent="0.3">
      <c r="A290" s="13" t="s">
        <v>598</v>
      </c>
      <c r="B290" s="13" t="s">
        <v>107</v>
      </c>
      <c r="C290" s="13" t="s">
        <v>93</v>
      </c>
      <c r="D290" s="13" t="s">
        <v>93</v>
      </c>
      <c r="E290" s="13" t="s">
        <v>700</v>
      </c>
      <c r="F290" s="13" t="s">
        <v>304</v>
      </c>
      <c r="G290" s="13" t="str">
        <f t="shared" si="4"/>
        <v>No</v>
      </c>
      <c r="H290" s="13" t="s">
        <v>28</v>
      </c>
      <c r="I290" s="13" t="s">
        <v>29</v>
      </c>
      <c r="J290" s="13" t="s">
        <v>29</v>
      </c>
      <c r="K290" s="13" t="s">
        <v>29</v>
      </c>
      <c r="L290" s="13">
        <v>2011</v>
      </c>
      <c r="M290" s="13"/>
      <c r="N290" s="13"/>
      <c r="O290" s="13"/>
      <c r="P290" s="14" t="s">
        <v>701</v>
      </c>
      <c r="Q290" s="15" t="s">
        <v>95</v>
      </c>
      <c r="R290" s="15" t="s">
        <v>96</v>
      </c>
      <c r="S290" s="15" t="s">
        <v>97</v>
      </c>
      <c r="T290" s="13" t="s">
        <v>473</v>
      </c>
      <c r="U290" s="13" t="s">
        <v>223</v>
      </c>
      <c r="V290" s="13" t="s">
        <v>224</v>
      </c>
      <c r="W290" s="13" t="s">
        <v>702</v>
      </c>
      <c r="X290" s="13" t="s">
        <v>467</v>
      </c>
      <c r="Y290" s="13" t="s">
        <v>703</v>
      </c>
      <c r="Z290" s="3"/>
    </row>
    <row r="291" spans="1:26" x14ac:dyDescent="0.3">
      <c r="A291" s="13" t="s">
        <v>598</v>
      </c>
      <c r="B291" s="13" t="s">
        <v>23</v>
      </c>
      <c r="C291" s="13" t="s">
        <v>93</v>
      </c>
      <c r="D291" s="13" t="s">
        <v>68</v>
      </c>
      <c r="E291" s="13" t="s">
        <v>634</v>
      </c>
      <c r="F291" s="13" t="s">
        <v>54</v>
      </c>
      <c r="G291" s="13" t="str">
        <f t="shared" si="4"/>
        <v>Yes</v>
      </c>
      <c r="H291" s="13" t="s">
        <v>28</v>
      </c>
      <c r="I291" s="13" t="s">
        <v>29</v>
      </c>
      <c r="J291" s="13" t="s">
        <v>29</v>
      </c>
      <c r="K291" s="13" t="s">
        <v>30</v>
      </c>
      <c r="L291" s="13">
        <v>2009</v>
      </c>
      <c r="M291" s="13"/>
      <c r="N291" s="13"/>
      <c r="O291" s="13"/>
      <c r="P291" s="23" t="str">
        <f>HYPERLINK("http://www.ubos.org/unda/index.php/catalog/24","http://www.ubos.org/unda/index.php/catalog/24")</f>
        <v>http://www.ubos.org/unda/index.php/catalog/24</v>
      </c>
      <c r="Q291" s="15" t="s">
        <v>44</v>
      </c>
      <c r="R291" s="15" t="s">
        <v>45</v>
      </c>
      <c r="S291" s="15" t="s">
        <v>56</v>
      </c>
      <c r="T291" s="13" t="s">
        <v>214</v>
      </c>
      <c r="U291" s="13" t="s">
        <v>223</v>
      </c>
      <c r="V291" s="13" t="s">
        <v>224</v>
      </c>
      <c r="W291" s="13" t="s">
        <v>225</v>
      </c>
      <c r="X291" s="13" t="s">
        <v>76</v>
      </c>
      <c r="Y291" s="13"/>
      <c r="Z291" s="3"/>
    </row>
    <row r="292" spans="1:26" x14ac:dyDescent="0.3">
      <c r="A292" s="13" t="s">
        <v>598</v>
      </c>
      <c r="B292" s="13" t="s">
        <v>23</v>
      </c>
      <c r="C292" s="13" t="s">
        <v>68</v>
      </c>
      <c r="D292" s="13" t="s">
        <v>68</v>
      </c>
      <c r="E292" s="13" t="s">
        <v>635</v>
      </c>
      <c r="F292" s="13" t="s">
        <v>2016</v>
      </c>
      <c r="G292" s="13" t="str">
        <f t="shared" si="4"/>
        <v>No</v>
      </c>
      <c r="H292" s="13" t="s">
        <v>28</v>
      </c>
      <c r="I292" s="13" t="s">
        <v>29</v>
      </c>
      <c r="J292" s="13" t="s">
        <v>29</v>
      </c>
      <c r="K292" s="13" t="s">
        <v>29</v>
      </c>
      <c r="L292" s="13">
        <v>2013</v>
      </c>
      <c r="M292" s="13"/>
      <c r="N292" s="13"/>
      <c r="O292" s="13"/>
      <c r="P292" s="23" t="str">
        <f>HYPERLINK("http://microdata.worldbank.org/index.php/catalog/2256","http://microdata.worldbank.org/index.php/catalog/2256")</f>
        <v>http://microdata.worldbank.org/index.php/catalog/2256</v>
      </c>
      <c r="Q292" s="15" t="s">
        <v>199</v>
      </c>
      <c r="R292" s="15" t="s">
        <v>200</v>
      </c>
      <c r="S292" s="15" t="s">
        <v>200</v>
      </c>
      <c r="T292" s="13" t="s">
        <v>636</v>
      </c>
      <c r="U292" s="13" t="s">
        <v>345</v>
      </c>
      <c r="V292" s="13" t="s">
        <v>224</v>
      </c>
      <c r="W292" s="13" t="s">
        <v>637</v>
      </c>
      <c r="X292" s="13" t="s">
        <v>100</v>
      </c>
      <c r="Y292" s="13" t="s">
        <v>935</v>
      </c>
      <c r="Z292" s="3"/>
    </row>
    <row r="293" spans="1:26" x14ac:dyDescent="0.3">
      <c r="A293" s="13" t="s">
        <v>598</v>
      </c>
      <c r="B293" s="13" t="s">
        <v>107</v>
      </c>
      <c r="C293" s="13" t="s">
        <v>93</v>
      </c>
      <c r="D293" s="13" t="s">
        <v>67</v>
      </c>
      <c r="E293" s="13" t="s">
        <v>690</v>
      </c>
      <c r="F293" s="13" t="s">
        <v>54</v>
      </c>
      <c r="G293" s="13" t="str">
        <f t="shared" si="4"/>
        <v>Yes</v>
      </c>
      <c r="H293" s="13" t="s">
        <v>28</v>
      </c>
      <c r="I293" s="13" t="s">
        <v>29</v>
      </c>
      <c r="J293" s="13" t="s">
        <v>29</v>
      </c>
      <c r="K293" s="13" t="s">
        <v>30</v>
      </c>
      <c r="L293" s="13">
        <v>2002</v>
      </c>
      <c r="M293" s="13"/>
      <c r="N293" s="13"/>
      <c r="O293" s="13"/>
      <c r="P293" s="23" t="str">
        <f>HYPERLINK("http://www.ubos.org/onlinefiles/uploads/ubos/pdf%20documents/ILRI%20Poverty%20Report%202007.pdf","http://www.ubos.org/onlinefiles/uploads/ubos/pdf%20documents/ILRI%20Poverty%20Report%202007.pdf")</f>
        <v>http://www.ubos.org/onlinefiles/uploads/ubos/pdf%20documents/ILRI%20Poverty%20Report%202007.pdf</v>
      </c>
      <c r="Q293" s="15" t="s">
        <v>44</v>
      </c>
      <c r="R293" s="15" t="s">
        <v>45</v>
      </c>
      <c r="S293" s="15" t="s">
        <v>56</v>
      </c>
      <c r="T293" s="13"/>
      <c r="U293" s="13" t="s">
        <v>223</v>
      </c>
      <c r="V293" s="13" t="s">
        <v>224</v>
      </c>
      <c r="W293" s="13" t="s">
        <v>691</v>
      </c>
      <c r="X293" s="13" t="s">
        <v>91</v>
      </c>
      <c r="Y293" s="13" t="s">
        <v>692</v>
      </c>
      <c r="Z293" s="3"/>
    </row>
    <row r="294" spans="1:26" x14ac:dyDescent="0.3">
      <c r="A294" s="13" t="s">
        <v>598</v>
      </c>
      <c r="B294" s="13" t="s">
        <v>23</v>
      </c>
      <c r="C294" s="13" t="s">
        <v>68</v>
      </c>
      <c r="D294" s="13" t="s">
        <v>68</v>
      </c>
      <c r="E294" s="13" t="s">
        <v>638</v>
      </c>
      <c r="F294" s="13" t="s">
        <v>54</v>
      </c>
      <c r="G294" s="13" t="str">
        <f t="shared" si="4"/>
        <v>Yes</v>
      </c>
      <c r="H294" s="13" t="s">
        <v>28</v>
      </c>
      <c r="I294" s="13" t="s">
        <v>29</v>
      </c>
      <c r="J294" s="13" t="s">
        <v>29</v>
      </c>
      <c r="K294" s="13" t="s">
        <v>30</v>
      </c>
      <c r="L294" s="13">
        <v>2009</v>
      </c>
      <c r="M294" s="13"/>
      <c r="N294" s="13"/>
      <c r="O294" s="13"/>
      <c r="P294" s="23" t="str">
        <f>HYPERLINK("http://www.ubos.org/unda/index.php/catalog/25","http://www.ubos.org/unda/index.php/catalog/25")</f>
        <v>http://www.ubos.org/unda/index.php/catalog/25</v>
      </c>
      <c r="Q294" s="15" t="s">
        <v>44</v>
      </c>
      <c r="R294" s="15" t="s">
        <v>45</v>
      </c>
      <c r="S294" s="15" t="s">
        <v>56</v>
      </c>
      <c r="T294" s="13" t="s">
        <v>214</v>
      </c>
      <c r="U294" s="13" t="s">
        <v>223</v>
      </c>
      <c r="V294" s="13" t="s">
        <v>224</v>
      </c>
      <c r="W294" s="13" t="s">
        <v>639</v>
      </c>
      <c r="X294" s="13" t="s">
        <v>395</v>
      </c>
      <c r="Y294" s="13"/>
      <c r="Z294" s="3"/>
    </row>
    <row r="295" spans="1:26" x14ac:dyDescent="0.3">
      <c r="A295" s="13" t="s">
        <v>598</v>
      </c>
      <c r="B295" s="13" t="s">
        <v>23</v>
      </c>
      <c r="C295" s="13" t="s">
        <v>93</v>
      </c>
      <c r="D295" s="13" t="s">
        <v>93</v>
      </c>
      <c r="E295" s="13" t="s">
        <v>683</v>
      </c>
      <c r="F295" s="13" t="s">
        <v>684</v>
      </c>
      <c r="G295" s="13" t="str">
        <f t="shared" si="4"/>
        <v>No</v>
      </c>
      <c r="H295" s="13" t="s">
        <v>28</v>
      </c>
      <c r="I295" s="13" t="s">
        <v>29</v>
      </c>
      <c r="J295" s="13" t="s">
        <v>29</v>
      </c>
      <c r="K295" s="13" t="s">
        <v>30</v>
      </c>
      <c r="L295" s="13">
        <v>2009</v>
      </c>
      <c r="M295" s="13"/>
      <c r="N295" s="13"/>
      <c r="O295" s="13"/>
      <c r="P295" s="23" t="str">
        <f>HYPERLINK("http://catalog.ihsn.org/index.php/catalog/2214/","http://catalog.ihsn.org/index.php/catalog/2214/")</f>
        <v>http://catalog.ihsn.org/index.php/catalog/2214/</v>
      </c>
      <c r="Q295" s="15" t="s">
        <v>199</v>
      </c>
      <c r="R295" s="15" t="s">
        <v>200</v>
      </c>
      <c r="S295" s="15" t="s">
        <v>200</v>
      </c>
      <c r="T295" s="13"/>
      <c r="U295" s="13" t="s">
        <v>345</v>
      </c>
      <c r="V295" s="13" t="s">
        <v>224</v>
      </c>
      <c r="W295" s="13" t="s">
        <v>685</v>
      </c>
      <c r="X295" s="13" t="s">
        <v>100</v>
      </c>
      <c r="Y295" s="13"/>
      <c r="Z295" s="3"/>
    </row>
    <row r="296" spans="1:26" x14ac:dyDescent="0.3">
      <c r="A296" s="13" t="s">
        <v>598</v>
      </c>
      <c r="B296" s="13" t="s">
        <v>23</v>
      </c>
      <c r="C296" s="13" t="s">
        <v>93</v>
      </c>
      <c r="D296" s="13" t="s">
        <v>93</v>
      </c>
      <c r="E296" s="13" t="s">
        <v>686</v>
      </c>
      <c r="F296" s="13" t="s">
        <v>54</v>
      </c>
      <c r="G296" s="13" t="str">
        <f t="shared" si="4"/>
        <v>Yes</v>
      </c>
      <c r="H296" s="13" t="s">
        <v>28</v>
      </c>
      <c r="I296" s="13" t="s">
        <v>30</v>
      </c>
      <c r="J296" s="13" t="s">
        <v>30</v>
      </c>
      <c r="K296" s="13" t="s">
        <v>30</v>
      </c>
      <c r="L296" s="13" t="s">
        <v>801</v>
      </c>
      <c r="M296" s="13"/>
      <c r="N296" s="13"/>
      <c r="O296" s="13"/>
      <c r="P296" s="13"/>
      <c r="Q296" s="15" t="s">
        <v>44</v>
      </c>
      <c r="R296" s="15" t="s">
        <v>45</v>
      </c>
      <c r="S296" s="15" t="s">
        <v>56</v>
      </c>
      <c r="T296" s="13" t="s">
        <v>214</v>
      </c>
      <c r="U296" s="13" t="s">
        <v>345</v>
      </c>
      <c r="V296" s="13" t="s">
        <v>224</v>
      </c>
      <c r="W296" s="13" t="s">
        <v>687</v>
      </c>
      <c r="X296" s="13" t="s">
        <v>91</v>
      </c>
      <c r="Y296" s="13"/>
      <c r="Z296" s="3"/>
    </row>
    <row r="297" spans="1:26" x14ac:dyDescent="0.3">
      <c r="A297" s="13" t="s">
        <v>598</v>
      </c>
      <c r="B297" s="13" t="s">
        <v>23</v>
      </c>
      <c r="C297" s="13" t="s">
        <v>93</v>
      </c>
      <c r="D297" s="13" t="s">
        <v>93</v>
      </c>
      <c r="E297" s="13" t="s">
        <v>688</v>
      </c>
      <c r="F297" s="13" t="s">
        <v>666</v>
      </c>
      <c r="G297" s="13" t="str">
        <f t="shared" si="4"/>
        <v>Yes</v>
      </c>
      <c r="H297" s="13" t="s">
        <v>71</v>
      </c>
      <c r="I297" s="13" t="s">
        <v>30</v>
      </c>
      <c r="J297" s="13" t="s">
        <v>29</v>
      </c>
      <c r="K297" s="13" t="s">
        <v>30</v>
      </c>
      <c r="L297" s="13" t="s">
        <v>801</v>
      </c>
      <c r="M297" s="13"/>
      <c r="N297" s="13"/>
      <c r="O297" s="13"/>
      <c r="P297" s="16" t="str">
        <f>HYPERLINK("http://www.uhrc.ug/","http://www.uhrc.ug/#")</f>
        <v>http://www.uhrc.ug/#</v>
      </c>
      <c r="Q297" s="15" t="s">
        <v>44</v>
      </c>
      <c r="R297" s="15" t="s">
        <v>45</v>
      </c>
      <c r="S297" s="15" t="s">
        <v>72</v>
      </c>
      <c r="T297" s="13"/>
      <c r="U297" s="13" t="s">
        <v>667</v>
      </c>
      <c r="V297" s="13" t="s">
        <v>668</v>
      </c>
      <c r="W297" s="13" t="s">
        <v>689</v>
      </c>
      <c r="X297" s="13" t="s">
        <v>254</v>
      </c>
      <c r="Y297" s="13"/>
      <c r="Z297" s="3"/>
    </row>
    <row r="298" spans="1:26" x14ac:dyDescent="0.3">
      <c r="A298" s="13" t="s">
        <v>598</v>
      </c>
      <c r="B298" s="13" t="s">
        <v>107</v>
      </c>
      <c r="C298" s="13" t="s">
        <v>93</v>
      </c>
      <c r="D298" s="13" t="s">
        <v>93</v>
      </c>
      <c r="E298" s="13" t="s">
        <v>590</v>
      </c>
      <c r="F298" s="13" t="s">
        <v>590</v>
      </c>
      <c r="G298" s="13" t="str">
        <f t="shared" si="4"/>
        <v>No</v>
      </c>
      <c r="H298" s="13" t="s">
        <v>71</v>
      </c>
      <c r="I298" s="13" t="s">
        <v>29</v>
      </c>
      <c r="J298" s="13" t="s">
        <v>29</v>
      </c>
      <c r="K298" s="13" t="s">
        <v>29</v>
      </c>
      <c r="L298" s="13">
        <v>2012</v>
      </c>
      <c r="M298" s="13" t="s">
        <v>723</v>
      </c>
      <c r="N298" s="13"/>
      <c r="O298" s="13"/>
      <c r="P298" s="14" t="s">
        <v>1847</v>
      </c>
      <c r="Q298" s="15" t="s">
        <v>95</v>
      </c>
      <c r="R298" s="15" t="s">
        <v>96</v>
      </c>
      <c r="S298" s="15" t="s">
        <v>97</v>
      </c>
      <c r="T298" s="13" t="s">
        <v>590</v>
      </c>
      <c r="U298" s="13" t="s">
        <v>202</v>
      </c>
      <c r="V298" s="13" t="s">
        <v>207</v>
      </c>
      <c r="W298" s="13" t="s">
        <v>306</v>
      </c>
      <c r="X298" s="13" t="s">
        <v>100</v>
      </c>
      <c r="Y298" s="13" t="s">
        <v>591</v>
      </c>
      <c r="Z298" s="3"/>
    </row>
    <row r="299" spans="1:26" x14ac:dyDescent="0.3">
      <c r="A299" s="13" t="s">
        <v>598</v>
      </c>
      <c r="B299" s="13" t="s">
        <v>107</v>
      </c>
      <c r="C299" s="13" t="s">
        <v>93</v>
      </c>
      <c r="D299" s="13" t="s">
        <v>93</v>
      </c>
      <c r="E299" s="13" t="s">
        <v>704</v>
      </c>
      <c r="F299" s="13" t="s">
        <v>705</v>
      </c>
      <c r="G299" s="13" t="str">
        <f t="shared" si="4"/>
        <v>No</v>
      </c>
      <c r="H299" s="13" t="s">
        <v>71</v>
      </c>
      <c r="I299" s="13" t="s">
        <v>29</v>
      </c>
      <c r="J299" s="13" t="s">
        <v>29</v>
      </c>
      <c r="K299" s="13" t="s">
        <v>30</v>
      </c>
      <c r="L299" s="13">
        <v>2012</v>
      </c>
      <c r="M299" s="13"/>
      <c r="N299" s="13"/>
      <c r="O299" s="13"/>
      <c r="P299" s="14" t="s">
        <v>706</v>
      </c>
      <c r="Q299" s="15" t="s">
        <v>95</v>
      </c>
      <c r="R299" s="15" t="s">
        <v>96</v>
      </c>
      <c r="S299" s="15" t="s">
        <v>97</v>
      </c>
      <c r="T299" s="13" t="s">
        <v>707</v>
      </c>
      <c r="U299" s="13" t="s">
        <v>223</v>
      </c>
      <c r="V299" s="13" t="s">
        <v>224</v>
      </c>
      <c r="W299" s="13" t="s">
        <v>708</v>
      </c>
      <c r="X299" s="13" t="s">
        <v>151</v>
      </c>
      <c r="Y299" s="13"/>
      <c r="Z299" s="3"/>
    </row>
    <row r="300" spans="1:26" x14ac:dyDescent="0.3">
      <c r="A300" s="26" t="s">
        <v>598</v>
      </c>
      <c r="B300" s="13" t="s">
        <v>23</v>
      </c>
      <c r="C300" s="13" t="s">
        <v>93</v>
      </c>
      <c r="D300" s="13" t="s">
        <v>24</v>
      </c>
      <c r="E300" s="13" t="s">
        <v>547</v>
      </c>
      <c r="F300" s="13" t="s">
        <v>304</v>
      </c>
      <c r="G300" s="13" t="str">
        <f t="shared" si="4"/>
        <v>No</v>
      </c>
      <c r="H300" s="13" t="s">
        <v>489</v>
      </c>
      <c r="I300" s="13" t="s">
        <v>29</v>
      </c>
      <c r="J300" s="13" t="s">
        <v>29</v>
      </c>
      <c r="K300" s="13" t="s">
        <v>30</v>
      </c>
      <c r="L300" s="13">
        <v>2015</v>
      </c>
      <c r="M300" s="13"/>
      <c r="N300" s="13"/>
      <c r="O300" s="13"/>
      <c r="P300" s="27" t="s">
        <v>1581</v>
      </c>
      <c r="Q300" s="15" t="s">
        <v>95</v>
      </c>
      <c r="R300" s="15" t="s">
        <v>96</v>
      </c>
      <c r="S300" s="15" t="s">
        <v>97</v>
      </c>
      <c r="T300" s="13" t="s">
        <v>547</v>
      </c>
      <c r="U300" s="13" t="s">
        <v>411</v>
      </c>
      <c r="V300" s="13" t="s">
        <v>412</v>
      </c>
      <c r="W300" s="13" t="s">
        <v>306</v>
      </c>
      <c r="X300" s="13" t="s">
        <v>378</v>
      </c>
      <c r="Y300" s="13"/>
      <c r="Z300" s="3"/>
    </row>
    <row r="301" spans="1:26" x14ac:dyDescent="0.3">
      <c r="A301" s="13" t="s">
        <v>598</v>
      </c>
      <c r="B301" s="13" t="s">
        <v>23</v>
      </c>
      <c r="C301" s="13" t="s">
        <v>93</v>
      </c>
      <c r="D301" s="13" t="s">
        <v>115</v>
      </c>
      <c r="E301" s="13" t="s">
        <v>613</v>
      </c>
      <c r="F301" s="13" t="s">
        <v>600</v>
      </c>
      <c r="G301" s="13" t="str">
        <f t="shared" si="4"/>
        <v>Yes</v>
      </c>
      <c r="H301" s="13" t="s">
        <v>71</v>
      </c>
      <c r="I301" s="13" t="s">
        <v>30</v>
      </c>
      <c r="J301" s="13" t="s">
        <v>29</v>
      </c>
      <c r="K301" s="13" t="s">
        <v>30</v>
      </c>
      <c r="L301" s="13" t="s">
        <v>801</v>
      </c>
      <c r="M301" s="13"/>
      <c r="N301" s="13"/>
      <c r="O301" s="13"/>
      <c r="P301" s="16" t="str">
        <f>HYPERLINK("http://www.ec.or.ug/register","http://www.ec.or.ug/register")</f>
        <v>http://www.ec.or.ug/register</v>
      </c>
      <c r="Q301" s="15" t="s">
        <v>44</v>
      </c>
      <c r="R301" s="15" t="s">
        <v>45</v>
      </c>
      <c r="S301" s="15" t="s">
        <v>72</v>
      </c>
      <c r="T301" s="13"/>
      <c r="U301" s="13" t="s">
        <v>411</v>
      </c>
      <c r="V301" s="13" t="s">
        <v>412</v>
      </c>
      <c r="W301" s="13" t="s">
        <v>614</v>
      </c>
      <c r="X301" s="13" t="s">
        <v>378</v>
      </c>
      <c r="Y301" s="13"/>
      <c r="Z301" s="3"/>
    </row>
    <row r="302" spans="1:26" x14ac:dyDescent="0.3">
      <c r="A302" s="13" t="s">
        <v>598</v>
      </c>
      <c r="B302" s="13" t="s">
        <v>107</v>
      </c>
      <c r="C302" s="13" t="s">
        <v>93</v>
      </c>
      <c r="D302" s="13" t="s">
        <v>93</v>
      </c>
      <c r="E302" s="13" t="s">
        <v>1757</v>
      </c>
      <c r="F302" s="13" t="s">
        <v>377</v>
      </c>
      <c r="G302" s="13" t="str">
        <f t="shared" si="4"/>
        <v>No</v>
      </c>
      <c r="H302" s="13" t="s">
        <v>28</v>
      </c>
      <c r="I302" s="13" t="s">
        <v>29</v>
      </c>
      <c r="J302" s="13" t="s">
        <v>29</v>
      </c>
      <c r="K302" s="13" t="s">
        <v>29</v>
      </c>
      <c r="L302" s="13">
        <v>2015</v>
      </c>
      <c r="M302" s="13" t="s">
        <v>723</v>
      </c>
      <c r="N302" s="13"/>
      <c r="O302" s="13"/>
      <c r="P302" s="27" t="s">
        <v>1719</v>
      </c>
      <c r="Q302" s="15" t="s">
        <v>95</v>
      </c>
      <c r="R302" s="15" t="s">
        <v>96</v>
      </c>
      <c r="S302" s="15" t="s">
        <v>351</v>
      </c>
      <c r="T302" s="13" t="s">
        <v>567</v>
      </c>
      <c r="U302" s="13" t="s">
        <v>202</v>
      </c>
      <c r="V302" s="13" t="s">
        <v>207</v>
      </c>
      <c r="W302" s="13" t="s">
        <v>568</v>
      </c>
      <c r="X302" s="13" t="s">
        <v>306</v>
      </c>
      <c r="Y302" s="13" t="s">
        <v>569</v>
      </c>
      <c r="Z302" s="3"/>
    </row>
    <row r="303" spans="1:26" x14ac:dyDescent="0.3">
      <c r="A303" s="13" t="s">
        <v>598</v>
      </c>
      <c r="B303" s="13" t="s">
        <v>107</v>
      </c>
      <c r="C303" s="13" t="s">
        <v>93</v>
      </c>
      <c r="D303" s="13" t="s">
        <v>93</v>
      </c>
      <c r="E303" s="13" t="s">
        <v>774</v>
      </c>
      <c r="F303" s="13" t="s">
        <v>775</v>
      </c>
      <c r="G303" s="13" t="str">
        <f t="shared" si="4"/>
        <v>No</v>
      </c>
      <c r="H303" s="13" t="s">
        <v>28</v>
      </c>
      <c r="I303" s="13" t="s">
        <v>29</v>
      </c>
      <c r="J303" s="13" t="s">
        <v>29</v>
      </c>
      <c r="K303" s="13" t="s">
        <v>30</v>
      </c>
      <c r="L303" s="13">
        <v>2010</v>
      </c>
      <c r="M303" s="13"/>
      <c r="N303" s="13"/>
      <c r="O303" s="13"/>
      <c r="P303" s="14" t="s">
        <v>776</v>
      </c>
      <c r="Q303" s="15" t="s">
        <v>95</v>
      </c>
      <c r="R303" s="15" t="s">
        <v>96</v>
      </c>
      <c r="S303" s="15" t="s">
        <v>97</v>
      </c>
      <c r="T303" s="13" t="s">
        <v>777</v>
      </c>
      <c r="U303" s="13" t="s">
        <v>223</v>
      </c>
      <c r="V303" s="13" t="s">
        <v>224</v>
      </c>
      <c r="W303" s="13" t="s">
        <v>699</v>
      </c>
      <c r="X303" s="13" t="s">
        <v>161</v>
      </c>
      <c r="Y303" s="13"/>
      <c r="Z303" s="3"/>
    </row>
    <row r="304" spans="1:26"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4" x14ac:dyDescent="0.3">
      <c r="A305"/>
      <c r="B305"/>
      <c r="C305"/>
      <c r="D305"/>
      <c r="E305"/>
      <c r="F305"/>
      <c r="G305"/>
      <c r="H305"/>
      <c r="I305"/>
      <c r="J305"/>
      <c r="K305"/>
      <c r="L305"/>
      <c r="M305"/>
      <c r="N305"/>
      <c r="O305"/>
      <c r="P305"/>
      <c r="Q305"/>
      <c r="R305"/>
      <c r="S305"/>
      <c r="T305"/>
      <c r="U305"/>
      <c r="V305"/>
      <c r="W305"/>
      <c r="X305"/>
      <c r="Y305"/>
      <c r="Z305"/>
    </row>
    <row r="306" spans="1:26" ht="14.4" x14ac:dyDescent="0.3">
      <c r="A306"/>
      <c r="B306"/>
      <c r="C306"/>
      <c r="D306"/>
      <c r="E306"/>
      <c r="F306"/>
      <c r="G306"/>
      <c r="H306"/>
      <c r="I306"/>
      <c r="J306"/>
      <c r="K306"/>
      <c r="L306"/>
      <c r="M306"/>
      <c r="N306"/>
      <c r="O306"/>
      <c r="P306"/>
      <c r="Q306"/>
      <c r="R306"/>
      <c r="S306"/>
      <c r="T306"/>
      <c r="U306"/>
      <c r="V306"/>
      <c r="W306"/>
      <c r="X306"/>
      <c r="Y306"/>
      <c r="Z306"/>
    </row>
    <row r="307" spans="1:26" ht="14.4" x14ac:dyDescent="0.3">
      <c r="A307"/>
      <c r="B307"/>
      <c r="C307"/>
      <c r="D307"/>
      <c r="E307"/>
      <c r="F307"/>
      <c r="G307"/>
      <c r="H307"/>
      <c r="I307"/>
      <c r="J307"/>
      <c r="K307"/>
      <c r="L307"/>
      <c r="M307"/>
      <c r="N307"/>
      <c r="O307"/>
      <c r="P307"/>
      <c r="Q307"/>
      <c r="R307"/>
      <c r="S307"/>
      <c r="T307"/>
      <c r="U307"/>
      <c r="V307"/>
      <c r="W307"/>
      <c r="X307"/>
      <c r="Y307"/>
      <c r="Z307"/>
    </row>
    <row r="308" spans="1:26" ht="14.4" x14ac:dyDescent="0.3">
      <c r="A308"/>
      <c r="B308"/>
      <c r="C308"/>
      <c r="D308"/>
      <c r="E308"/>
      <c r="F308"/>
      <c r="G308"/>
      <c r="H308"/>
      <c r="I308"/>
      <c r="J308"/>
      <c r="K308"/>
      <c r="L308"/>
      <c r="M308"/>
      <c r="N308"/>
      <c r="O308"/>
      <c r="P308"/>
      <c r="Q308"/>
      <c r="R308"/>
      <c r="S308"/>
      <c r="T308"/>
      <c r="U308"/>
      <c r="V308"/>
      <c r="W308"/>
      <c r="X308"/>
      <c r="Y308"/>
      <c r="Z308"/>
    </row>
    <row r="309" spans="1:26" ht="14.4" x14ac:dyDescent="0.3">
      <c r="A309"/>
      <c r="B309"/>
      <c r="C309"/>
      <c r="D309"/>
      <c r="E309"/>
      <c r="F309"/>
      <c r="G309"/>
      <c r="H309"/>
      <c r="I309"/>
      <c r="J309"/>
      <c r="K309"/>
      <c r="L309"/>
      <c r="M309"/>
      <c r="N309"/>
      <c r="O309"/>
      <c r="P309"/>
      <c r="Q309"/>
      <c r="R309"/>
      <c r="S309"/>
      <c r="T309"/>
      <c r="U309"/>
      <c r="V309"/>
      <c r="W309"/>
      <c r="X309"/>
      <c r="Y309"/>
      <c r="Z309"/>
    </row>
    <row r="310" spans="1:26" ht="14.4" x14ac:dyDescent="0.3">
      <c r="A310"/>
      <c r="B310"/>
      <c r="C310"/>
      <c r="D310"/>
      <c r="E310"/>
      <c r="F310"/>
      <c r="G310"/>
      <c r="H310"/>
      <c r="I310"/>
      <c r="J310"/>
      <c r="K310"/>
      <c r="L310"/>
      <c r="M310"/>
      <c r="N310"/>
      <c r="O310"/>
      <c r="P310"/>
      <c r="Q310"/>
      <c r="R310"/>
      <c r="S310"/>
      <c r="T310"/>
      <c r="U310"/>
      <c r="V310"/>
      <c r="W310"/>
      <c r="X310"/>
      <c r="Y310"/>
      <c r="Z310"/>
    </row>
    <row r="311" spans="1:26" ht="14.4" x14ac:dyDescent="0.3">
      <c r="A311"/>
      <c r="B311"/>
      <c r="C311"/>
      <c r="D311"/>
      <c r="E311"/>
      <c r="F311"/>
      <c r="G311"/>
      <c r="H311"/>
      <c r="I311"/>
      <c r="J311"/>
      <c r="K311"/>
      <c r="L311"/>
      <c r="M311"/>
      <c r="N311"/>
      <c r="O311"/>
      <c r="P311"/>
      <c r="Q311"/>
      <c r="R311"/>
      <c r="S311"/>
      <c r="T311"/>
      <c r="U311"/>
      <c r="V311"/>
      <c r="W311"/>
      <c r="X311"/>
      <c r="Y311"/>
      <c r="Z311"/>
    </row>
    <row r="312" spans="1:26" ht="14.4" x14ac:dyDescent="0.3">
      <c r="A312"/>
      <c r="B312"/>
      <c r="C312"/>
      <c r="D312"/>
      <c r="E312"/>
      <c r="F312"/>
      <c r="G312"/>
      <c r="H312"/>
      <c r="I312"/>
      <c r="J312"/>
      <c r="K312"/>
      <c r="L312"/>
      <c r="M312"/>
      <c r="N312"/>
      <c r="O312"/>
      <c r="P312"/>
      <c r="Q312"/>
      <c r="R312"/>
      <c r="S312"/>
      <c r="T312"/>
      <c r="U312"/>
      <c r="V312"/>
      <c r="W312"/>
      <c r="X312"/>
      <c r="Y312"/>
      <c r="Z312"/>
    </row>
    <row r="313" spans="1:26" ht="14.4" x14ac:dyDescent="0.3">
      <c r="A313"/>
      <c r="B313"/>
      <c r="C313"/>
      <c r="D313"/>
      <c r="E313"/>
      <c r="F313"/>
      <c r="G313"/>
      <c r="H313"/>
      <c r="I313"/>
      <c r="J313"/>
      <c r="K313"/>
      <c r="L313"/>
      <c r="M313"/>
      <c r="N313"/>
      <c r="O313"/>
      <c r="P313"/>
      <c r="Q313"/>
      <c r="R313"/>
      <c r="S313"/>
      <c r="T313"/>
      <c r="U313"/>
      <c r="V313"/>
      <c r="W313"/>
      <c r="X313"/>
      <c r="Y313"/>
      <c r="Z313"/>
    </row>
    <row r="314" spans="1:26" ht="14.4" x14ac:dyDescent="0.3">
      <c r="A314"/>
      <c r="B314"/>
      <c r="C314"/>
      <c r="D314"/>
      <c r="E314"/>
      <c r="F314"/>
      <c r="G314"/>
      <c r="H314"/>
      <c r="I314"/>
      <c r="J314"/>
      <c r="K314"/>
      <c r="L314"/>
      <c r="M314"/>
      <c r="N314"/>
      <c r="O314"/>
      <c r="P314"/>
      <c r="Q314"/>
      <c r="R314"/>
      <c r="S314"/>
      <c r="T314"/>
      <c r="U314"/>
      <c r="V314"/>
      <c r="W314"/>
      <c r="X314"/>
      <c r="Y314"/>
      <c r="Z314"/>
    </row>
    <row r="315" spans="1:26" ht="14.4" x14ac:dyDescent="0.3">
      <c r="A315"/>
      <c r="B315"/>
      <c r="C315"/>
      <c r="D315"/>
      <c r="E315"/>
      <c r="F315"/>
      <c r="G315"/>
      <c r="H315"/>
      <c r="I315"/>
      <c r="J315"/>
      <c r="K315"/>
      <c r="L315"/>
      <c r="M315"/>
      <c r="N315"/>
      <c r="O315"/>
      <c r="P315"/>
      <c r="Q315"/>
      <c r="R315"/>
      <c r="S315"/>
      <c r="T315"/>
      <c r="U315"/>
      <c r="V315"/>
      <c r="W315"/>
      <c r="X315"/>
      <c r="Y315"/>
      <c r="Z315"/>
    </row>
    <row r="316" spans="1:26" ht="14.4" x14ac:dyDescent="0.3">
      <c r="A316"/>
      <c r="B316"/>
      <c r="C316"/>
      <c r="D316"/>
      <c r="E316"/>
      <c r="F316"/>
      <c r="G316"/>
      <c r="H316"/>
      <c r="I316"/>
      <c r="J316"/>
      <c r="K316"/>
      <c r="L316"/>
      <c r="M316"/>
      <c r="N316"/>
      <c r="O316"/>
      <c r="P316"/>
      <c r="Q316"/>
      <c r="R316"/>
      <c r="S316"/>
      <c r="T316"/>
      <c r="U316"/>
      <c r="V316"/>
      <c r="W316"/>
      <c r="X316"/>
      <c r="Y316"/>
      <c r="Z316"/>
    </row>
    <row r="317" spans="1:26" ht="14.4" x14ac:dyDescent="0.3">
      <c r="A317"/>
      <c r="B317"/>
      <c r="C317"/>
      <c r="D317"/>
      <c r="E317"/>
      <c r="F317"/>
      <c r="G317"/>
      <c r="H317"/>
      <c r="I317"/>
      <c r="J317"/>
      <c r="K317"/>
      <c r="L317"/>
      <c r="M317"/>
      <c r="N317"/>
      <c r="O317"/>
      <c r="P317"/>
      <c r="Q317"/>
      <c r="R317"/>
      <c r="S317"/>
      <c r="T317"/>
      <c r="U317"/>
      <c r="V317"/>
      <c r="W317"/>
      <c r="X317"/>
      <c r="Y317"/>
      <c r="Z317"/>
    </row>
    <row r="318" spans="1:26" ht="14.4" x14ac:dyDescent="0.3">
      <c r="A318"/>
      <c r="B318"/>
      <c r="C318"/>
      <c r="D318"/>
      <c r="E318"/>
      <c r="F318"/>
      <c r="G318"/>
      <c r="H318"/>
      <c r="I318"/>
      <c r="J318"/>
      <c r="K318"/>
      <c r="L318"/>
      <c r="M318"/>
      <c r="N318"/>
      <c r="O318"/>
      <c r="P318"/>
      <c r="Q318"/>
      <c r="R318"/>
      <c r="S318"/>
      <c r="T318"/>
      <c r="U318"/>
      <c r="V318"/>
      <c r="W318"/>
      <c r="X318"/>
      <c r="Y318"/>
      <c r="Z318"/>
    </row>
    <row r="319" spans="1:26" ht="14.4" x14ac:dyDescent="0.3">
      <c r="A319"/>
      <c r="B319"/>
      <c r="C319"/>
      <c r="D319"/>
      <c r="E319"/>
      <c r="F319"/>
      <c r="G319"/>
      <c r="H319"/>
      <c r="I319"/>
      <c r="J319"/>
      <c r="K319"/>
      <c r="L319"/>
      <c r="M319"/>
      <c r="N319"/>
      <c r="O319"/>
      <c r="P319"/>
      <c r="Q319"/>
      <c r="R319"/>
      <c r="S319"/>
      <c r="T319"/>
      <c r="U319"/>
      <c r="V319"/>
      <c r="W319"/>
      <c r="X319"/>
      <c r="Y319"/>
      <c r="Z319"/>
    </row>
    <row r="320" spans="1:26" ht="14.4" x14ac:dyDescent="0.3">
      <c r="A320"/>
      <c r="B320"/>
      <c r="C320"/>
      <c r="D320"/>
      <c r="E320"/>
      <c r="F320"/>
      <c r="G320"/>
      <c r="H320"/>
      <c r="I320"/>
      <c r="J320"/>
      <c r="K320"/>
      <c r="L320"/>
      <c r="M320"/>
      <c r="N320"/>
      <c r="O320"/>
      <c r="P320"/>
      <c r="Q320"/>
      <c r="R320"/>
      <c r="S320"/>
      <c r="T320"/>
      <c r="U320"/>
      <c r="V320"/>
      <c r="W320"/>
      <c r="X320"/>
      <c r="Y320"/>
      <c r="Z320"/>
    </row>
    <row r="321" spans="1:26" ht="14.4" x14ac:dyDescent="0.3">
      <c r="A321"/>
      <c r="B321"/>
      <c r="C321"/>
      <c r="D321"/>
      <c r="E321"/>
      <c r="F321"/>
      <c r="G321"/>
      <c r="H321"/>
      <c r="I321"/>
      <c r="J321"/>
      <c r="K321"/>
      <c r="L321"/>
      <c r="M321"/>
      <c r="N321"/>
      <c r="O321"/>
      <c r="P321"/>
      <c r="Q321"/>
      <c r="R321"/>
      <c r="S321"/>
      <c r="T321"/>
      <c r="U321"/>
      <c r="V321"/>
      <c r="W321"/>
      <c r="X321"/>
      <c r="Y321"/>
      <c r="Z321"/>
    </row>
    <row r="322" spans="1:26" ht="14.4" x14ac:dyDescent="0.3">
      <c r="A322"/>
      <c r="B322"/>
      <c r="C322"/>
      <c r="D322"/>
      <c r="E322"/>
      <c r="F322"/>
      <c r="G322"/>
      <c r="H322"/>
      <c r="I322"/>
      <c r="J322"/>
      <c r="K322"/>
      <c r="L322"/>
      <c r="M322"/>
      <c r="N322"/>
      <c r="O322"/>
      <c r="P322"/>
      <c r="Q322"/>
      <c r="R322"/>
      <c r="S322"/>
      <c r="T322"/>
      <c r="U322"/>
      <c r="V322"/>
      <c r="W322"/>
      <c r="X322"/>
      <c r="Y322"/>
      <c r="Z322"/>
    </row>
    <row r="323" spans="1:26" ht="14.4" x14ac:dyDescent="0.3">
      <c r="A323"/>
      <c r="B323"/>
      <c r="C323"/>
      <c r="D323"/>
      <c r="E323"/>
      <c r="F323"/>
      <c r="G323"/>
      <c r="H323"/>
      <c r="I323"/>
      <c r="J323"/>
      <c r="K323"/>
      <c r="L323"/>
      <c r="M323"/>
      <c r="N323"/>
      <c r="O323"/>
      <c r="P323"/>
      <c r="Q323"/>
      <c r="R323"/>
      <c r="S323"/>
      <c r="T323"/>
      <c r="U323"/>
      <c r="V323"/>
      <c r="W323"/>
      <c r="X323"/>
      <c r="Y323"/>
      <c r="Z323"/>
    </row>
    <row r="324" spans="1:26" ht="14.4" x14ac:dyDescent="0.3">
      <c r="A324"/>
      <c r="B324"/>
      <c r="C324"/>
      <c r="D324"/>
      <c r="E324"/>
      <c r="F324"/>
      <c r="G324"/>
      <c r="H324"/>
      <c r="I324"/>
      <c r="J324"/>
      <c r="K324"/>
      <c r="L324"/>
      <c r="M324"/>
      <c r="N324"/>
      <c r="O324"/>
      <c r="P324"/>
      <c r="Q324"/>
      <c r="R324"/>
      <c r="S324"/>
      <c r="T324"/>
      <c r="U324"/>
      <c r="V324"/>
      <c r="W324"/>
      <c r="X324"/>
      <c r="Y324"/>
      <c r="Z324"/>
    </row>
    <row r="325" spans="1:26" ht="14.4" x14ac:dyDescent="0.3">
      <c r="A325"/>
      <c r="B325"/>
      <c r="C325"/>
      <c r="D325"/>
      <c r="E325"/>
      <c r="F325"/>
      <c r="G325"/>
      <c r="H325"/>
      <c r="I325"/>
      <c r="J325"/>
      <c r="K325"/>
      <c r="L325"/>
      <c r="M325"/>
      <c r="N325"/>
      <c r="O325"/>
      <c r="P325"/>
      <c r="Q325"/>
      <c r="R325"/>
      <c r="S325"/>
      <c r="T325"/>
      <c r="U325"/>
      <c r="V325"/>
      <c r="W325"/>
      <c r="X325"/>
      <c r="Y325"/>
      <c r="Z325"/>
    </row>
    <row r="326" spans="1:26" ht="14.4" x14ac:dyDescent="0.3">
      <c r="A326"/>
      <c r="B326"/>
      <c r="C326"/>
      <c r="D326"/>
      <c r="E326"/>
      <c r="F326"/>
      <c r="G326"/>
      <c r="H326"/>
      <c r="I326"/>
      <c r="J326"/>
      <c r="K326"/>
      <c r="L326"/>
      <c r="M326"/>
      <c r="N326"/>
      <c r="O326"/>
      <c r="P326"/>
      <c r="Q326"/>
      <c r="R326"/>
      <c r="S326"/>
      <c r="T326"/>
      <c r="U326"/>
      <c r="V326"/>
      <c r="W326"/>
      <c r="X326"/>
      <c r="Y326"/>
      <c r="Z326"/>
    </row>
    <row r="327" spans="1:26" ht="14.4" x14ac:dyDescent="0.3">
      <c r="A327"/>
      <c r="B327"/>
      <c r="C327"/>
      <c r="D327"/>
      <c r="E327"/>
      <c r="F327"/>
      <c r="G327"/>
      <c r="H327"/>
      <c r="I327"/>
      <c r="J327"/>
      <c r="K327"/>
      <c r="L327"/>
      <c r="M327"/>
      <c r="N327"/>
      <c r="O327"/>
      <c r="P327"/>
      <c r="Q327"/>
      <c r="R327"/>
      <c r="S327"/>
      <c r="T327"/>
      <c r="U327"/>
      <c r="V327"/>
      <c r="W327"/>
      <c r="X327"/>
      <c r="Y327"/>
      <c r="Z327"/>
    </row>
    <row r="328" spans="1:26" ht="14.4" x14ac:dyDescent="0.3">
      <c r="A328"/>
      <c r="B328"/>
      <c r="C328"/>
      <c r="D328"/>
      <c r="E328"/>
      <c r="F328"/>
      <c r="G328"/>
      <c r="H328"/>
      <c r="I328"/>
      <c r="J328"/>
      <c r="K328"/>
      <c r="L328"/>
      <c r="M328"/>
      <c r="N328"/>
      <c r="O328"/>
      <c r="P328"/>
      <c r="Q328"/>
      <c r="R328"/>
      <c r="S328"/>
      <c r="T328"/>
      <c r="U328"/>
      <c r="V328"/>
      <c r="W328"/>
      <c r="X328"/>
      <c r="Y328"/>
      <c r="Z328"/>
    </row>
    <row r="329" spans="1:26" ht="14.4" x14ac:dyDescent="0.3">
      <c r="A329"/>
      <c r="B329"/>
      <c r="C329"/>
      <c r="D329"/>
      <c r="E329"/>
      <c r="F329"/>
      <c r="G329"/>
      <c r="H329"/>
      <c r="I329"/>
      <c r="J329"/>
      <c r="K329"/>
      <c r="L329"/>
      <c r="M329"/>
      <c r="N329"/>
      <c r="O329"/>
      <c r="P329"/>
      <c r="Q329"/>
      <c r="R329"/>
      <c r="S329"/>
      <c r="T329"/>
      <c r="U329"/>
      <c r="V329"/>
      <c r="W329"/>
      <c r="X329"/>
      <c r="Y329"/>
      <c r="Z329"/>
    </row>
    <row r="330" spans="1:26" ht="14.4" x14ac:dyDescent="0.3">
      <c r="A330"/>
      <c r="B330"/>
      <c r="C330"/>
      <c r="D330"/>
      <c r="E330"/>
      <c r="F330"/>
      <c r="G330"/>
      <c r="H330"/>
      <c r="I330"/>
      <c r="J330"/>
      <c r="K330"/>
      <c r="L330"/>
      <c r="M330"/>
      <c r="N330"/>
      <c r="O330"/>
      <c r="P330"/>
      <c r="Q330"/>
      <c r="R330"/>
      <c r="S330"/>
      <c r="T330"/>
      <c r="U330"/>
      <c r="V330"/>
      <c r="W330"/>
      <c r="X330"/>
      <c r="Y330"/>
      <c r="Z330"/>
    </row>
    <row r="331" spans="1:26" ht="14.4" x14ac:dyDescent="0.3">
      <c r="A331"/>
      <c r="B331"/>
      <c r="C331"/>
      <c r="D331"/>
      <c r="E331"/>
      <c r="F331"/>
      <c r="G331"/>
      <c r="H331"/>
      <c r="I331"/>
      <c r="J331"/>
      <c r="K331"/>
      <c r="L331"/>
      <c r="M331"/>
      <c r="N331"/>
      <c r="O331"/>
      <c r="P331"/>
      <c r="Q331"/>
      <c r="R331"/>
      <c r="S331"/>
      <c r="T331"/>
      <c r="U331"/>
      <c r="V331"/>
      <c r="W331"/>
      <c r="X331"/>
      <c r="Y331"/>
      <c r="Z331"/>
    </row>
    <row r="332" spans="1:26" ht="14.4" x14ac:dyDescent="0.3">
      <c r="A332"/>
      <c r="B332"/>
      <c r="C332"/>
      <c r="D332"/>
      <c r="E332"/>
      <c r="F332"/>
      <c r="G332"/>
      <c r="H332"/>
      <c r="I332"/>
      <c r="J332"/>
      <c r="K332"/>
      <c r="L332"/>
      <c r="M332"/>
      <c r="N332"/>
      <c r="O332"/>
      <c r="P332"/>
      <c r="Q332"/>
      <c r="R332"/>
      <c r="S332"/>
      <c r="T332"/>
      <c r="U332"/>
      <c r="V332"/>
      <c r="W332"/>
      <c r="X332"/>
      <c r="Y332"/>
      <c r="Z332"/>
    </row>
    <row r="333" spans="1:26" ht="14.4" x14ac:dyDescent="0.3">
      <c r="A333"/>
      <c r="B333"/>
      <c r="C333"/>
      <c r="D333"/>
      <c r="E333"/>
      <c r="F333"/>
      <c r="G333"/>
      <c r="H333"/>
      <c r="I333"/>
      <c r="J333"/>
      <c r="K333"/>
      <c r="L333"/>
      <c r="M333"/>
      <c r="N333"/>
      <c r="O333"/>
      <c r="P333"/>
      <c r="Q333"/>
      <c r="R333"/>
      <c r="S333"/>
      <c r="T333"/>
      <c r="U333"/>
      <c r="V333"/>
      <c r="W333"/>
      <c r="X333"/>
      <c r="Y333"/>
      <c r="Z333"/>
    </row>
    <row r="334" spans="1:26" ht="14.4" x14ac:dyDescent="0.3">
      <c r="A334"/>
      <c r="B334"/>
      <c r="C334"/>
      <c r="D334"/>
      <c r="E334"/>
      <c r="F334"/>
      <c r="G334"/>
      <c r="H334"/>
      <c r="I334"/>
      <c r="J334"/>
      <c r="K334"/>
      <c r="L334"/>
      <c r="M334"/>
      <c r="N334"/>
      <c r="O334"/>
      <c r="P334"/>
      <c r="Q334"/>
      <c r="R334"/>
      <c r="S334"/>
      <c r="T334"/>
      <c r="U334"/>
      <c r="V334"/>
      <c r="W334"/>
      <c r="X334"/>
      <c r="Y334"/>
      <c r="Z334"/>
    </row>
    <row r="335" spans="1:26" ht="14.4" x14ac:dyDescent="0.3">
      <c r="A335"/>
      <c r="B335"/>
      <c r="C335"/>
      <c r="D335"/>
      <c r="E335"/>
      <c r="F335"/>
      <c r="G335"/>
      <c r="H335"/>
      <c r="I335"/>
      <c r="J335"/>
      <c r="K335"/>
      <c r="L335"/>
      <c r="M335"/>
      <c r="N335"/>
      <c r="O335"/>
      <c r="P335"/>
      <c r="Q335"/>
      <c r="R335"/>
      <c r="S335"/>
      <c r="T335"/>
      <c r="U335"/>
      <c r="V335"/>
      <c r="W335"/>
      <c r="X335"/>
      <c r="Y335"/>
      <c r="Z335"/>
    </row>
    <row r="336" spans="1:26" ht="14.4" x14ac:dyDescent="0.3">
      <c r="A336"/>
      <c r="B336"/>
      <c r="C336"/>
      <c r="D336"/>
      <c r="E336"/>
      <c r="F336"/>
      <c r="G336"/>
      <c r="H336"/>
      <c r="I336"/>
      <c r="J336"/>
      <c r="K336"/>
      <c r="L336"/>
      <c r="M336"/>
      <c r="N336"/>
      <c r="O336"/>
      <c r="P336"/>
      <c r="Q336"/>
      <c r="R336"/>
      <c r="S336"/>
      <c r="T336"/>
      <c r="U336"/>
      <c r="V336"/>
      <c r="W336"/>
      <c r="X336"/>
      <c r="Y336"/>
      <c r="Z336"/>
    </row>
    <row r="337" spans="1:26" ht="14.4" x14ac:dyDescent="0.3">
      <c r="A337"/>
      <c r="B337"/>
      <c r="C337"/>
      <c r="D337"/>
      <c r="E337"/>
      <c r="F337"/>
      <c r="G337"/>
      <c r="H337"/>
      <c r="I337"/>
      <c r="J337"/>
      <c r="K337"/>
      <c r="L337"/>
      <c r="M337"/>
      <c r="N337"/>
      <c r="O337"/>
      <c r="P337"/>
      <c r="Q337"/>
      <c r="R337"/>
      <c r="S337"/>
      <c r="T337"/>
      <c r="U337"/>
      <c r="V337"/>
      <c r="W337"/>
      <c r="X337"/>
      <c r="Y337"/>
      <c r="Z337"/>
    </row>
    <row r="338" spans="1:26" ht="14.4" x14ac:dyDescent="0.3">
      <c r="A338"/>
      <c r="B338"/>
      <c r="C338"/>
      <c r="D338"/>
      <c r="E338"/>
      <c r="F338"/>
      <c r="G338"/>
      <c r="H338"/>
      <c r="I338"/>
      <c r="J338"/>
      <c r="K338"/>
      <c r="L338"/>
      <c r="M338"/>
      <c r="N338"/>
      <c r="O338"/>
      <c r="P338"/>
      <c r="Q338"/>
      <c r="R338"/>
      <c r="S338"/>
      <c r="T338"/>
      <c r="U338"/>
      <c r="V338"/>
      <c r="W338"/>
      <c r="X338"/>
      <c r="Y338"/>
      <c r="Z338"/>
    </row>
    <row r="339" spans="1:26" ht="14.4" x14ac:dyDescent="0.3">
      <c r="A339"/>
      <c r="B339"/>
      <c r="C339"/>
      <c r="D339"/>
      <c r="E339"/>
      <c r="F339"/>
      <c r="G339"/>
      <c r="H339"/>
      <c r="I339"/>
      <c r="J339"/>
      <c r="K339"/>
      <c r="L339"/>
      <c r="M339"/>
      <c r="N339"/>
      <c r="O339"/>
      <c r="P339"/>
      <c r="Q339"/>
      <c r="R339"/>
      <c r="S339"/>
      <c r="T339"/>
      <c r="U339"/>
      <c r="V339"/>
      <c r="W339"/>
      <c r="X339"/>
      <c r="Y339"/>
      <c r="Z339"/>
    </row>
    <row r="340" spans="1:26" ht="14.4" x14ac:dyDescent="0.3">
      <c r="A340"/>
      <c r="B340"/>
      <c r="C340"/>
      <c r="D340"/>
      <c r="E340"/>
      <c r="F340"/>
      <c r="G340"/>
      <c r="H340"/>
      <c r="I340"/>
      <c r="J340"/>
      <c r="K340"/>
      <c r="L340"/>
      <c r="M340"/>
      <c r="N340"/>
      <c r="O340"/>
      <c r="P340"/>
      <c r="Q340"/>
      <c r="R340"/>
      <c r="S340"/>
      <c r="T340"/>
      <c r="U340"/>
      <c r="V340"/>
      <c r="W340"/>
      <c r="X340"/>
      <c r="Y340"/>
      <c r="Z340"/>
    </row>
    <row r="341" spans="1:26" ht="14.4" x14ac:dyDescent="0.3">
      <c r="A341"/>
      <c r="B341"/>
      <c r="C341"/>
      <c r="D341"/>
      <c r="E341"/>
      <c r="F341"/>
      <c r="G341"/>
      <c r="H341"/>
      <c r="I341"/>
      <c r="J341"/>
      <c r="K341"/>
      <c r="L341"/>
      <c r="M341"/>
      <c r="N341"/>
      <c r="O341"/>
      <c r="P341"/>
      <c r="Q341"/>
      <c r="R341"/>
      <c r="S341"/>
      <c r="T341"/>
      <c r="U341"/>
      <c r="V341"/>
      <c r="W341"/>
      <c r="X341"/>
      <c r="Y341"/>
      <c r="Z341"/>
    </row>
    <row r="342" spans="1:26" ht="14.4" x14ac:dyDescent="0.3">
      <c r="A342"/>
      <c r="B342"/>
      <c r="C342"/>
      <c r="D342"/>
      <c r="E342"/>
      <c r="F342"/>
      <c r="G342"/>
      <c r="H342"/>
      <c r="I342"/>
      <c r="J342"/>
      <c r="K342"/>
      <c r="L342"/>
      <c r="M342"/>
      <c r="N342"/>
      <c r="O342"/>
      <c r="P342"/>
      <c r="Q342"/>
      <c r="R342"/>
      <c r="S342"/>
      <c r="T342"/>
      <c r="U342"/>
      <c r="V342"/>
      <c r="W342"/>
      <c r="X342"/>
      <c r="Y342"/>
      <c r="Z342"/>
    </row>
    <row r="343" spans="1:26" ht="14.4" x14ac:dyDescent="0.3">
      <c r="A343"/>
      <c r="B343"/>
      <c r="C343"/>
      <c r="D343"/>
      <c r="E343"/>
      <c r="F343"/>
      <c r="G343"/>
      <c r="H343"/>
      <c r="I343"/>
      <c r="J343"/>
      <c r="K343"/>
      <c r="L343"/>
      <c r="M343"/>
      <c r="N343"/>
      <c r="O343"/>
      <c r="P343"/>
      <c r="Q343"/>
      <c r="R343"/>
      <c r="S343"/>
      <c r="T343"/>
      <c r="U343"/>
      <c r="V343"/>
      <c r="W343"/>
      <c r="X343"/>
      <c r="Y343"/>
      <c r="Z343"/>
    </row>
    <row r="344" spans="1:26" ht="14.4" x14ac:dyDescent="0.3">
      <c r="A344"/>
      <c r="B344"/>
      <c r="C344"/>
      <c r="D344"/>
      <c r="E344"/>
      <c r="F344"/>
      <c r="G344"/>
      <c r="H344"/>
      <c r="I344"/>
      <c r="J344"/>
      <c r="K344"/>
      <c r="L344"/>
      <c r="M344"/>
      <c r="N344"/>
      <c r="O344"/>
      <c r="P344"/>
      <c r="Q344"/>
      <c r="R344"/>
      <c r="S344"/>
      <c r="T344"/>
      <c r="U344"/>
      <c r="V344"/>
      <c r="W344"/>
      <c r="X344"/>
      <c r="Y344"/>
      <c r="Z344"/>
    </row>
    <row r="345" spans="1:26" ht="14.4" x14ac:dyDescent="0.3">
      <c r="A345"/>
      <c r="B345"/>
      <c r="C345"/>
      <c r="D345"/>
      <c r="E345"/>
      <c r="F345"/>
      <c r="G345"/>
      <c r="H345"/>
      <c r="I345"/>
      <c r="J345"/>
      <c r="K345"/>
      <c r="L345"/>
      <c r="M345"/>
      <c r="N345"/>
      <c r="O345"/>
      <c r="P345"/>
      <c r="Q345"/>
      <c r="R345"/>
      <c r="S345"/>
      <c r="T345"/>
      <c r="U345"/>
      <c r="V345"/>
      <c r="W345"/>
      <c r="X345"/>
      <c r="Y345"/>
      <c r="Z345"/>
    </row>
    <row r="346" spans="1:26" ht="14.4" x14ac:dyDescent="0.3">
      <c r="A346"/>
      <c r="B346"/>
      <c r="C346"/>
      <c r="D346"/>
      <c r="E346"/>
      <c r="F346"/>
      <c r="G346"/>
      <c r="H346"/>
      <c r="I346"/>
      <c r="J346"/>
      <c r="K346"/>
      <c r="L346"/>
      <c r="M346"/>
      <c r="N346"/>
      <c r="O346"/>
      <c r="P346"/>
      <c r="Q346"/>
      <c r="R346"/>
      <c r="S346"/>
      <c r="T346"/>
      <c r="U346"/>
      <c r="V346"/>
      <c r="W346"/>
      <c r="X346"/>
      <c r="Y346"/>
      <c r="Z346"/>
    </row>
    <row r="347" spans="1:26" ht="14.4" x14ac:dyDescent="0.3">
      <c r="A347"/>
      <c r="B347"/>
      <c r="C347"/>
      <c r="D347"/>
      <c r="E347"/>
      <c r="F347"/>
      <c r="G347"/>
      <c r="H347"/>
      <c r="I347"/>
      <c r="J347"/>
      <c r="K347"/>
      <c r="L347"/>
      <c r="M347"/>
      <c r="N347"/>
      <c r="O347"/>
      <c r="P347"/>
      <c r="Q347"/>
      <c r="R347"/>
      <c r="S347"/>
      <c r="T347"/>
      <c r="U347"/>
      <c r="V347"/>
      <c r="W347"/>
      <c r="X347"/>
      <c r="Y347"/>
      <c r="Z347"/>
    </row>
    <row r="348" spans="1:26" ht="14.4" x14ac:dyDescent="0.3">
      <c r="A348"/>
      <c r="B348"/>
      <c r="C348"/>
      <c r="D348"/>
      <c r="E348"/>
      <c r="F348"/>
      <c r="G348"/>
      <c r="H348"/>
      <c r="I348"/>
      <c r="J348"/>
      <c r="K348"/>
      <c r="L348"/>
      <c r="M348"/>
      <c r="N348"/>
      <c r="O348"/>
      <c r="P348"/>
      <c r="Q348"/>
      <c r="R348"/>
      <c r="S348"/>
      <c r="T348"/>
      <c r="U348"/>
      <c r="V348"/>
      <c r="W348"/>
      <c r="X348"/>
      <c r="Y348"/>
      <c r="Z348"/>
    </row>
    <row r="349" spans="1:26" ht="14.4" x14ac:dyDescent="0.3">
      <c r="A349"/>
      <c r="B349"/>
      <c r="C349"/>
      <c r="D349"/>
      <c r="E349"/>
      <c r="F349"/>
      <c r="G349"/>
      <c r="H349"/>
      <c r="I349"/>
      <c r="J349"/>
      <c r="K349"/>
      <c r="L349"/>
      <c r="M349"/>
      <c r="N349"/>
      <c r="O349"/>
      <c r="P349"/>
      <c r="Q349"/>
      <c r="R349"/>
      <c r="S349"/>
      <c r="T349"/>
      <c r="U349"/>
      <c r="V349"/>
      <c r="W349"/>
      <c r="X349"/>
      <c r="Y349"/>
      <c r="Z349"/>
    </row>
    <row r="350" spans="1:26" ht="14.4" x14ac:dyDescent="0.3">
      <c r="A350"/>
      <c r="B350"/>
      <c r="C350"/>
      <c r="D350"/>
      <c r="E350"/>
      <c r="F350"/>
      <c r="G350"/>
      <c r="H350"/>
      <c r="I350"/>
      <c r="J350"/>
      <c r="K350"/>
      <c r="L350"/>
      <c r="M350"/>
      <c r="N350"/>
      <c r="O350"/>
      <c r="P350"/>
      <c r="Q350"/>
      <c r="R350"/>
      <c r="S350"/>
      <c r="T350"/>
      <c r="U350"/>
      <c r="V350"/>
      <c r="W350"/>
      <c r="X350"/>
      <c r="Y350"/>
      <c r="Z350"/>
    </row>
    <row r="351" spans="1:26" ht="14.4" x14ac:dyDescent="0.3">
      <c r="A351"/>
      <c r="B351"/>
      <c r="C351"/>
      <c r="D351"/>
      <c r="E351"/>
      <c r="F351"/>
      <c r="G351"/>
      <c r="H351"/>
      <c r="I351"/>
      <c r="J351"/>
      <c r="K351"/>
      <c r="L351"/>
      <c r="M351"/>
      <c r="N351"/>
      <c r="O351"/>
      <c r="P351"/>
      <c r="Q351"/>
      <c r="R351"/>
      <c r="S351"/>
      <c r="T351"/>
      <c r="U351"/>
      <c r="V351"/>
      <c r="W351"/>
      <c r="X351"/>
      <c r="Y351"/>
      <c r="Z351"/>
    </row>
    <row r="352" spans="1:26" ht="14.4" x14ac:dyDescent="0.3">
      <c r="A352"/>
      <c r="B352"/>
      <c r="C352"/>
      <c r="D352"/>
      <c r="E352"/>
      <c r="F352"/>
      <c r="G352"/>
      <c r="H352"/>
      <c r="I352"/>
      <c r="J352"/>
      <c r="K352"/>
      <c r="L352"/>
      <c r="M352"/>
      <c r="N352"/>
      <c r="O352"/>
      <c r="P352"/>
      <c r="Q352"/>
      <c r="R352"/>
      <c r="S352"/>
      <c r="T352"/>
      <c r="U352"/>
      <c r="V352"/>
      <c r="W352"/>
      <c r="X352"/>
      <c r="Y352"/>
      <c r="Z352"/>
    </row>
    <row r="353" spans="1:26" ht="14.4" x14ac:dyDescent="0.3">
      <c r="A353"/>
      <c r="B353"/>
      <c r="C353"/>
      <c r="D353"/>
      <c r="E353"/>
      <c r="F353"/>
      <c r="G353"/>
      <c r="H353"/>
      <c r="I353"/>
      <c r="J353"/>
      <c r="K353"/>
      <c r="L353"/>
      <c r="M353"/>
      <c r="N353"/>
      <c r="O353"/>
      <c r="P353"/>
      <c r="Q353"/>
      <c r="R353"/>
      <c r="S353"/>
      <c r="T353"/>
      <c r="U353"/>
      <c r="V353"/>
      <c r="W353"/>
      <c r="X353"/>
      <c r="Y353"/>
      <c r="Z353"/>
    </row>
    <row r="354" spans="1:26" ht="14.4" x14ac:dyDescent="0.3">
      <c r="A354"/>
      <c r="B354"/>
      <c r="C354"/>
      <c r="D354"/>
      <c r="E354"/>
      <c r="F354"/>
      <c r="G354"/>
      <c r="H354"/>
      <c r="I354"/>
      <c r="J354"/>
      <c r="K354"/>
      <c r="L354"/>
      <c r="M354"/>
      <c r="N354"/>
      <c r="O354"/>
      <c r="P354"/>
      <c r="Q354"/>
      <c r="R354"/>
      <c r="S354"/>
      <c r="T354"/>
      <c r="U354"/>
      <c r="V354"/>
      <c r="W354"/>
      <c r="X354"/>
      <c r="Y354"/>
      <c r="Z354"/>
    </row>
    <row r="355" spans="1:26" ht="14.4" x14ac:dyDescent="0.3">
      <c r="A355"/>
      <c r="B355"/>
      <c r="C355"/>
      <c r="D355"/>
      <c r="E355"/>
      <c r="F355"/>
      <c r="G355"/>
      <c r="H355"/>
      <c r="I355"/>
      <c r="J355"/>
      <c r="K355"/>
      <c r="L355"/>
      <c r="M355"/>
      <c r="N355"/>
      <c r="O355"/>
      <c r="P355"/>
      <c r="Q355"/>
      <c r="R355"/>
      <c r="S355"/>
      <c r="T355"/>
      <c r="U355"/>
      <c r="V355"/>
      <c r="W355"/>
      <c r="X355"/>
      <c r="Y355"/>
      <c r="Z355"/>
    </row>
    <row r="356" spans="1:26" ht="14.4" x14ac:dyDescent="0.3">
      <c r="A356"/>
      <c r="B356"/>
      <c r="C356"/>
      <c r="D356"/>
      <c r="E356"/>
      <c r="F356"/>
      <c r="G356"/>
      <c r="H356"/>
      <c r="I356"/>
      <c r="J356"/>
      <c r="K356"/>
      <c r="L356"/>
      <c r="M356"/>
      <c r="N356"/>
      <c r="O356"/>
      <c r="P356"/>
      <c r="Q356"/>
      <c r="R356"/>
      <c r="S356"/>
      <c r="T356"/>
      <c r="U356"/>
      <c r="V356"/>
      <c r="W356"/>
      <c r="X356"/>
      <c r="Y356"/>
      <c r="Z356"/>
    </row>
    <row r="357" spans="1:26" ht="14.4" x14ac:dyDescent="0.3">
      <c r="A357"/>
      <c r="B357"/>
      <c r="C357"/>
      <c r="D357"/>
      <c r="E357"/>
      <c r="F357"/>
      <c r="G357"/>
      <c r="H357"/>
      <c r="I357"/>
      <c r="J357"/>
      <c r="K357"/>
      <c r="L357"/>
      <c r="M357"/>
      <c r="N357"/>
      <c r="O357"/>
      <c r="P357"/>
      <c r="Q357"/>
      <c r="R357"/>
      <c r="S357"/>
      <c r="T357"/>
      <c r="U357"/>
      <c r="V357"/>
      <c r="W357"/>
      <c r="X357"/>
      <c r="Y357"/>
      <c r="Z357"/>
    </row>
    <row r="358" spans="1:26" ht="14.4" x14ac:dyDescent="0.3">
      <c r="A358"/>
      <c r="B358"/>
      <c r="C358"/>
      <c r="D358"/>
      <c r="E358"/>
      <c r="F358"/>
      <c r="G358"/>
      <c r="H358"/>
      <c r="I358"/>
      <c r="J358"/>
      <c r="K358"/>
      <c r="L358"/>
      <c r="M358"/>
      <c r="N358"/>
      <c r="O358"/>
      <c r="P358"/>
      <c r="Q358"/>
      <c r="R358"/>
      <c r="S358"/>
      <c r="T358"/>
      <c r="U358"/>
      <c r="V358"/>
      <c r="W358"/>
      <c r="X358"/>
      <c r="Y358"/>
      <c r="Z358"/>
    </row>
    <row r="359" spans="1:26" ht="14.4" x14ac:dyDescent="0.3">
      <c r="A359"/>
      <c r="B359"/>
      <c r="C359"/>
      <c r="D359"/>
      <c r="E359"/>
      <c r="F359"/>
      <c r="G359"/>
      <c r="H359"/>
      <c r="I359"/>
      <c r="J359"/>
      <c r="K359"/>
      <c r="L359"/>
      <c r="M359"/>
      <c r="N359"/>
      <c r="O359"/>
      <c r="P359"/>
      <c r="Q359"/>
      <c r="R359"/>
      <c r="S359"/>
      <c r="T359"/>
      <c r="U359"/>
      <c r="V359"/>
      <c r="W359"/>
      <c r="X359"/>
      <c r="Y359"/>
      <c r="Z359"/>
    </row>
    <row r="360" spans="1:26" ht="14.4" x14ac:dyDescent="0.3">
      <c r="A360"/>
      <c r="B360"/>
      <c r="C360"/>
      <c r="D360"/>
      <c r="E360"/>
      <c r="F360"/>
      <c r="G360"/>
      <c r="H360"/>
      <c r="I360"/>
      <c r="J360"/>
      <c r="K360"/>
      <c r="L360"/>
      <c r="M360"/>
      <c r="N360"/>
      <c r="O360"/>
      <c r="P360"/>
      <c r="Q360"/>
      <c r="R360"/>
      <c r="S360"/>
      <c r="T360"/>
      <c r="U360"/>
      <c r="V360"/>
      <c r="W360"/>
      <c r="X360"/>
      <c r="Y360"/>
      <c r="Z360"/>
    </row>
    <row r="361" spans="1:26" ht="14.4" x14ac:dyDescent="0.3">
      <c r="A361"/>
      <c r="B361"/>
      <c r="C361"/>
      <c r="D361"/>
      <c r="E361"/>
      <c r="F361"/>
      <c r="G361"/>
      <c r="H361"/>
      <c r="I361"/>
      <c r="J361"/>
      <c r="K361"/>
      <c r="L361"/>
      <c r="M361"/>
      <c r="N361"/>
      <c r="O361"/>
      <c r="P361"/>
      <c r="Q361"/>
      <c r="R361"/>
      <c r="S361"/>
      <c r="T361"/>
      <c r="U361"/>
      <c r="V361"/>
      <c r="W361"/>
      <c r="X361"/>
      <c r="Y361"/>
      <c r="Z361"/>
    </row>
    <row r="362" spans="1:26" ht="14.4" x14ac:dyDescent="0.3">
      <c r="A362"/>
      <c r="B362"/>
      <c r="C362"/>
      <c r="D362"/>
      <c r="E362"/>
      <c r="F362"/>
      <c r="G362"/>
      <c r="H362"/>
      <c r="I362"/>
      <c r="J362"/>
      <c r="K362"/>
      <c r="L362"/>
      <c r="M362"/>
      <c r="N362"/>
      <c r="O362"/>
      <c r="P362"/>
      <c r="Q362"/>
      <c r="R362"/>
      <c r="S362"/>
      <c r="T362"/>
      <c r="U362"/>
      <c r="V362"/>
      <c r="W362"/>
      <c r="X362"/>
      <c r="Y362"/>
      <c r="Z362"/>
    </row>
    <row r="363" spans="1:26" ht="14.4" x14ac:dyDescent="0.3">
      <c r="A363"/>
      <c r="B363"/>
      <c r="C363"/>
      <c r="D363"/>
      <c r="E363"/>
      <c r="F363"/>
      <c r="G363"/>
      <c r="H363"/>
      <c r="I363"/>
      <c r="J363"/>
      <c r="K363"/>
      <c r="L363"/>
      <c r="M363"/>
      <c r="N363"/>
      <c r="O363"/>
      <c r="P363"/>
      <c r="Q363"/>
      <c r="R363"/>
      <c r="S363"/>
      <c r="T363"/>
      <c r="U363"/>
      <c r="V363"/>
      <c r="W363"/>
      <c r="X363"/>
      <c r="Y363"/>
      <c r="Z363"/>
    </row>
    <row r="364" spans="1:26" ht="14.4" x14ac:dyDescent="0.3">
      <c r="A364"/>
      <c r="B364"/>
      <c r="C364"/>
      <c r="D364"/>
      <c r="E364"/>
      <c r="F364"/>
      <c r="G364"/>
      <c r="H364"/>
      <c r="I364"/>
      <c r="J364"/>
      <c r="K364"/>
      <c r="L364"/>
      <c r="M364"/>
      <c r="N364"/>
      <c r="O364"/>
      <c r="P364"/>
      <c r="Q364"/>
      <c r="R364"/>
      <c r="S364"/>
      <c r="T364"/>
      <c r="U364"/>
      <c r="V364"/>
      <c r="W364"/>
      <c r="X364"/>
      <c r="Y364"/>
      <c r="Z364"/>
    </row>
    <row r="365" spans="1:26" ht="14.4" x14ac:dyDescent="0.3">
      <c r="A365"/>
      <c r="B365"/>
      <c r="C365"/>
      <c r="D365"/>
      <c r="E365"/>
      <c r="F365"/>
      <c r="G365"/>
      <c r="H365"/>
      <c r="I365"/>
      <c r="J365"/>
      <c r="K365"/>
      <c r="L365"/>
      <c r="M365"/>
      <c r="N365"/>
      <c r="O365"/>
      <c r="P365"/>
      <c r="Q365"/>
      <c r="R365"/>
      <c r="S365"/>
      <c r="T365"/>
      <c r="U365"/>
      <c r="V365"/>
      <c r="W365"/>
      <c r="X365"/>
      <c r="Y365"/>
      <c r="Z365"/>
    </row>
    <row r="366" spans="1:26" ht="14.4" x14ac:dyDescent="0.3">
      <c r="A366"/>
      <c r="B366"/>
      <c r="C366"/>
      <c r="D366"/>
      <c r="E366"/>
      <c r="F366"/>
      <c r="G366"/>
      <c r="H366"/>
      <c r="I366"/>
      <c r="J366"/>
      <c r="K366"/>
      <c r="L366"/>
      <c r="M366"/>
      <c r="N366"/>
      <c r="O366"/>
      <c r="P366"/>
      <c r="Q366"/>
      <c r="R366"/>
      <c r="S366"/>
      <c r="T366"/>
      <c r="U366"/>
      <c r="V366"/>
      <c r="W366"/>
      <c r="X366"/>
      <c r="Y366"/>
      <c r="Z366"/>
    </row>
    <row r="367" spans="1:26" ht="14.4" x14ac:dyDescent="0.3">
      <c r="A367"/>
      <c r="B367"/>
      <c r="C367"/>
      <c r="D367"/>
      <c r="E367"/>
      <c r="F367"/>
      <c r="G367"/>
      <c r="H367"/>
      <c r="I367"/>
      <c r="J367"/>
      <c r="K367"/>
      <c r="L367"/>
      <c r="M367"/>
      <c r="N367"/>
      <c r="O367"/>
      <c r="P367"/>
      <c r="Q367"/>
      <c r="R367"/>
      <c r="S367"/>
      <c r="T367"/>
      <c r="U367"/>
      <c r="V367"/>
      <c r="W367"/>
      <c r="X367"/>
      <c r="Y367"/>
      <c r="Z367"/>
    </row>
    <row r="368" spans="1:26" ht="14.4" x14ac:dyDescent="0.3">
      <c r="A368"/>
      <c r="B368"/>
      <c r="C368"/>
      <c r="D368"/>
      <c r="E368"/>
      <c r="F368"/>
      <c r="G368"/>
      <c r="H368"/>
      <c r="I368"/>
      <c r="J368"/>
      <c r="K368"/>
      <c r="L368"/>
      <c r="M368"/>
      <c r="N368"/>
      <c r="O368"/>
      <c r="P368"/>
      <c r="Q368"/>
      <c r="R368"/>
      <c r="S368"/>
      <c r="T368"/>
      <c r="U368"/>
      <c r="V368"/>
      <c r="W368"/>
      <c r="X368"/>
      <c r="Y368"/>
      <c r="Z368"/>
    </row>
    <row r="369" spans="1:26" ht="14.4" x14ac:dyDescent="0.3">
      <c r="A369"/>
      <c r="B369"/>
      <c r="C369"/>
      <c r="D369"/>
      <c r="E369"/>
      <c r="F369"/>
      <c r="G369"/>
      <c r="H369"/>
      <c r="I369"/>
      <c r="J369"/>
      <c r="K369"/>
      <c r="L369"/>
      <c r="M369"/>
      <c r="N369"/>
      <c r="O369"/>
      <c r="P369"/>
      <c r="Q369"/>
      <c r="R369"/>
      <c r="S369"/>
      <c r="T369"/>
      <c r="U369"/>
      <c r="V369"/>
      <c r="W369"/>
      <c r="X369"/>
      <c r="Y369"/>
      <c r="Z369"/>
    </row>
    <row r="370" spans="1:26" ht="14.4" x14ac:dyDescent="0.3">
      <c r="A370"/>
      <c r="B370"/>
      <c r="C370"/>
      <c r="D370"/>
      <c r="E370"/>
      <c r="F370"/>
      <c r="G370"/>
      <c r="H370"/>
      <c r="I370"/>
      <c r="J370"/>
      <c r="K370"/>
      <c r="L370"/>
      <c r="M370"/>
      <c r="N370"/>
      <c r="O370"/>
      <c r="P370"/>
      <c r="Q370"/>
      <c r="R370"/>
      <c r="S370"/>
      <c r="T370"/>
      <c r="U370"/>
      <c r="V370"/>
      <c r="W370"/>
      <c r="X370"/>
      <c r="Y370"/>
      <c r="Z370"/>
    </row>
    <row r="371" spans="1:26" ht="14.4" x14ac:dyDescent="0.3">
      <c r="A371"/>
      <c r="B371"/>
      <c r="C371"/>
      <c r="D371"/>
      <c r="E371"/>
      <c r="F371"/>
      <c r="G371"/>
      <c r="H371"/>
      <c r="I371"/>
      <c r="J371"/>
      <c r="K371"/>
      <c r="L371"/>
      <c r="M371"/>
      <c r="N371"/>
      <c r="O371"/>
      <c r="P371"/>
      <c r="Q371"/>
      <c r="R371"/>
      <c r="S371"/>
      <c r="T371"/>
      <c r="U371"/>
      <c r="V371"/>
      <c r="W371"/>
      <c r="X371"/>
      <c r="Y371"/>
      <c r="Z371"/>
    </row>
    <row r="372" spans="1:26" ht="14.4" x14ac:dyDescent="0.3">
      <c r="A372"/>
      <c r="B372"/>
      <c r="C372"/>
      <c r="D372"/>
      <c r="E372"/>
      <c r="F372"/>
      <c r="G372"/>
      <c r="H372"/>
      <c r="I372"/>
      <c r="J372"/>
      <c r="K372"/>
      <c r="L372"/>
      <c r="M372"/>
      <c r="N372"/>
      <c r="O372"/>
      <c r="P372"/>
      <c r="Q372"/>
      <c r="R372"/>
      <c r="S372"/>
      <c r="T372"/>
      <c r="U372"/>
      <c r="V372"/>
      <c r="W372"/>
      <c r="X372"/>
      <c r="Y372"/>
      <c r="Z372"/>
    </row>
    <row r="373" spans="1:26" ht="14.4" x14ac:dyDescent="0.3">
      <c r="A373"/>
      <c r="B373"/>
      <c r="C373"/>
      <c r="D373"/>
      <c r="E373"/>
      <c r="F373"/>
      <c r="G373"/>
      <c r="H373"/>
      <c r="I373"/>
      <c r="J373"/>
      <c r="K373"/>
      <c r="L373"/>
      <c r="M373"/>
      <c r="N373"/>
      <c r="O373"/>
      <c r="P373"/>
      <c r="Q373"/>
      <c r="R373"/>
      <c r="S373"/>
      <c r="T373"/>
      <c r="U373"/>
      <c r="V373"/>
      <c r="W373"/>
      <c r="X373"/>
      <c r="Y373"/>
      <c r="Z373"/>
    </row>
    <row r="374" spans="1:26" ht="14.4" x14ac:dyDescent="0.3">
      <c r="A374"/>
      <c r="B374"/>
      <c r="C374"/>
      <c r="D374"/>
      <c r="E374"/>
      <c r="F374"/>
      <c r="G374"/>
      <c r="H374"/>
      <c r="I374"/>
      <c r="J374"/>
      <c r="K374"/>
      <c r="L374"/>
      <c r="M374"/>
      <c r="N374"/>
      <c r="O374"/>
      <c r="P374"/>
      <c r="Q374"/>
      <c r="R374"/>
      <c r="S374"/>
      <c r="T374"/>
      <c r="U374"/>
      <c r="V374"/>
      <c r="W374"/>
      <c r="X374"/>
      <c r="Y374"/>
      <c r="Z374"/>
    </row>
    <row r="375" spans="1:26" ht="14.4" x14ac:dyDescent="0.3">
      <c r="A375"/>
      <c r="B375"/>
      <c r="C375"/>
      <c r="D375"/>
      <c r="E375"/>
      <c r="F375"/>
      <c r="G375"/>
      <c r="H375"/>
      <c r="I375"/>
      <c r="J375"/>
      <c r="K375"/>
      <c r="L375"/>
      <c r="M375"/>
      <c r="N375"/>
      <c r="O375"/>
      <c r="P375"/>
      <c r="Q375"/>
      <c r="R375"/>
      <c r="S375"/>
      <c r="T375"/>
      <c r="U375"/>
      <c r="V375"/>
      <c r="W375"/>
      <c r="X375"/>
      <c r="Y375"/>
      <c r="Z375"/>
    </row>
    <row r="376" spans="1:26" ht="14.4" x14ac:dyDescent="0.3">
      <c r="A376"/>
      <c r="B376"/>
      <c r="C376"/>
      <c r="D376"/>
      <c r="E376"/>
      <c r="F376"/>
      <c r="G376"/>
      <c r="H376"/>
      <c r="I376"/>
      <c r="J376"/>
      <c r="K376"/>
      <c r="L376"/>
      <c r="M376"/>
      <c r="N376"/>
      <c r="O376"/>
      <c r="P376"/>
      <c r="Q376"/>
      <c r="R376"/>
      <c r="S376"/>
      <c r="T376"/>
      <c r="U376"/>
      <c r="V376"/>
      <c r="W376"/>
      <c r="X376"/>
      <c r="Y376"/>
      <c r="Z376"/>
    </row>
    <row r="377" spans="1:26" ht="14.4" x14ac:dyDescent="0.3">
      <c r="A377"/>
      <c r="B377"/>
      <c r="C377"/>
      <c r="D377"/>
      <c r="E377"/>
      <c r="F377"/>
      <c r="G377"/>
      <c r="H377"/>
      <c r="I377"/>
      <c r="J377"/>
      <c r="K377"/>
      <c r="L377"/>
      <c r="M377"/>
      <c r="N377"/>
      <c r="O377"/>
      <c r="P377"/>
      <c r="Q377"/>
      <c r="R377"/>
      <c r="S377"/>
      <c r="T377"/>
      <c r="U377"/>
      <c r="V377"/>
      <c r="W377"/>
      <c r="X377"/>
      <c r="Y377"/>
      <c r="Z377"/>
    </row>
    <row r="378" spans="1:26" ht="14.4" x14ac:dyDescent="0.3">
      <c r="A378"/>
      <c r="B378"/>
      <c r="C378"/>
      <c r="D378"/>
      <c r="E378"/>
      <c r="F378"/>
      <c r="G378"/>
      <c r="H378"/>
      <c r="I378"/>
      <c r="J378"/>
      <c r="K378"/>
      <c r="L378"/>
      <c r="M378"/>
      <c r="N378"/>
      <c r="O378"/>
      <c r="P378"/>
      <c r="Q378"/>
      <c r="R378"/>
      <c r="S378"/>
      <c r="T378"/>
      <c r="U378"/>
      <c r="V378"/>
      <c r="W378"/>
      <c r="X378"/>
      <c r="Y378"/>
      <c r="Z378"/>
    </row>
    <row r="379" spans="1:26" ht="14.4" x14ac:dyDescent="0.3">
      <c r="A379"/>
      <c r="B379"/>
      <c r="C379"/>
      <c r="D379"/>
      <c r="E379"/>
      <c r="F379"/>
      <c r="G379"/>
      <c r="H379"/>
      <c r="I379"/>
      <c r="J379"/>
      <c r="K379"/>
      <c r="L379"/>
      <c r="M379"/>
      <c r="N379"/>
      <c r="O379"/>
      <c r="P379"/>
      <c r="Q379"/>
      <c r="R379"/>
      <c r="S379"/>
      <c r="T379"/>
      <c r="U379"/>
      <c r="V379"/>
      <c r="W379"/>
      <c r="X379"/>
      <c r="Y379"/>
      <c r="Z379"/>
    </row>
    <row r="380" spans="1:26" ht="14.4" x14ac:dyDescent="0.3">
      <c r="A380"/>
      <c r="B380"/>
      <c r="C380"/>
      <c r="D380"/>
      <c r="E380"/>
      <c r="F380"/>
      <c r="G380"/>
      <c r="H380"/>
      <c r="I380"/>
      <c r="J380"/>
      <c r="K380"/>
      <c r="L380"/>
      <c r="M380"/>
      <c r="N380"/>
      <c r="O380"/>
      <c r="P380"/>
      <c r="Q380"/>
      <c r="R380"/>
      <c r="S380"/>
      <c r="T380"/>
      <c r="U380"/>
      <c r="V380"/>
      <c r="W380"/>
      <c r="X380"/>
      <c r="Y380"/>
      <c r="Z380"/>
    </row>
    <row r="381" spans="1:26" ht="14.4" x14ac:dyDescent="0.3">
      <c r="A381"/>
      <c r="B381"/>
      <c r="C381"/>
      <c r="D381"/>
      <c r="E381"/>
      <c r="F381"/>
      <c r="G381"/>
      <c r="H381"/>
      <c r="I381"/>
      <c r="J381"/>
      <c r="K381"/>
      <c r="L381"/>
      <c r="M381"/>
      <c r="N381"/>
      <c r="O381"/>
      <c r="P381"/>
      <c r="Q381"/>
      <c r="R381"/>
      <c r="S381"/>
      <c r="T381"/>
      <c r="U381"/>
      <c r="V381"/>
      <c r="W381"/>
      <c r="X381"/>
      <c r="Y381"/>
      <c r="Z381"/>
    </row>
    <row r="382" spans="1:26" ht="14.4" x14ac:dyDescent="0.3">
      <c r="A382"/>
      <c r="B382"/>
      <c r="C382"/>
      <c r="D382"/>
      <c r="E382"/>
      <c r="F382"/>
      <c r="G382"/>
      <c r="H382"/>
      <c r="I382"/>
      <c r="J382"/>
      <c r="K382"/>
      <c r="L382"/>
      <c r="M382"/>
      <c r="N382"/>
      <c r="O382"/>
      <c r="P382"/>
      <c r="Q382"/>
      <c r="R382"/>
      <c r="S382"/>
      <c r="T382"/>
      <c r="U382"/>
      <c r="V382"/>
      <c r="W382"/>
      <c r="X382"/>
      <c r="Y382"/>
      <c r="Z382"/>
    </row>
    <row r="383" spans="1:26" ht="14.4" x14ac:dyDescent="0.3">
      <c r="A383"/>
      <c r="B383"/>
      <c r="C383"/>
      <c r="D383"/>
      <c r="E383"/>
      <c r="F383"/>
      <c r="G383"/>
      <c r="H383"/>
      <c r="I383"/>
      <c r="J383"/>
      <c r="K383"/>
      <c r="L383"/>
      <c r="M383"/>
      <c r="N383"/>
      <c r="O383"/>
      <c r="P383"/>
      <c r="Q383"/>
      <c r="R383"/>
      <c r="S383"/>
      <c r="T383"/>
      <c r="U383"/>
      <c r="V383"/>
      <c r="W383"/>
      <c r="X383"/>
      <c r="Y383"/>
      <c r="Z383"/>
    </row>
    <row r="384" spans="1:26" ht="14.4" x14ac:dyDescent="0.3">
      <c r="A384"/>
      <c r="B384"/>
      <c r="C384"/>
      <c r="D384"/>
      <c r="E384"/>
      <c r="F384"/>
      <c r="G384"/>
      <c r="H384"/>
      <c r="I384"/>
      <c r="J384"/>
      <c r="K384"/>
      <c r="L384"/>
      <c r="M384"/>
      <c r="N384"/>
      <c r="O384"/>
      <c r="P384"/>
      <c r="Q384"/>
      <c r="R384"/>
      <c r="S384"/>
      <c r="T384"/>
      <c r="U384"/>
      <c r="V384"/>
      <c r="W384"/>
      <c r="X384"/>
      <c r="Y384"/>
      <c r="Z384"/>
    </row>
    <row r="385" spans="1:26" ht="14.4" x14ac:dyDescent="0.3">
      <c r="A385"/>
      <c r="B385"/>
      <c r="C385"/>
      <c r="D385"/>
      <c r="E385"/>
      <c r="F385"/>
      <c r="G385"/>
      <c r="H385"/>
      <c r="I385"/>
      <c r="J385"/>
      <c r="K385"/>
      <c r="L385"/>
      <c r="M385"/>
      <c r="N385"/>
      <c r="O385"/>
      <c r="P385"/>
      <c r="Q385"/>
      <c r="R385"/>
      <c r="S385"/>
      <c r="T385"/>
      <c r="U385"/>
      <c r="V385"/>
      <c r="W385"/>
      <c r="X385"/>
      <c r="Y385"/>
      <c r="Z385"/>
    </row>
    <row r="386" spans="1:26" ht="14.4" x14ac:dyDescent="0.3">
      <c r="A386"/>
      <c r="B386"/>
      <c r="C386"/>
      <c r="D386"/>
      <c r="E386"/>
      <c r="F386"/>
      <c r="G386"/>
      <c r="H386"/>
      <c r="I386"/>
      <c r="J386"/>
      <c r="K386"/>
      <c r="L386"/>
      <c r="M386"/>
      <c r="N386"/>
      <c r="O386"/>
      <c r="P386"/>
      <c r="Q386"/>
      <c r="R386"/>
      <c r="S386"/>
      <c r="T386"/>
      <c r="U386"/>
      <c r="V386"/>
      <c r="W386"/>
      <c r="X386"/>
      <c r="Y386"/>
      <c r="Z386"/>
    </row>
    <row r="387" spans="1:26" ht="14.4" x14ac:dyDescent="0.3">
      <c r="A387"/>
      <c r="B387"/>
      <c r="C387"/>
      <c r="D387"/>
      <c r="E387"/>
      <c r="F387"/>
      <c r="G387"/>
      <c r="H387"/>
      <c r="I387"/>
      <c r="J387"/>
      <c r="K387"/>
      <c r="L387"/>
      <c r="M387"/>
      <c r="N387"/>
      <c r="O387"/>
      <c r="P387"/>
      <c r="Q387"/>
      <c r="R387"/>
      <c r="S387"/>
      <c r="T387"/>
      <c r="U387"/>
      <c r="V387"/>
      <c r="W387"/>
      <c r="X387"/>
      <c r="Y387"/>
      <c r="Z387"/>
    </row>
    <row r="388" spans="1:26" ht="14.4" x14ac:dyDescent="0.3">
      <c r="A388"/>
      <c r="B388"/>
      <c r="C388"/>
      <c r="D388"/>
      <c r="E388"/>
      <c r="F388"/>
      <c r="G388"/>
      <c r="H388"/>
      <c r="I388"/>
      <c r="J388"/>
      <c r="K388"/>
      <c r="L388"/>
      <c r="M388"/>
      <c r="N388"/>
      <c r="O388"/>
      <c r="P388"/>
      <c r="Q388"/>
      <c r="R388"/>
      <c r="S388"/>
      <c r="T388"/>
      <c r="U388"/>
      <c r="V388"/>
      <c r="W388"/>
      <c r="X388"/>
      <c r="Y388"/>
      <c r="Z388"/>
    </row>
    <row r="389" spans="1:26" ht="14.4" x14ac:dyDescent="0.3">
      <c r="A389"/>
      <c r="B389"/>
      <c r="C389"/>
      <c r="D389"/>
      <c r="E389"/>
      <c r="F389"/>
      <c r="G389"/>
      <c r="H389"/>
      <c r="I389"/>
      <c r="J389"/>
      <c r="K389"/>
      <c r="L389"/>
      <c r="M389"/>
      <c r="N389"/>
      <c r="O389"/>
      <c r="P389"/>
      <c r="Q389"/>
      <c r="R389"/>
      <c r="S389"/>
      <c r="T389"/>
      <c r="U389"/>
      <c r="V389"/>
      <c r="W389"/>
      <c r="X389"/>
      <c r="Y389"/>
      <c r="Z389"/>
    </row>
    <row r="390" spans="1:26" ht="14.4" x14ac:dyDescent="0.3">
      <c r="A390"/>
      <c r="B390"/>
      <c r="C390"/>
      <c r="D390"/>
      <c r="E390"/>
      <c r="F390"/>
      <c r="G390"/>
      <c r="H390"/>
      <c r="I390"/>
      <c r="J390"/>
      <c r="K390"/>
      <c r="L390"/>
      <c r="M390"/>
      <c r="N390"/>
      <c r="O390"/>
      <c r="P390"/>
      <c r="Q390"/>
      <c r="R390"/>
      <c r="S390"/>
      <c r="T390"/>
      <c r="U390"/>
      <c r="V390"/>
      <c r="W390"/>
      <c r="X390"/>
      <c r="Y390"/>
      <c r="Z390"/>
    </row>
    <row r="391" spans="1:26" ht="14.4" x14ac:dyDescent="0.3">
      <c r="A391"/>
      <c r="B391"/>
      <c r="C391"/>
      <c r="D391"/>
      <c r="E391"/>
      <c r="F391"/>
      <c r="G391"/>
      <c r="H391"/>
      <c r="I391"/>
      <c r="J391"/>
      <c r="K391"/>
      <c r="L391"/>
      <c r="M391"/>
      <c r="N391"/>
      <c r="O391"/>
      <c r="P391"/>
      <c r="Q391"/>
      <c r="R391"/>
      <c r="S391"/>
      <c r="T391"/>
      <c r="U391"/>
      <c r="V391"/>
      <c r="W391"/>
      <c r="X391"/>
      <c r="Y391"/>
      <c r="Z391"/>
    </row>
    <row r="392" spans="1:26" ht="14.4" x14ac:dyDescent="0.3">
      <c r="A392"/>
      <c r="B392"/>
      <c r="C392"/>
      <c r="D392"/>
      <c r="E392"/>
      <c r="F392"/>
      <c r="G392"/>
      <c r="H392"/>
      <c r="I392"/>
      <c r="J392"/>
      <c r="K392"/>
      <c r="L392"/>
      <c r="M392"/>
      <c r="N392"/>
      <c r="O392"/>
      <c r="P392"/>
      <c r="Q392"/>
      <c r="R392"/>
      <c r="S392"/>
      <c r="T392"/>
      <c r="U392"/>
      <c r="V392"/>
      <c r="W392"/>
      <c r="X392"/>
      <c r="Y392"/>
      <c r="Z392"/>
    </row>
    <row r="393" spans="1:26" ht="14.4" x14ac:dyDescent="0.3">
      <c r="A393"/>
      <c r="B393"/>
      <c r="C393"/>
      <c r="D393"/>
      <c r="E393"/>
      <c r="F393"/>
      <c r="G393"/>
      <c r="H393"/>
      <c r="I393"/>
      <c r="J393"/>
      <c r="K393"/>
      <c r="L393"/>
      <c r="M393"/>
      <c r="N393"/>
      <c r="O393"/>
      <c r="P393"/>
      <c r="Q393"/>
      <c r="R393"/>
      <c r="S393"/>
      <c r="T393"/>
      <c r="U393"/>
      <c r="V393"/>
      <c r="W393"/>
      <c r="X393"/>
      <c r="Y393"/>
      <c r="Z393"/>
    </row>
    <row r="394" spans="1:26" ht="14.4" x14ac:dyDescent="0.3">
      <c r="A394"/>
      <c r="B394"/>
      <c r="C394"/>
      <c r="D394"/>
      <c r="E394"/>
      <c r="F394"/>
      <c r="G394"/>
      <c r="H394"/>
      <c r="I394"/>
      <c r="J394"/>
      <c r="K394"/>
      <c r="L394"/>
      <c r="M394"/>
      <c r="N394"/>
      <c r="O394"/>
      <c r="P394"/>
      <c r="Q394"/>
      <c r="R394"/>
      <c r="S394"/>
      <c r="T394"/>
      <c r="U394"/>
      <c r="V394"/>
      <c r="W394"/>
      <c r="X394"/>
      <c r="Y394"/>
      <c r="Z394"/>
    </row>
    <row r="395" spans="1:26" ht="14.4" x14ac:dyDescent="0.3">
      <c r="A395"/>
      <c r="B395"/>
      <c r="C395"/>
      <c r="D395"/>
      <c r="E395"/>
      <c r="F395"/>
      <c r="G395"/>
      <c r="H395"/>
      <c r="I395"/>
      <c r="J395"/>
      <c r="K395"/>
      <c r="L395"/>
      <c r="M395"/>
      <c r="N395"/>
      <c r="O395"/>
      <c r="P395"/>
      <c r="Q395"/>
      <c r="R395"/>
      <c r="S395"/>
      <c r="T395"/>
      <c r="U395"/>
      <c r="V395"/>
      <c r="W395"/>
      <c r="X395"/>
      <c r="Y395"/>
      <c r="Z395"/>
    </row>
    <row r="396" spans="1:26" ht="14.4" x14ac:dyDescent="0.3">
      <c r="A396"/>
      <c r="B396"/>
      <c r="C396"/>
      <c r="D396"/>
      <c r="E396"/>
      <c r="F396"/>
      <c r="G396"/>
      <c r="H396"/>
      <c r="I396"/>
      <c r="J396"/>
      <c r="K396"/>
      <c r="L396"/>
      <c r="M396"/>
      <c r="N396"/>
      <c r="O396"/>
      <c r="P396"/>
      <c r="Q396"/>
      <c r="R396"/>
      <c r="S396"/>
      <c r="T396"/>
      <c r="U396"/>
      <c r="V396"/>
      <c r="W396"/>
      <c r="X396"/>
      <c r="Y396"/>
      <c r="Z396"/>
    </row>
    <row r="397" spans="1:26" ht="14.4" x14ac:dyDescent="0.3">
      <c r="A397"/>
      <c r="B397"/>
      <c r="C397"/>
      <c r="D397"/>
      <c r="E397"/>
      <c r="F397"/>
      <c r="G397"/>
      <c r="H397"/>
      <c r="I397"/>
      <c r="J397"/>
      <c r="K397"/>
      <c r="L397"/>
      <c r="M397"/>
      <c r="N397"/>
      <c r="O397"/>
      <c r="P397"/>
      <c r="Q397"/>
      <c r="R397"/>
      <c r="S397"/>
      <c r="T397"/>
      <c r="U397"/>
      <c r="V397"/>
      <c r="W397"/>
      <c r="X397"/>
      <c r="Y397"/>
      <c r="Z397"/>
    </row>
    <row r="398" spans="1:26" ht="14.4" x14ac:dyDescent="0.3">
      <c r="A398"/>
      <c r="B398"/>
      <c r="C398"/>
      <c r="D398"/>
      <c r="E398"/>
      <c r="F398"/>
      <c r="G398"/>
      <c r="H398"/>
      <c r="I398"/>
      <c r="J398"/>
      <c r="K398"/>
      <c r="L398"/>
      <c r="M398"/>
      <c r="N398"/>
      <c r="O398"/>
      <c r="P398"/>
      <c r="Q398"/>
      <c r="R398"/>
      <c r="S398"/>
      <c r="T398"/>
      <c r="U398"/>
      <c r="V398"/>
      <c r="W398"/>
      <c r="X398"/>
      <c r="Y398"/>
      <c r="Z398"/>
    </row>
    <row r="399" spans="1:26" ht="14.4" x14ac:dyDescent="0.3">
      <c r="A399"/>
      <c r="B399"/>
      <c r="C399"/>
      <c r="D399"/>
      <c r="E399"/>
      <c r="F399"/>
      <c r="G399"/>
      <c r="H399"/>
      <c r="I399"/>
      <c r="J399"/>
      <c r="K399"/>
      <c r="L399"/>
      <c r="M399"/>
      <c r="N399"/>
      <c r="O399"/>
      <c r="P399"/>
      <c r="Q399"/>
      <c r="R399"/>
      <c r="S399"/>
      <c r="T399"/>
      <c r="U399"/>
      <c r="V399"/>
      <c r="W399"/>
      <c r="X399"/>
      <c r="Y399"/>
      <c r="Z399"/>
    </row>
    <row r="400" spans="1:26" ht="14.4" x14ac:dyDescent="0.3">
      <c r="A400"/>
      <c r="B400"/>
      <c r="C400"/>
      <c r="D400"/>
      <c r="E400"/>
      <c r="F400"/>
      <c r="G400"/>
      <c r="H400"/>
      <c r="I400"/>
      <c r="J400"/>
      <c r="K400"/>
      <c r="L400"/>
      <c r="M400"/>
      <c r="N400"/>
      <c r="O400"/>
      <c r="P400"/>
      <c r="Q400"/>
      <c r="R400"/>
      <c r="S400"/>
      <c r="T400"/>
      <c r="U400"/>
      <c r="V400"/>
      <c r="W400"/>
      <c r="X400"/>
      <c r="Y400"/>
      <c r="Z400"/>
    </row>
    <row r="401" spans="1:26" ht="14.4" x14ac:dyDescent="0.3">
      <c r="A401"/>
      <c r="B401"/>
      <c r="C401"/>
      <c r="D401"/>
      <c r="E401"/>
      <c r="F401"/>
      <c r="G401"/>
      <c r="H401"/>
      <c r="I401"/>
      <c r="J401"/>
      <c r="K401"/>
      <c r="L401"/>
      <c r="M401"/>
      <c r="N401"/>
      <c r="O401"/>
      <c r="P401"/>
      <c r="Q401"/>
      <c r="R401"/>
      <c r="S401"/>
      <c r="T401"/>
      <c r="U401"/>
      <c r="V401"/>
      <c r="W401"/>
      <c r="X401"/>
      <c r="Y401"/>
      <c r="Z401"/>
    </row>
    <row r="402" spans="1:26" ht="14.4" x14ac:dyDescent="0.3">
      <c r="A402"/>
      <c r="B402"/>
      <c r="C402"/>
      <c r="D402"/>
      <c r="E402"/>
      <c r="F402"/>
      <c r="G402"/>
      <c r="H402"/>
      <c r="I402"/>
      <c r="J402"/>
      <c r="K402"/>
      <c r="L402"/>
      <c r="M402"/>
      <c r="N402"/>
      <c r="O402"/>
      <c r="P402"/>
      <c r="Q402"/>
      <c r="R402"/>
      <c r="S402"/>
      <c r="T402"/>
      <c r="U402"/>
      <c r="V402"/>
      <c r="W402"/>
      <c r="X402"/>
      <c r="Y402"/>
      <c r="Z402"/>
    </row>
    <row r="403" spans="1:26" ht="14.4" x14ac:dyDescent="0.3">
      <c r="A403"/>
      <c r="B403"/>
      <c r="C403"/>
      <c r="D403"/>
      <c r="E403"/>
      <c r="F403"/>
      <c r="G403"/>
      <c r="H403"/>
      <c r="I403"/>
      <c r="J403"/>
      <c r="K403"/>
      <c r="L403"/>
      <c r="M403"/>
      <c r="N403"/>
      <c r="O403"/>
      <c r="P403"/>
      <c r="Q403"/>
      <c r="R403"/>
      <c r="S403"/>
      <c r="T403"/>
      <c r="U403"/>
      <c r="V403"/>
      <c r="W403"/>
      <c r="X403"/>
      <c r="Y403"/>
      <c r="Z403"/>
    </row>
    <row r="404" spans="1:26" ht="14.4" x14ac:dyDescent="0.3">
      <c r="A404"/>
      <c r="B404"/>
      <c r="C404"/>
      <c r="D404"/>
      <c r="E404"/>
      <c r="F404"/>
      <c r="G404"/>
      <c r="H404"/>
      <c r="I404"/>
      <c r="J404"/>
      <c r="K404"/>
      <c r="L404"/>
      <c r="M404"/>
      <c r="N404"/>
      <c r="O404"/>
      <c r="P404"/>
      <c r="Q404"/>
      <c r="R404"/>
      <c r="S404"/>
      <c r="T404"/>
      <c r="U404"/>
      <c r="V404"/>
      <c r="W404"/>
      <c r="X404"/>
      <c r="Y404"/>
      <c r="Z404"/>
    </row>
    <row r="405" spans="1:26" ht="14.4" x14ac:dyDescent="0.3">
      <c r="A405"/>
      <c r="B405"/>
      <c r="C405"/>
      <c r="D405"/>
      <c r="E405"/>
      <c r="F405"/>
      <c r="G405"/>
      <c r="H405"/>
      <c r="I405"/>
      <c r="J405"/>
      <c r="K405"/>
      <c r="L405"/>
      <c r="M405"/>
      <c r="N405"/>
      <c r="O405"/>
      <c r="P405"/>
      <c r="Q405"/>
      <c r="R405"/>
      <c r="S405"/>
      <c r="T405"/>
      <c r="U405"/>
      <c r="V405"/>
      <c r="W405"/>
      <c r="X405"/>
      <c r="Y405"/>
      <c r="Z405"/>
    </row>
    <row r="406" spans="1:26" ht="14.4" x14ac:dyDescent="0.3">
      <c r="A406"/>
      <c r="B406"/>
      <c r="C406"/>
      <c r="D406"/>
      <c r="E406"/>
      <c r="F406"/>
      <c r="G406"/>
      <c r="H406"/>
      <c r="I406"/>
      <c r="J406"/>
      <c r="K406"/>
      <c r="L406"/>
      <c r="M406"/>
      <c r="N406"/>
      <c r="O406"/>
      <c r="P406"/>
      <c r="Q406"/>
      <c r="R406"/>
      <c r="S406"/>
      <c r="T406"/>
      <c r="U406"/>
      <c r="V406"/>
      <c r="W406"/>
      <c r="X406"/>
      <c r="Y406"/>
      <c r="Z406"/>
    </row>
    <row r="407" spans="1:26" ht="14.4" x14ac:dyDescent="0.3">
      <c r="A407"/>
      <c r="B407"/>
      <c r="C407"/>
      <c r="D407"/>
      <c r="E407"/>
      <c r="F407"/>
      <c r="G407"/>
      <c r="H407"/>
      <c r="I407"/>
      <c r="J407"/>
      <c r="K407"/>
      <c r="L407"/>
      <c r="M407"/>
      <c r="N407"/>
      <c r="O407"/>
      <c r="P407"/>
      <c r="Q407"/>
      <c r="R407"/>
      <c r="S407"/>
      <c r="T407"/>
      <c r="U407"/>
      <c r="V407"/>
      <c r="W407"/>
      <c r="X407"/>
      <c r="Y407"/>
      <c r="Z407"/>
    </row>
    <row r="408" spans="1:26" ht="14.4" x14ac:dyDescent="0.3">
      <c r="A408"/>
      <c r="B408"/>
      <c r="C408"/>
      <c r="D408"/>
      <c r="E408"/>
      <c r="F408"/>
      <c r="G408"/>
      <c r="H408"/>
      <c r="I408"/>
      <c r="J408"/>
      <c r="K408"/>
      <c r="L408"/>
      <c r="M408"/>
      <c r="N408"/>
      <c r="O408"/>
      <c r="P408"/>
      <c r="Q408"/>
      <c r="R408"/>
      <c r="S408"/>
      <c r="T408"/>
      <c r="U408"/>
      <c r="V408"/>
      <c r="W408"/>
      <c r="X408"/>
      <c r="Y408"/>
      <c r="Z408"/>
    </row>
    <row r="409" spans="1:26" ht="14.4" x14ac:dyDescent="0.3">
      <c r="A409"/>
      <c r="B409"/>
      <c r="C409"/>
      <c r="D409"/>
      <c r="E409"/>
      <c r="F409"/>
      <c r="G409"/>
      <c r="H409"/>
      <c r="I409"/>
      <c r="J409"/>
      <c r="K409"/>
      <c r="L409"/>
      <c r="M409"/>
      <c r="N409"/>
      <c r="O409"/>
      <c r="P409"/>
      <c r="Q409"/>
      <c r="R409"/>
      <c r="S409"/>
      <c r="T409"/>
      <c r="U409"/>
      <c r="V409"/>
      <c r="W409"/>
      <c r="X409"/>
      <c r="Y409"/>
      <c r="Z409"/>
    </row>
    <row r="410" spans="1:26" ht="14.4" x14ac:dyDescent="0.3">
      <c r="A410"/>
      <c r="B410"/>
      <c r="C410"/>
      <c r="D410"/>
      <c r="E410"/>
      <c r="F410"/>
      <c r="G410"/>
      <c r="H410"/>
      <c r="I410"/>
      <c r="J410"/>
      <c r="K410"/>
      <c r="L410"/>
      <c r="M410"/>
      <c r="N410"/>
      <c r="O410"/>
      <c r="P410"/>
      <c r="Q410"/>
      <c r="R410"/>
      <c r="S410"/>
      <c r="T410"/>
      <c r="U410"/>
      <c r="V410"/>
      <c r="W410"/>
      <c r="X410"/>
      <c r="Y410"/>
      <c r="Z410"/>
    </row>
    <row r="411" spans="1:26" ht="14.4" x14ac:dyDescent="0.3">
      <c r="A411"/>
      <c r="B411"/>
      <c r="C411"/>
      <c r="D411"/>
      <c r="E411"/>
      <c r="F411"/>
      <c r="G411"/>
      <c r="H411"/>
      <c r="I411"/>
      <c r="J411"/>
      <c r="K411"/>
      <c r="L411"/>
      <c r="M411"/>
      <c r="N411"/>
      <c r="O411"/>
      <c r="P411"/>
      <c r="Q411"/>
      <c r="R411"/>
      <c r="S411"/>
      <c r="T411"/>
      <c r="U411"/>
      <c r="V411"/>
      <c r="W411"/>
      <c r="X411"/>
      <c r="Y411"/>
      <c r="Z411"/>
    </row>
    <row r="412" spans="1:26" ht="14.4" x14ac:dyDescent="0.3">
      <c r="A412"/>
      <c r="B412"/>
      <c r="C412"/>
      <c r="D412"/>
      <c r="E412"/>
      <c r="F412"/>
      <c r="G412"/>
      <c r="H412"/>
      <c r="I412"/>
      <c r="J412"/>
      <c r="K412"/>
      <c r="L412"/>
      <c r="M412"/>
      <c r="N412"/>
      <c r="O412"/>
      <c r="P412"/>
      <c r="Q412"/>
      <c r="R412"/>
      <c r="S412"/>
      <c r="T412"/>
      <c r="U412"/>
      <c r="V412"/>
      <c r="W412"/>
      <c r="X412"/>
      <c r="Y412"/>
      <c r="Z412"/>
    </row>
    <row r="413" spans="1:26" ht="14.4" x14ac:dyDescent="0.3">
      <c r="A413"/>
      <c r="B413"/>
      <c r="C413"/>
      <c r="D413"/>
      <c r="E413"/>
      <c r="F413"/>
      <c r="G413"/>
      <c r="H413"/>
      <c r="I413"/>
      <c r="J413"/>
      <c r="K413"/>
      <c r="L413"/>
      <c r="M413"/>
      <c r="N413"/>
      <c r="O413"/>
      <c r="P413"/>
      <c r="Q413"/>
      <c r="R413"/>
      <c r="S413"/>
      <c r="T413"/>
      <c r="U413"/>
      <c r="V413"/>
      <c r="W413"/>
      <c r="X413"/>
      <c r="Y413"/>
      <c r="Z413"/>
    </row>
    <row r="414" spans="1:26" ht="14.4" x14ac:dyDescent="0.3">
      <c r="A414"/>
      <c r="B414"/>
      <c r="C414"/>
      <c r="D414"/>
      <c r="E414"/>
      <c r="F414"/>
      <c r="G414"/>
      <c r="H414"/>
      <c r="I414"/>
      <c r="J414"/>
      <c r="K414"/>
      <c r="L414"/>
      <c r="M414"/>
      <c r="N414"/>
      <c r="O414"/>
      <c r="P414"/>
      <c r="Q414"/>
      <c r="R414"/>
      <c r="S414"/>
      <c r="T414"/>
      <c r="U414"/>
      <c r="V414"/>
      <c r="W414"/>
      <c r="X414"/>
      <c r="Y414"/>
      <c r="Z414"/>
    </row>
    <row r="415" spans="1:26" ht="14.4" x14ac:dyDescent="0.3">
      <c r="A415"/>
      <c r="B415"/>
      <c r="C415"/>
      <c r="D415"/>
      <c r="E415"/>
      <c r="F415"/>
      <c r="G415"/>
      <c r="H415"/>
      <c r="I415"/>
      <c r="J415"/>
      <c r="K415"/>
      <c r="L415"/>
      <c r="M415"/>
      <c r="N415"/>
      <c r="O415"/>
      <c r="P415"/>
      <c r="Q415"/>
      <c r="R415"/>
      <c r="S415"/>
      <c r="T415"/>
      <c r="U415"/>
      <c r="V415"/>
      <c r="W415"/>
      <c r="X415"/>
      <c r="Y415"/>
      <c r="Z415"/>
    </row>
    <row r="416" spans="1:26" ht="14.4" x14ac:dyDescent="0.3">
      <c r="A416"/>
      <c r="B416"/>
      <c r="C416"/>
      <c r="D416"/>
      <c r="E416"/>
      <c r="F416"/>
      <c r="G416"/>
      <c r="H416"/>
      <c r="I416"/>
      <c r="J416"/>
      <c r="K416"/>
      <c r="L416"/>
      <c r="M416"/>
      <c r="N416"/>
      <c r="O416"/>
      <c r="P416"/>
      <c r="Q416"/>
      <c r="R416"/>
      <c r="S416"/>
      <c r="T416"/>
      <c r="U416"/>
      <c r="V416"/>
      <c r="W416"/>
      <c r="X416"/>
      <c r="Y416"/>
      <c r="Z416"/>
    </row>
    <row r="417" spans="1:26" ht="14.4" x14ac:dyDescent="0.3">
      <c r="A417"/>
      <c r="B417"/>
      <c r="C417"/>
      <c r="D417"/>
      <c r="E417"/>
      <c r="F417"/>
      <c r="G417"/>
      <c r="H417"/>
      <c r="I417"/>
      <c r="J417"/>
      <c r="K417"/>
      <c r="L417"/>
      <c r="M417"/>
      <c r="N417"/>
      <c r="O417"/>
      <c r="P417"/>
      <c r="Q417"/>
      <c r="R417"/>
      <c r="S417"/>
      <c r="T417"/>
      <c r="U417"/>
      <c r="V417"/>
      <c r="W417"/>
      <c r="X417"/>
      <c r="Y417"/>
      <c r="Z417"/>
    </row>
    <row r="418" spans="1:26" ht="14.4" x14ac:dyDescent="0.3">
      <c r="A418"/>
      <c r="B418"/>
      <c r="C418"/>
      <c r="D418"/>
      <c r="E418"/>
      <c r="F418"/>
      <c r="G418"/>
      <c r="H418"/>
      <c r="I418"/>
      <c r="J418"/>
      <c r="K418"/>
      <c r="L418"/>
      <c r="M418"/>
      <c r="N418"/>
      <c r="O418"/>
      <c r="P418"/>
      <c r="Q418"/>
      <c r="R418"/>
      <c r="S418"/>
      <c r="T418"/>
      <c r="U418"/>
      <c r="V418"/>
      <c r="W418"/>
      <c r="X418"/>
      <c r="Y418"/>
      <c r="Z418"/>
    </row>
    <row r="419" spans="1:26" ht="14.4" x14ac:dyDescent="0.3">
      <c r="A419"/>
      <c r="B419"/>
      <c r="C419"/>
      <c r="D419"/>
      <c r="E419"/>
      <c r="F419"/>
      <c r="G419"/>
      <c r="H419"/>
      <c r="I419"/>
      <c r="J419"/>
      <c r="K419"/>
      <c r="L419"/>
      <c r="M419"/>
      <c r="N419"/>
      <c r="O419"/>
      <c r="P419"/>
      <c r="Q419"/>
      <c r="R419"/>
      <c r="S419"/>
      <c r="T419"/>
      <c r="U419"/>
      <c r="V419"/>
      <c r="W419"/>
      <c r="X419"/>
      <c r="Y419"/>
      <c r="Z419"/>
    </row>
    <row r="420" spans="1:26" ht="14.4" x14ac:dyDescent="0.3">
      <c r="A420"/>
      <c r="B420"/>
      <c r="C420"/>
      <c r="D420"/>
      <c r="E420"/>
      <c r="F420"/>
      <c r="G420"/>
      <c r="H420"/>
      <c r="I420"/>
      <c r="J420"/>
      <c r="K420"/>
      <c r="L420"/>
      <c r="M420"/>
      <c r="N420"/>
      <c r="O420"/>
      <c r="P420"/>
      <c r="Q420"/>
      <c r="R420"/>
      <c r="S420"/>
      <c r="T420"/>
      <c r="U420"/>
      <c r="V420"/>
      <c r="W420"/>
      <c r="X420"/>
      <c r="Y420"/>
      <c r="Z420"/>
    </row>
    <row r="421" spans="1:26" ht="14.4" x14ac:dyDescent="0.3">
      <c r="A421"/>
      <c r="B421"/>
      <c r="C421"/>
      <c r="D421"/>
      <c r="E421"/>
      <c r="F421"/>
      <c r="G421"/>
      <c r="H421"/>
      <c r="I421"/>
      <c r="J421"/>
      <c r="K421"/>
      <c r="L421"/>
      <c r="M421"/>
      <c r="N421"/>
      <c r="O421"/>
      <c r="P421"/>
      <c r="Q421"/>
      <c r="R421"/>
      <c r="S421"/>
      <c r="T421"/>
      <c r="U421"/>
      <c r="V421"/>
      <c r="W421"/>
      <c r="X421"/>
      <c r="Y421"/>
      <c r="Z421"/>
    </row>
    <row r="422" spans="1:26" ht="14.4" x14ac:dyDescent="0.3">
      <c r="A422"/>
      <c r="B422"/>
      <c r="C422"/>
      <c r="D422"/>
      <c r="E422"/>
      <c r="F422"/>
      <c r="G422"/>
      <c r="H422"/>
      <c r="I422"/>
      <c r="J422"/>
      <c r="K422"/>
      <c r="L422"/>
      <c r="M422"/>
      <c r="N422"/>
      <c r="O422"/>
      <c r="P422"/>
      <c r="Q422"/>
      <c r="R422"/>
      <c r="S422"/>
      <c r="T422"/>
      <c r="U422"/>
      <c r="V422"/>
      <c r="W422"/>
      <c r="X422"/>
      <c r="Y422"/>
      <c r="Z422"/>
    </row>
    <row r="423" spans="1:26" ht="14.4" x14ac:dyDescent="0.3">
      <c r="A423"/>
      <c r="B423"/>
      <c r="C423"/>
      <c r="D423"/>
      <c r="E423"/>
      <c r="F423"/>
      <c r="G423"/>
      <c r="H423"/>
      <c r="I423"/>
      <c r="J423"/>
      <c r="K423"/>
      <c r="L423"/>
      <c r="M423"/>
      <c r="N423"/>
      <c r="O423"/>
      <c r="P423"/>
      <c r="Q423"/>
      <c r="R423"/>
      <c r="S423"/>
      <c r="T423"/>
      <c r="U423"/>
      <c r="V423"/>
      <c r="W423"/>
      <c r="X423"/>
      <c r="Y423"/>
      <c r="Z423"/>
    </row>
    <row r="424" spans="1:26" ht="14.4" x14ac:dyDescent="0.3">
      <c r="A424"/>
      <c r="B424"/>
      <c r="C424"/>
      <c r="D424"/>
      <c r="E424"/>
      <c r="F424"/>
      <c r="G424"/>
      <c r="H424"/>
      <c r="I424"/>
      <c r="J424"/>
      <c r="K424"/>
      <c r="L424"/>
      <c r="M424"/>
      <c r="N424"/>
      <c r="O424"/>
      <c r="P424"/>
      <c r="Q424"/>
      <c r="R424"/>
      <c r="S424"/>
      <c r="T424"/>
      <c r="U424"/>
      <c r="V424"/>
      <c r="W424"/>
      <c r="X424"/>
      <c r="Y424"/>
      <c r="Z424"/>
    </row>
    <row r="425" spans="1:26" ht="14.4" x14ac:dyDescent="0.3">
      <c r="A425"/>
      <c r="B425"/>
      <c r="C425"/>
      <c r="D425"/>
      <c r="E425"/>
      <c r="F425"/>
      <c r="G425"/>
      <c r="H425"/>
      <c r="I425"/>
      <c r="J425"/>
      <c r="K425"/>
      <c r="L425"/>
      <c r="M425"/>
      <c r="N425"/>
      <c r="O425"/>
      <c r="P425"/>
      <c r="Q425"/>
      <c r="R425"/>
      <c r="S425"/>
      <c r="T425"/>
      <c r="U425"/>
      <c r="V425"/>
      <c r="W425"/>
      <c r="X425"/>
      <c r="Y425"/>
      <c r="Z425"/>
    </row>
    <row r="426" spans="1:26" ht="14.4" x14ac:dyDescent="0.3">
      <c r="A426"/>
      <c r="B426"/>
      <c r="C426"/>
      <c r="D426"/>
      <c r="E426"/>
      <c r="F426"/>
      <c r="G426"/>
      <c r="H426"/>
      <c r="I426"/>
      <c r="J426"/>
      <c r="K426"/>
      <c r="L426"/>
      <c r="M426"/>
      <c r="N426"/>
      <c r="O426"/>
      <c r="P426"/>
      <c r="Q426"/>
      <c r="R426"/>
      <c r="S426"/>
      <c r="T426"/>
      <c r="U426"/>
      <c r="V426"/>
      <c r="W426"/>
      <c r="X426"/>
      <c r="Y426"/>
      <c r="Z426"/>
    </row>
    <row r="427" spans="1:26" ht="14.4" x14ac:dyDescent="0.3">
      <c r="A427"/>
      <c r="B427"/>
      <c r="C427"/>
      <c r="D427"/>
      <c r="E427"/>
      <c r="F427"/>
      <c r="G427"/>
      <c r="H427"/>
      <c r="I427"/>
      <c r="J427"/>
      <c r="K427"/>
      <c r="L427"/>
      <c r="M427"/>
      <c r="N427"/>
      <c r="O427"/>
      <c r="P427"/>
      <c r="Q427"/>
      <c r="R427"/>
      <c r="S427"/>
      <c r="T427"/>
      <c r="U427"/>
      <c r="V427"/>
      <c r="W427"/>
      <c r="X427"/>
      <c r="Y427"/>
      <c r="Z427"/>
    </row>
    <row r="428" spans="1:26" ht="14.4" x14ac:dyDescent="0.3">
      <c r="A428"/>
      <c r="B428"/>
      <c r="C428"/>
      <c r="D428"/>
      <c r="E428"/>
      <c r="F428"/>
      <c r="G428"/>
      <c r="H428"/>
      <c r="I428"/>
      <c r="J428"/>
      <c r="K428"/>
      <c r="L428"/>
      <c r="M428"/>
      <c r="N428"/>
      <c r="O428"/>
      <c r="P428"/>
      <c r="Q428"/>
      <c r="R428"/>
      <c r="S428"/>
      <c r="T428"/>
      <c r="U428"/>
      <c r="V428"/>
      <c r="W428"/>
      <c r="X428"/>
      <c r="Y428"/>
      <c r="Z428"/>
    </row>
    <row r="429" spans="1:26" ht="14.4" x14ac:dyDescent="0.3">
      <c r="A429"/>
      <c r="B429"/>
      <c r="C429"/>
      <c r="D429"/>
      <c r="E429"/>
      <c r="F429"/>
      <c r="G429"/>
      <c r="H429"/>
      <c r="I429"/>
      <c r="J429"/>
      <c r="K429"/>
      <c r="L429"/>
      <c r="M429"/>
      <c r="N429"/>
      <c r="O429"/>
      <c r="P429"/>
      <c r="Q429"/>
      <c r="R429"/>
      <c r="S429"/>
      <c r="T429"/>
      <c r="U429"/>
      <c r="V429"/>
      <c r="W429"/>
      <c r="X429"/>
      <c r="Y429"/>
      <c r="Z429"/>
    </row>
    <row r="430" spans="1:26" ht="14.4" x14ac:dyDescent="0.3">
      <c r="A430"/>
      <c r="B430"/>
      <c r="C430"/>
      <c r="D430"/>
      <c r="E430"/>
      <c r="F430"/>
      <c r="G430"/>
      <c r="H430"/>
      <c r="I430"/>
      <c r="J430"/>
      <c r="K430"/>
      <c r="L430"/>
      <c r="M430"/>
      <c r="N430"/>
      <c r="O430"/>
      <c r="P430"/>
      <c r="Q430"/>
      <c r="R430"/>
      <c r="S430"/>
      <c r="T430"/>
      <c r="U430"/>
      <c r="V430"/>
      <c r="W430"/>
      <c r="X430"/>
      <c r="Y430"/>
      <c r="Z430"/>
    </row>
    <row r="431" spans="1:26" ht="14.4" x14ac:dyDescent="0.3">
      <c r="A431"/>
      <c r="B431"/>
      <c r="C431"/>
      <c r="D431"/>
      <c r="E431"/>
      <c r="F431"/>
      <c r="G431"/>
      <c r="H431"/>
      <c r="I431"/>
      <c r="J431"/>
      <c r="K431"/>
      <c r="L431"/>
      <c r="M431"/>
      <c r="N431"/>
      <c r="O431"/>
      <c r="P431"/>
      <c r="Q431"/>
      <c r="R431"/>
      <c r="S431"/>
      <c r="T431"/>
      <c r="U431"/>
      <c r="V431"/>
      <c r="W431"/>
      <c r="X431"/>
      <c r="Y431"/>
      <c r="Z431"/>
    </row>
    <row r="432" spans="1:26" ht="14.4" x14ac:dyDescent="0.3">
      <c r="A432"/>
      <c r="B432"/>
      <c r="C432"/>
      <c r="D432"/>
      <c r="E432"/>
      <c r="F432"/>
      <c r="G432"/>
      <c r="H432"/>
      <c r="I432"/>
      <c r="J432"/>
      <c r="K432"/>
      <c r="L432"/>
      <c r="M432"/>
      <c r="N432"/>
      <c r="O432"/>
      <c r="P432"/>
      <c r="Q432"/>
      <c r="R432"/>
      <c r="S432"/>
      <c r="T432"/>
      <c r="U432"/>
      <c r="V432"/>
      <c r="W432"/>
      <c r="X432"/>
      <c r="Y432"/>
      <c r="Z432"/>
    </row>
    <row r="433" spans="1:26" ht="14.4" x14ac:dyDescent="0.3">
      <c r="A433"/>
      <c r="B433"/>
      <c r="C433"/>
      <c r="D433"/>
      <c r="E433"/>
      <c r="F433"/>
      <c r="G433"/>
      <c r="H433"/>
      <c r="I433"/>
      <c r="J433"/>
      <c r="K433"/>
      <c r="L433"/>
      <c r="M433"/>
      <c r="N433"/>
      <c r="O433"/>
      <c r="P433"/>
      <c r="Q433"/>
      <c r="R433"/>
      <c r="S433"/>
      <c r="T433"/>
      <c r="U433"/>
      <c r="V433"/>
      <c r="W433"/>
      <c r="X433"/>
      <c r="Y433"/>
      <c r="Z433"/>
    </row>
    <row r="434" spans="1:26" ht="14.4" x14ac:dyDescent="0.3">
      <c r="A434"/>
      <c r="B434"/>
      <c r="C434"/>
      <c r="D434"/>
      <c r="E434"/>
      <c r="F434"/>
      <c r="G434"/>
      <c r="H434"/>
      <c r="I434"/>
      <c r="J434"/>
      <c r="K434"/>
      <c r="L434"/>
      <c r="M434"/>
      <c r="N434"/>
      <c r="O434"/>
      <c r="P434"/>
      <c r="Q434"/>
      <c r="R434"/>
      <c r="S434"/>
      <c r="T434"/>
      <c r="U434"/>
      <c r="V434"/>
      <c r="W434"/>
      <c r="X434"/>
      <c r="Y434"/>
      <c r="Z434"/>
    </row>
    <row r="435" spans="1:26" ht="14.4" x14ac:dyDescent="0.3">
      <c r="A435"/>
      <c r="B435"/>
      <c r="C435"/>
      <c r="D435"/>
      <c r="E435"/>
      <c r="F435"/>
      <c r="G435"/>
      <c r="H435"/>
      <c r="I435"/>
      <c r="J435"/>
      <c r="K435"/>
      <c r="L435"/>
      <c r="M435"/>
      <c r="N435"/>
      <c r="O435"/>
      <c r="P435"/>
      <c r="Q435"/>
      <c r="R435"/>
      <c r="S435"/>
      <c r="T435"/>
      <c r="U435"/>
      <c r="V435"/>
      <c r="W435"/>
      <c r="X435"/>
      <c r="Y435"/>
      <c r="Z435"/>
    </row>
    <row r="436" spans="1:26" ht="14.4" x14ac:dyDescent="0.3">
      <c r="A436"/>
      <c r="B436"/>
      <c r="C436"/>
      <c r="D436"/>
      <c r="E436"/>
      <c r="F436"/>
      <c r="G436"/>
      <c r="H436"/>
      <c r="I436"/>
      <c r="J436"/>
      <c r="K436"/>
      <c r="L436"/>
      <c r="M436"/>
      <c r="N436"/>
      <c r="O436"/>
      <c r="P436"/>
      <c r="Q436"/>
      <c r="R436"/>
      <c r="S436"/>
      <c r="T436"/>
      <c r="U436"/>
      <c r="V436"/>
      <c r="W436"/>
      <c r="X436"/>
      <c r="Y436"/>
      <c r="Z436"/>
    </row>
    <row r="437" spans="1:26" ht="14.4" x14ac:dyDescent="0.3">
      <c r="A437"/>
      <c r="B437"/>
      <c r="C437"/>
      <c r="D437"/>
      <c r="E437"/>
      <c r="F437"/>
      <c r="G437"/>
      <c r="H437"/>
      <c r="I437"/>
      <c r="J437"/>
      <c r="K437"/>
      <c r="L437"/>
      <c r="M437"/>
      <c r="N437"/>
      <c r="O437"/>
      <c r="P437"/>
      <c r="Q437"/>
      <c r="R437"/>
      <c r="S437"/>
      <c r="T437"/>
      <c r="U437"/>
      <c r="V437"/>
      <c r="W437"/>
      <c r="X437"/>
      <c r="Y437"/>
      <c r="Z437"/>
    </row>
    <row r="438" spans="1:26" ht="14.4" x14ac:dyDescent="0.3">
      <c r="A438"/>
      <c r="B438"/>
      <c r="C438"/>
      <c r="D438"/>
      <c r="E438"/>
      <c r="F438"/>
      <c r="G438"/>
      <c r="H438"/>
      <c r="I438"/>
      <c r="J438"/>
      <c r="K438"/>
      <c r="L438"/>
      <c r="M438"/>
      <c r="N438"/>
      <c r="O438"/>
      <c r="P438"/>
      <c r="Q438"/>
      <c r="R438"/>
      <c r="S438"/>
      <c r="T438"/>
      <c r="U438"/>
      <c r="V438"/>
      <c r="W438"/>
      <c r="X438"/>
      <c r="Y438"/>
      <c r="Z438"/>
    </row>
    <row r="439" spans="1:26" ht="14.4" x14ac:dyDescent="0.3">
      <c r="A439"/>
      <c r="B439"/>
      <c r="C439"/>
      <c r="D439"/>
      <c r="E439"/>
      <c r="F439"/>
      <c r="G439"/>
      <c r="H439"/>
      <c r="I439"/>
      <c r="J439"/>
      <c r="K439"/>
      <c r="L439"/>
      <c r="M439"/>
      <c r="N439"/>
      <c r="O439"/>
      <c r="P439"/>
      <c r="Q439"/>
      <c r="R439"/>
      <c r="S439"/>
      <c r="T439"/>
      <c r="U439"/>
      <c r="V439"/>
      <c r="W439"/>
      <c r="X439"/>
      <c r="Y439"/>
      <c r="Z439"/>
    </row>
    <row r="440" spans="1:26" ht="14.4" x14ac:dyDescent="0.3">
      <c r="A440"/>
      <c r="B440"/>
      <c r="C440"/>
      <c r="D440"/>
      <c r="E440"/>
      <c r="F440"/>
      <c r="G440"/>
      <c r="H440"/>
      <c r="I440"/>
      <c r="J440"/>
      <c r="K440"/>
      <c r="L440"/>
      <c r="M440"/>
      <c r="N440"/>
      <c r="O440"/>
      <c r="P440"/>
      <c r="Q440"/>
      <c r="R440"/>
      <c r="S440"/>
      <c r="T440"/>
      <c r="U440"/>
      <c r="V440"/>
      <c r="W440"/>
      <c r="X440"/>
      <c r="Y440"/>
      <c r="Z440"/>
    </row>
    <row r="441" spans="1:26" ht="14.4" x14ac:dyDescent="0.3">
      <c r="A441"/>
      <c r="B441"/>
      <c r="C441"/>
      <c r="D441"/>
      <c r="E441"/>
      <c r="F441"/>
      <c r="G441"/>
      <c r="H441"/>
      <c r="I441"/>
      <c r="J441"/>
      <c r="K441"/>
      <c r="L441"/>
      <c r="M441"/>
      <c r="N441"/>
      <c r="O441"/>
      <c r="P441"/>
      <c r="Q441"/>
      <c r="R441"/>
      <c r="S441"/>
      <c r="T441"/>
      <c r="U441"/>
      <c r="V441"/>
      <c r="W441"/>
      <c r="X441"/>
      <c r="Y441"/>
      <c r="Z441"/>
    </row>
    <row r="442" spans="1:26" ht="14.4" x14ac:dyDescent="0.3">
      <c r="A442"/>
      <c r="B442"/>
      <c r="C442"/>
      <c r="D442"/>
      <c r="E442"/>
      <c r="F442"/>
      <c r="G442"/>
      <c r="H442"/>
      <c r="I442"/>
      <c r="J442"/>
      <c r="K442"/>
      <c r="L442"/>
      <c r="M442"/>
      <c r="N442"/>
      <c r="O442"/>
      <c r="P442"/>
      <c r="Q442"/>
      <c r="R442"/>
      <c r="S442"/>
      <c r="T442"/>
      <c r="U442"/>
      <c r="V442"/>
      <c r="W442"/>
      <c r="X442"/>
      <c r="Y442"/>
      <c r="Z442"/>
    </row>
    <row r="443" spans="1:26" ht="14.4" x14ac:dyDescent="0.3">
      <c r="A443"/>
      <c r="B443"/>
      <c r="C443"/>
      <c r="D443"/>
      <c r="E443"/>
      <c r="F443"/>
      <c r="G443"/>
      <c r="H443"/>
      <c r="I443"/>
      <c r="J443"/>
      <c r="K443"/>
      <c r="L443"/>
      <c r="M443"/>
      <c r="N443"/>
      <c r="O443"/>
      <c r="P443"/>
      <c r="Q443"/>
      <c r="R443"/>
      <c r="S443"/>
      <c r="T443"/>
      <c r="U443"/>
      <c r="V443"/>
      <c r="W443"/>
      <c r="X443"/>
      <c r="Y443"/>
      <c r="Z443"/>
    </row>
    <row r="444" spans="1:26" ht="14.4" x14ac:dyDescent="0.3">
      <c r="A444"/>
      <c r="B444"/>
      <c r="C444"/>
      <c r="D444"/>
      <c r="E444"/>
      <c r="F444"/>
      <c r="G444"/>
      <c r="H444"/>
      <c r="I444"/>
      <c r="J444"/>
      <c r="K444"/>
      <c r="L444"/>
      <c r="M444"/>
      <c r="N444"/>
      <c r="O444"/>
      <c r="P444"/>
      <c r="Q444"/>
      <c r="R444"/>
      <c r="S444"/>
      <c r="T444"/>
      <c r="U444"/>
      <c r="V444"/>
      <c r="W444"/>
      <c r="X444"/>
      <c r="Y444"/>
      <c r="Z444"/>
    </row>
    <row r="445" spans="1:26" ht="14.4" x14ac:dyDescent="0.3">
      <c r="A445"/>
      <c r="B445"/>
      <c r="C445"/>
      <c r="D445"/>
      <c r="E445"/>
      <c r="F445"/>
      <c r="G445"/>
      <c r="H445"/>
      <c r="I445"/>
      <c r="J445"/>
      <c r="K445"/>
      <c r="L445"/>
      <c r="M445"/>
      <c r="N445"/>
      <c r="O445"/>
      <c r="P445"/>
      <c r="Q445"/>
      <c r="R445"/>
      <c r="S445"/>
      <c r="T445"/>
      <c r="U445"/>
      <c r="V445"/>
      <c r="W445"/>
      <c r="X445"/>
      <c r="Y445"/>
      <c r="Z445"/>
    </row>
    <row r="446" spans="1:26" ht="14.4" x14ac:dyDescent="0.3">
      <c r="A446"/>
      <c r="B446"/>
      <c r="C446"/>
      <c r="D446"/>
      <c r="E446"/>
      <c r="F446"/>
      <c r="G446"/>
      <c r="H446"/>
      <c r="I446"/>
      <c r="J446"/>
      <c r="K446"/>
      <c r="L446"/>
      <c r="M446"/>
      <c r="N446"/>
      <c r="O446"/>
      <c r="P446"/>
      <c r="Q446"/>
      <c r="R446"/>
      <c r="S446"/>
      <c r="T446"/>
      <c r="U446"/>
      <c r="V446"/>
      <c r="W446"/>
      <c r="X446"/>
      <c r="Y446"/>
      <c r="Z446"/>
    </row>
    <row r="447" spans="1:26" ht="14.4" x14ac:dyDescent="0.3">
      <c r="A447"/>
      <c r="B447"/>
      <c r="C447"/>
      <c r="D447"/>
      <c r="E447"/>
      <c r="F447"/>
      <c r="G447"/>
      <c r="H447"/>
      <c r="I447"/>
      <c r="J447"/>
      <c r="K447"/>
      <c r="L447"/>
      <c r="M447"/>
      <c r="N447"/>
      <c r="O447"/>
      <c r="P447"/>
      <c r="Q447"/>
      <c r="R447"/>
      <c r="S447"/>
      <c r="T447"/>
      <c r="U447"/>
      <c r="V447"/>
      <c r="W447"/>
      <c r="X447"/>
      <c r="Y447"/>
      <c r="Z447"/>
    </row>
    <row r="448" spans="1:26" ht="14.4" x14ac:dyDescent="0.3">
      <c r="A448"/>
      <c r="B448"/>
      <c r="C448"/>
      <c r="D448"/>
      <c r="E448"/>
      <c r="F448"/>
      <c r="G448"/>
      <c r="H448"/>
      <c r="I448"/>
      <c r="J448"/>
      <c r="K448"/>
      <c r="L448"/>
      <c r="M448"/>
      <c r="N448"/>
      <c r="O448"/>
      <c r="P448"/>
      <c r="Q448"/>
      <c r="R448"/>
      <c r="S448"/>
      <c r="T448"/>
      <c r="U448"/>
      <c r="V448"/>
      <c r="W448"/>
      <c r="X448"/>
      <c r="Y448"/>
      <c r="Z448"/>
    </row>
    <row r="449" spans="1:26" ht="14.4" x14ac:dyDescent="0.3">
      <c r="A449"/>
      <c r="B449"/>
      <c r="C449"/>
      <c r="D449"/>
      <c r="E449"/>
      <c r="F449"/>
      <c r="G449"/>
      <c r="H449"/>
      <c r="I449"/>
      <c r="J449"/>
      <c r="K449"/>
      <c r="L449"/>
      <c r="M449"/>
      <c r="N449"/>
      <c r="O449"/>
      <c r="P449"/>
      <c r="Q449"/>
      <c r="R449"/>
      <c r="S449"/>
      <c r="T449"/>
      <c r="U449"/>
      <c r="V449"/>
      <c r="W449"/>
      <c r="X449"/>
      <c r="Y449"/>
      <c r="Z449"/>
    </row>
    <row r="450" spans="1:26" ht="14.4" x14ac:dyDescent="0.3">
      <c r="A450"/>
      <c r="B450"/>
      <c r="C450"/>
      <c r="D450"/>
      <c r="E450"/>
      <c r="F450"/>
      <c r="G450"/>
      <c r="H450"/>
      <c r="I450"/>
      <c r="J450"/>
      <c r="K450"/>
      <c r="L450"/>
      <c r="M450"/>
      <c r="N450"/>
      <c r="O450"/>
      <c r="P450"/>
      <c r="Q450"/>
      <c r="R450"/>
      <c r="S450"/>
      <c r="T450"/>
      <c r="U450"/>
      <c r="V450"/>
      <c r="W450"/>
      <c r="X450"/>
      <c r="Y450"/>
      <c r="Z450"/>
    </row>
    <row r="451" spans="1:26" ht="14.4" x14ac:dyDescent="0.3">
      <c r="A451"/>
      <c r="B451"/>
      <c r="C451"/>
      <c r="D451"/>
      <c r="E451"/>
      <c r="F451"/>
      <c r="G451"/>
      <c r="H451"/>
      <c r="I451"/>
      <c r="J451"/>
      <c r="K451"/>
      <c r="L451"/>
      <c r="M451"/>
      <c r="N451"/>
      <c r="O451"/>
      <c r="P451"/>
      <c r="Q451"/>
      <c r="R451"/>
      <c r="S451"/>
      <c r="T451"/>
      <c r="U451"/>
      <c r="V451"/>
      <c r="W451"/>
      <c r="X451"/>
      <c r="Y451"/>
      <c r="Z451"/>
    </row>
    <row r="452" spans="1:26" ht="14.4" x14ac:dyDescent="0.3">
      <c r="A452"/>
      <c r="B452"/>
      <c r="C452"/>
      <c r="D452"/>
      <c r="E452"/>
      <c r="F452"/>
      <c r="G452"/>
      <c r="H452"/>
      <c r="I452"/>
      <c r="J452"/>
      <c r="K452"/>
      <c r="L452"/>
      <c r="M452"/>
      <c r="N452"/>
      <c r="O452"/>
      <c r="P452"/>
      <c r="Q452"/>
      <c r="R452"/>
      <c r="S452"/>
      <c r="T452"/>
      <c r="U452"/>
      <c r="V452"/>
      <c r="W452"/>
      <c r="X452"/>
      <c r="Y452"/>
      <c r="Z452"/>
    </row>
    <row r="453" spans="1:26" ht="14.4" x14ac:dyDescent="0.3">
      <c r="A453"/>
      <c r="B453"/>
      <c r="C453"/>
      <c r="D453"/>
      <c r="E453"/>
      <c r="F453"/>
      <c r="G453"/>
      <c r="H453"/>
      <c r="I453"/>
      <c r="J453"/>
      <c r="K453"/>
      <c r="L453"/>
      <c r="M453"/>
      <c r="N453"/>
      <c r="O453"/>
      <c r="P453"/>
      <c r="Q453"/>
      <c r="R453"/>
      <c r="S453"/>
      <c r="T453"/>
      <c r="U453"/>
      <c r="V453"/>
      <c r="W453"/>
      <c r="X453"/>
      <c r="Y453"/>
      <c r="Z453"/>
    </row>
    <row r="454" spans="1:26" ht="14.4" x14ac:dyDescent="0.3">
      <c r="A454"/>
      <c r="B454"/>
      <c r="C454"/>
      <c r="D454"/>
      <c r="E454"/>
      <c r="F454"/>
      <c r="G454"/>
      <c r="H454"/>
      <c r="I454"/>
      <c r="J454"/>
      <c r="K454"/>
      <c r="L454"/>
      <c r="M454"/>
      <c r="N454"/>
      <c r="O454"/>
      <c r="P454"/>
      <c r="Q454"/>
      <c r="R454"/>
      <c r="S454"/>
      <c r="T454"/>
      <c r="U454"/>
      <c r="V454"/>
      <c r="W454"/>
      <c r="X454"/>
      <c r="Y454"/>
      <c r="Z454"/>
    </row>
    <row r="455" spans="1:26" ht="14.4" x14ac:dyDescent="0.3">
      <c r="A455"/>
      <c r="B455"/>
      <c r="C455"/>
      <c r="D455"/>
      <c r="E455"/>
      <c r="F455"/>
      <c r="G455"/>
      <c r="H455"/>
      <c r="I455"/>
      <c r="J455"/>
      <c r="K455"/>
      <c r="L455"/>
      <c r="M455"/>
      <c r="N455"/>
      <c r="O455"/>
      <c r="P455"/>
      <c r="Q455"/>
      <c r="R455"/>
      <c r="S455"/>
      <c r="T455"/>
      <c r="U455"/>
      <c r="V455"/>
      <c r="W455"/>
      <c r="X455"/>
      <c r="Y455"/>
      <c r="Z455"/>
    </row>
    <row r="456" spans="1:26" ht="14.4" x14ac:dyDescent="0.3">
      <c r="A456"/>
      <c r="B456"/>
      <c r="C456"/>
      <c r="D456"/>
      <c r="E456"/>
      <c r="F456"/>
      <c r="G456"/>
      <c r="H456"/>
      <c r="I456"/>
      <c r="J456"/>
      <c r="K456"/>
      <c r="L456"/>
      <c r="M456"/>
      <c r="N456"/>
      <c r="O456"/>
      <c r="P456"/>
      <c r="Q456"/>
      <c r="R456"/>
      <c r="S456"/>
      <c r="T456"/>
      <c r="U456"/>
      <c r="V456"/>
      <c r="W456"/>
      <c r="X456"/>
      <c r="Y456"/>
      <c r="Z456"/>
    </row>
    <row r="457" spans="1:26" ht="14.4" x14ac:dyDescent="0.3">
      <c r="A457"/>
      <c r="B457"/>
      <c r="C457"/>
      <c r="D457"/>
      <c r="E457"/>
      <c r="F457"/>
      <c r="G457"/>
      <c r="H457"/>
      <c r="I457"/>
      <c r="J457"/>
      <c r="K457"/>
      <c r="L457"/>
      <c r="M457"/>
      <c r="N457"/>
      <c r="O457"/>
      <c r="P457"/>
      <c r="Q457"/>
      <c r="R457"/>
      <c r="S457"/>
      <c r="T457"/>
      <c r="U457"/>
      <c r="V457"/>
      <c r="W457"/>
      <c r="X457"/>
      <c r="Y457"/>
      <c r="Z457"/>
    </row>
    <row r="458" spans="1:26" ht="14.4" x14ac:dyDescent="0.3">
      <c r="A458"/>
      <c r="B458"/>
      <c r="C458"/>
      <c r="D458"/>
      <c r="E458"/>
      <c r="F458"/>
      <c r="G458"/>
      <c r="H458"/>
      <c r="I458"/>
      <c r="J458"/>
      <c r="K458"/>
      <c r="L458"/>
      <c r="M458"/>
      <c r="N458"/>
      <c r="O458"/>
      <c r="P458"/>
      <c r="Q458"/>
      <c r="R458"/>
      <c r="S458"/>
      <c r="T458"/>
      <c r="U458"/>
      <c r="V458"/>
      <c r="W458"/>
      <c r="X458"/>
      <c r="Y458"/>
      <c r="Z458"/>
    </row>
    <row r="459" spans="1:26" ht="14.4" x14ac:dyDescent="0.3">
      <c r="A459"/>
      <c r="B459"/>
      <c r="C459"/>
      <c r="D459"/>
      <c r="E459"/>
      <c r="F459"/>
      <c r="G459"/>
      <c r="H459"/>
      <c r="I459"/>
      <c r="J459"/>
      <c r="K459"/>
      <c r="L459"/>
      <c r="M459"/>
      <c r="N459"/>
      <c r="O459"/>
      <c r="P459"/>
      <c r="Q459"/>
      <c r="R459"/>
      <c r="S459"/>
      <c r="T459"/>
      <c r="U459"/>
      <c r="V459"/>
      <c r="W459"/>
      <c r="X459"/>
      <c r="Y459"/>
      <c r="Z459"/>
    </row>
    <row r="460" spans="1:26" ht="14.4" x14ac:dyDescent="0.3">
      <c r="A460"/>
      <c r="B460"/>
      <c r="C460"/>
      <c r="D460"/>
      <c r="E460"/>
      <c r="F460"/>
      <c r="G460"/>
      <c r="H460"/>
      <c r="I460"/>
      <c r="J460"/>
      <c r="K460"/>
      <c r="L460"/>
      <c r="M460"/>
      <c r="N460"/>
      <c r="O460"/>
      <c r="P460"/>
      <c r="Q460"/>
      <c r="R460"/>
      <c r="S460"/>
      <c r="T460"/>
      <c r="U460"/>
      <c r="V460"/>
      <c r="W460"/>
      <c r="X460"/>
      <c r="Y460"/>
      <c r="Z460"/>
    </row>
    <row r="461" spans="1:26" ht="14.4" x14ac:dyDescent="0.3">
      <c r="A461"/>
      <c r="B461"/>
      <c r="C461"/>
      <c r="D461"/>
      <c r="E461"/>
      <c r="F461"/>
      <c r="G461"/>
      <c r="H461"/>
      <c r="I461"/>
      <c r="J461"/>
      <c r="K461"/>
      <c r="L461"/>
      <c r="M461"/>
      <c r="N461"/>
      <c r="O461"/>
      <c r="P461"/>
      <c r="Q461"/>
      <c r="R461"/>
      <c r="S461"/>
      <c r="T461"/>
      <c r="U461"/>
      <c r="V461"/>
      <c r="W461"/>
      <c r="X461"/>
      <c r="Y461"/>
      <c r="Z461"/>
    </row>
    <row r="462" spans="1:26" ht="14.4" x14ac:dyDescent="0.3">
      <c r="A462"/>
      <c r="B462"/>
      <c r="C462"/>
      <c r="D462"/>
      <c r="E462"/>
      <c r="F462"/>
      <c r="G462"/>
      <c r="H462"/>
      <c r="I462"/>
      <c r="J462"/>
      <c r="K462"/>
      <c r="L462"/>
      <c r="M462"/>
      <c r="N462"/>
      <c r="O462"/>
      <c r="P462"/>
      <c r="Q462"/>
      <c r="R462"/>
      <c r="S462"/>
      <c r="T462"/>
      <c r="U462"/>
      <c r="V462"/>
      <c r="W462"/>
      <c r="X462"/>
      <c r="Y462"/>
      <c r="Z462"/>
    </row>
    <row r="463" spans="1:26" ht="14.4" x14ac:dyDescent="0.3">
      <c r="A463"/>
      <c r="B463"/>
      <c r="C463"/>
      <c r="D463"/>
      <c r="E463"/>
      <c r="F463"/>
      <c r="G463"/>
      <c r="H463"/>
      <c r="I463"/>
      <c r="J463"/>
      <c r="K463"/>
      <c r="L463"/>
      <c r="M463"/>
      <c r="N463"/>
      <c r="O463"/>
      <c r="P463"/>
      <c r="Q463"/>
      <c r="R463"/>
      <c r="S463"/>
      <c r="T463"/>
      <c r="U463"/>
      <c r="V463"/>
      <c r="W463"/>
      <c r="X463"/>
      <c r="Y463"/>
      <c r="Z463"/>
    </row>
    <row r="464" spans="1:26" ht="14.4" x14ac:dyDescent="0.3">
      <c r="A464"/>
      <c r="B464"/>
      <c r="C464"/>
      <c r="D464"/>
      <c r="E464"/>
      <c r="F464"/>
      <c r="G464"/>
      <c r="H464"/>
      <c r="I464"/>
      <c r="J464"/>
      <c r="K464"/>
      <c r="L464"/>
      <c r="M464"/>
      <c r="N464"/>
      <c r="O464"/>
      <c r="P464"/>
      <c r="Q464"/>
      <c r="R464"/>
      <c r="S464"/>
      <c r="T464"/>
      <c r="U464"/>
      <c r="V464"/>
      <c r="W464"/>
      <c r="X464"/>
      <c r="Y464"/>
      <c r="Z464"/>
    </row>
    <row r="465" spans="1:26" ht="14.4" x14ac:dyDescent="0.3">
      <c r="A465"/>
      <c r="B465"/>
      <c r="C465"/>
      <c r="D465"/>
      <c r="E465"/>
      <c r="F465"/>
      <c r="G465"/>
      <c r="H465"/>
      <c r="I465"/>
      <c r="J465"/>
      <c r="K465"/>
      <c r="L465"/>
      <c r="M465"/>
      <c r="N465"/>
      <c r="O465"/>
      <c r="P465"/>
      <c r="Q465"/>
      <c r="R465"/>
      <c r="S465"/>
      <c r="T465"/>
      <c r="U465"/>
      <c r="V465"/>
      <c r="W465"/>
      <c r="X465"/>
      <c r="Y465"/>
      <c r="Z465"/>
    </row>
    <row r="466" spans="1:26" ht="14.4" x14ac:dyDescent="0.3">
      <c r="A466"/>
      <c r="B466"/>
      <c r="C466"/>
      <c r="D466"/>
      <c r="E466"/>
      <c r="F466"/>
      <c r="G466"/>
      <c r="H466"/>
      <c r="I466"/>
      <c r="J466"/>
      <c r="K466"/>
      <c r="L466"/>
      <c r="M466"/>
      <c r="N466"/>
      <c r="O466"/>
      <c r="P466"/>
      <c r="Q466"/>
      <c r="R466"/>
      <c r="S466"/>
      <c r="T466"/>
      <c r="U466"/>
      <c r="V466"/>
      <c r="W466"/>
      <c r="X466"/>
      <c r="Y466"/>
      <c r="Z466"/>
    </row>
    <row r="467" spans="1:26" ht="14.4" x14ac:dyDescent="0.3">
      <c r="A467"/>
      <c r="B467"/>
      <c r="C467"/>
      <c r="D467"/>
      <c r="E467"/>
      <c r="F467"/>
      <c r="G467"/>
      <c r="H467"/>
      <c r="I467"/>
      <c r="J467"/>
      <c r="K467"/>
      <c r="L467"/>
      <c r="M467"/>
      <c r="N467"/>
      <c r="O467"/>
      <c r="P467"/>
      <c r="Q467"/>
      <c r="R467"/>
      <c r="S467"/>
      <c r="T467"/>
      <c r="U467"/>
      <c r="V467"/>
      <c r="W467"/>
      <c r="X467"/>
      <c r="Y467"/>
      <c r="Z467"/>
    </row>
    <row r="468" spans="1:26" ht="14.4" x14ac:dyDescent="0.3">
      <c r="A468"/>
      <c r="B468"/>
      <c r="C468"/>
      <c r="D468"/>
      <c r="E468"/>
      <c r="F468"/>
      <c r="G468"/>
      <c r="H468"/>
      <c r="I468"/>
      <c r="J468"/>
      <c r="K468"/>
      <c r="L468"/>
      <c r="M468"/>
      <c r="N468"/>
      <c r="O468"/>
      <c r="P468"/>
      <c r="Q468"/>
      <c r="R468"/>
      <c r="S468"/>
      <c r="T468"/>
      <c r="U468"/>
      <c r="V468"/>
      <c r="W468"/>
      <c r="X468"/>
      <c r="Y468"/>
      <c r="Z468"/>
    </row>
    <row r="469" spans="1:26" ht="14.4" x14ac:dyDescent="0.3">
      <c r="A469"/>
      <c r="B469"/>
      <c r="C469"/>
      <c r="D469"/>
      <c r="E469"/>
      <c r="F469"/>
      <c r="G469"/>
      <c r="H469"/>
      <c r="I469"/>
      <c r="J469"/>
      <c r="K469"/>
      <c r="L469"/>
      <c r="M469"/>
      <c r="N469"/>
      <c r="O469"/>
      <c r="P469"/>
      <c r="Q469"/>
      <c r="R469"/>
      <c r="S469"/>
      <c r="T469"/>
      <c r="U469"/>
      <c r="V469"/>
      <c r="W469"/>
      <c r="X469"/>
      <c r="Y469"/>
      <c r="Z469"/>
    </row>
    <row r="470" spans="1:26" ht="14.4" x14ac:dyDescent="0.3">
      <c r="A470"/>
      <c r="B470"/>
      <c r="C470"/>
      <c r="D470"/>
      <c r="E470"/>
      <c r="F470"/>
      <c r="G470"/>
      <c r="H470"/>
      <c r="I470"/>
      <c r="J470"/>
      <c r="K470"/>
      <c r="L470"/>
      <c r="M470"/>
      <c r="N470"/>
      <c r="O470"/>
      <c r="P470"/>
      <c r="Q470"/>
      <c r="R470"/>
      <c r="S470"/>
      <c r="T470"/>
      <c r="U470"/>
      <c r="V470"/>
      <c r="W470"/>
      <c r="X470"/>
      <c r="Y470"/>
      <c r="Z470"/>
    </row>
    <row r="471" spans="1:26" ht="14.4" x14ac:dyDescent="0.3">
      <c r="A471"/>
      <c r="B471"/>
      <c r="C471"/>
      <c r="D471"/>
      <c r="E471"/>
      <c r="F471"/>
      <c r="G471"/>
      <c r="H471"/>
      <c r="I471"/>
      <c r="J471"/>
      <c r="K471"/>
      <c r="L471"/>
      <c r="M471"/>
      <c r="N471"/>
      <c r="O471"/>
      <c r="P471"/>
      <c r="Q471"/>
      <c r="R471"/>
      <c r="S471"/>
      <c r="T471"/>
      <c r="U471"/>
      <c r="V471"/>
      <c r="W471"/>
      <c r="X471"/>
      <c r="Y471"/>
      <c r="Z471"/>
    </row>
    <row r="472" spans="1:26" ht="14.4" x14ac:dyDescent="0.3">
      <c r="A472"/>
      <c r="B472"/>
      <c r="C472"/>
      <c r="D472"/>
      <c r="E472"/>
      <c r="F472"/>
      <c r="G472"/>
      <c r="H472"/>
      <c r="I472"/>
      <c r="J472"/>
      <c r="K472"/>
      <c r="L472"/>
      <c r="M472"/>
      <c r="N472"/>
      <c r="O472"/>
      <c r="P472"/>
      <c r="Q472"/>
      <c r="R472"/>
      <c r="S472"/>
      <c r="T472"/>
      <c r="U472"/>
      <c r="V472"/>
      <c r="W472"/>
      <c r="X472"/>
      <c r="Y472"/>
      <c r="Z472"/>
    </row>
    <row r="473" spans="1:26" ht="14.4" x14ac:dyDescent="0.3">
      <c r="A473"/>
      <c r="B473"/>
      <c r="C473"/>
      <c r="D473"/>
      <c r="E473"/>
      <c r="F473"/>
      <c r="G473"/>
      <c r="H473"/>
      <c r="I473"/>
      <c r="J473"/>
      <c r="K473"/>
      <c r="L473"/>
      <c r="M473"/>
      <c r="N473"/>
      <c r="O473"/>
      <c r="P473"/>
      <c r="Q473"/>
      <c r="R473"/>
      <c r="S473"/>
      <c r="T473"/>
      <c r="U473"/>
      <c r="V473"/>
      <c r="W473"/>
      <c r="X473"/>
      <c r="Y473"/>
      <c r="Z473"/>
    </row>
    <row r="474" spans="1:26" ht="14.4" x14ac:dyDescent="0.3">
      <c r="A474"/>
      <c r="B474"/>
      <c r="C474"/>
      <c r="D474"/>
      <c r="E474"/>
      <c r="F474"/>
      <c r="G474"/>
      <c r="H474"/>
      <c r="I474"/>
      <c r="J474"/>
      <c r="K474"/>
      <c r="L474"/>
      <c r="M474"/>
      <c r="N474"/>
      <c r="O474"/>
      <c r="P474"/>
      <c r="Q474"/>
      <c r="R474"/>
      <c r="S474"/>
      <c r="T474"/>
      <c r="U474"/>
      <c r="V474"/>
      <c r="W474"/>
      <c r="X474"/>
      <c r="Y474"/>
      <c r="Z474"/>
    </row>
    <row r="475" spans="1:26" ht="14.4" x14ac:dyDescent="0.3">
      <c r="A475"/>
      <c r="B475"/>
      <c r="C475"/>
      <c r="D475"/>
      <c r="E475"/>
      <c r="F475"/>
      <c r="G475"/>
      <c r="H475"/>
      <c r="I475"/>
      <c r="J475"/>
      <c r="K475"/>
      <c r="L475"/>
      <c r="M475"/>
      <c r="N475"/>
      <c r="O475"/>
      <c r="P475"/>
      <c r="Q475"/>
      <c r="R475"/>
      <c r="S475"/>
      <c r="T475"/>
      <c r="U475"/>
      <c r="V475"/>
      <c r="W475"/>
      <c r="X475"/>
      <c r="Y475"/>
      <c r="Z475"/>
    </row>
    <row r="476" spans="1:26" ht="14.4" x14ac:dyDescent="0.3">
      <c r="A476"/>
      <c r="B476"/>
      <c r="C476"/>
      <c r="D476"/>
      <c r="E476"/>
      <c r="F476"/>
      <c r="G476"/>
      <c r="H476"/>
      <c r="I476"/>
      <c r="J476"/>
      <c r="K476"/>
      <c r="L476"/>
      <c r="M476"/>
      <c r="N476"/>
      <c r="O476"/>
      <c r="P476"/>
      <c r="Q476"/>
      <c r="R476"/>
      <c r="S476"/>
      <c r="T476"/>
      <c r="U476"/>
      <c r="V476"/>
      <c r="W476"/>
      <c r="X476"/>
      <c r="Y476"/>
      <c r="Z476"/>
    </row>
    <row r="477" spans="1:26" ht="14.4" x14ac:dyDescent="0.3">
      <c r="A477"/>
      <c r="B477"/>
      <c r="C477"/>
      <c r="D477"/>
      <c r="E477"/>
      <c r="F477"/>
      <c r="G477"/>
      <c r="H477"/>
      <c r="I477"/>
      <c r="J477"/>
      <c r="K477"/>
      <c r="L477"/>
      <c r="M477"/>
      <c r="N477"/>
      <c r="O477"/>
      <c r="P477"/>
      <c r="Q477"/>
      <c r="R477"/>
      <c r="S477"/>
      <c r="T477"/>
      <c r="U477"/>
      <c r="V477"/>
      <c r="W477"/>
      <c r="X477"/>
      <c r="Y477"/>
      <c r="Z477"/>
    </row>
    <row r="478" spans="1:26" ht="14.4" x14ac:dyDescent="0.3">
      <c r="A478"/>
      <c r="B478"/>
      <c r="C478"/>
      <c r="D478"/>
      <c r="E478"/>
      <c r="F478"/>
      <c r="G478"/>
      <c r="H478"/>
      <c r="I478"/>
      <c r="J478"/>
      <c r="K478"/>
      <c r="L478"/>
      <c r="M478"/>
      <c r="N478"/>
      <c r="O478"/>
      <c r="P478"/>
      <c r="Q478"/>
      <c r="R478"/>
      <c r="S478"/>
      <c r="T478"/>
      <c r="U478"/>
      <c r="V478"/>
      <c r="W478"/>
      <c r="X478"/>
      <c r="Y478"/>
      <c r="Z478"/>
    </row>
    <row r="479" spans="1:26" ht="14.4" x14ac:dyDescent="0.3">
      <c r="A479"/>
      <c r="B479"/>
      <c r="C479"/>
      <c r="D479"/>
      <c r="E479"/>
      <c r="F479"/>
      <c r="G479"/>
      <c r="H479"/>
      <c r="I479"/>
      <c r="J479"/>
      <c r="K479"/>
      <c r="L479"/>
      <c r="M479"/>
      <c r="N479"/>
      <c r="O479"/>
      <c r="P479"/>
      <c r="Q479"/>
      <c r="R479"/>
      <c r="S479"/>
      <c r="T479"/>
      <c r="U479"/>
      <c r="V479"/>
      <c r="W479"/>
      <c r="X479"/>
      <c r="Y479"/>
      <c r="Z479"/>
    </row>
    <row r="480" spans="1:26" ht="14.4" x14ac:dyDescent="0.3">
      <c r="A480"/>
      <c r="B480"/>
      <c r="C480"/>
      <c r="D480"/>
      <c r="E480"/>
      <c r="F480"/>
      <c r="G480"/>
      <c r="H480"/>
      <c r="I480"/>
      <c r="J480"/>
      <c r="K480"/>
      <c r="L480"/>
      <c r="M480"/>
      <c r="N480"/>
      <c r="O480"/>
      <c r="P480"/>
      <c r="Q480"/>
      <c r="R480"/>
      <c r="S480"/>
      <c r="T480"/>
      <c r="U480"/>
      <c r="V480"/>
      <c r="W480"/>
      <c r="X480"/>
      <c r="Y480"/>
      <c r="Z480"/>
    </row>
    <row r="481" spans="1:26" ht="14.4" x14ac:dyDescent="0.3">
      <c r="A481"/>
      <c r="B481"/>
      <c r="C481"/>
      <c r="D481"/>
      <c r="E481"/>
      <c r="F481"/>
      <c r="G481"/>
      <c r="H481"/>
      <c r="I481"/>
      <c r="J481"/>
      <c r="K481"/>
      <c r="L481"/>
      <c r="M481"/>
      <c r="N481"/>
      <c r="O481"/>
      <c r="P481"/>
      <c r="Q481"/>
      <c r="R481"/>
      <c r="S481"/>
      <c r="T481"/>
      <c r="U481"/>
      <c r="V481"/>
      <c r="W481"/>
      <c r="X481"/>
      <c r="Y481"/>
      <c r="Z481"/>
    </row>
    <row r="482" spans="1:26" ht="14.4" x14ac:dyDescent="0.3">
      <c r="A482"/>
      <c r="B482"/>
      <c r="C482"/>
      <c r="D482"/>
      <c r="E482"/>
      <c r="F482"/>
      <c r="G482"/>
      <c r="H482"/>
      <c r="I482"/>
      <c r="J482"/>
      <c r="K482"/>
      <c r="L482"/>
      <c r="M482"/>
      <c r="N482"/>
      <c r="O482"/>
      <c r="P482"/>
      <c r="Q482"/>
      <c r="R482"/>
      <c r="S482"/>
      <c r="T482"/>
      <c r="U482"/>
      <c r="V482"/>
      <c r="W482"/>
      <c r="X482"/>
      <c r="Y482"/>
      <c r="Z482"/>
    </row>
    <row r="483" spans="1:26" ht="14.4" x14ac:dyDescent="0.3">
      <c r="A483"/>
      <c r="B483"/>
      <c r="C483"/>
      <c r="D483"/>
      <c r="E483"/>
      <c r="F483"/>
      <c r="G483"/>
      <c r="H483"/>
      <c r="I483"/>
      <c r="J483"/>
      <c r="K483"/>
      <c r="L483"/>
      <c r="M483"/>
      <c r="N483"/>
      <c r="O483"/>
      <c r="P483"/>
      <c r="Q483"/>
      <c r="R483"/>
      <c r="S483"/>
      <c r="T483"/>
      <c r="U483"/>
      <c r="V483"/>
      <c r="W483"/>
      <c r="X483"/>
      <c r="Y483"/>
      <c r="Z483"/>
    </row>
    <row r="484" spans="1:26" ht="14.4" x14ac:dyDescent="0.3">
      <c r="A484"/>
      <c r="B484"/>
      <c r="C484"/>
      <c r="D484"/>
      <c r="E484"/>
      <c r="F484"/>
      <c r="G484"/>
      <c r="H484"/>
      <c r="I484"/>
      <c r="J484"/>
      <c r="K484"/>
      <c r="L484"/>
      <c r="M484"/>
      <c r="N484"/>
      <c r="O484"/>
      <c r="P484"/>
      <c r="Q484"/>
      <c r="R484"/>
      <c r="S484"/>
      <c r="T484"/>
      <c r="U484"/>
      <c r="V484"/>
      <c r="W484"/>
      <c r="X484"/>
      <c r="Y484"/>
      <c r="Z484"/>
    </row>
    <row r="485" spans="1:26" ht="14.4" x14ac:dyDescent="0.3">
      <c r="A485"/>
      <c r="B485"/>
      <c r="C485"/>
      <c r="D485"/>
      <c r="E485"/>
      <c r="F485"/>
      <c r="G485"/>
      <c r="H485"/>
      <c r="I485"/>
      <c r="J485"/>
      <c r="K485"/>
      <c r="L485"/>
      <c r="M485"/>
      <c r="N485"/>
      <c r="O485"/>
      <c r="P485"/>
      <c r="Q485"/>
      <c r="R485"/>
      <c r="S485"/>
      <c r="T485"/>
      <c r="U485"/>
      <c r="V485"/>
      <c r="W485"/>
      <c r="X485"/>
      <c r="Y485"/>
      <c r="Z485"/>
    </row>
    <row r="486" spans="1:26" ht="14.4" x14ac:dyDescent="0.3">
      <c r="A486"/>
      <c r="B486"/>
      <c r="C486"/>
      <c r="D486"/>
      <c r="E486"/>
      <c r="F486"/>
      <c r="G486"/>
      <c r="H486"/>
      <c r="I486"/>
      <c r="J486"/>
      <c r="K486"/>
      <c r="L486"/>
      <c r="M486"/>
      <c r="N486"/>
      <c r="O486"/>
      <c r="P486"/>
      <c r="Q486"/>
      <c r="R486"/>
      <c r="S486"/>
      <c r="T486"/>
      <c r="U486"/>
      <c r="V486"/>
      <c r="W486"/>
      <c r="X486"/>
      <c r="Y486"/>
      <c r="Z486"/>
    </row>
    <row r="487" spans="1:26" ht="14.4" x14ac:dyDescent="0.3">
      <c r="A487"/>
      <c r="B487"/>
      <c r="C487"/>
      <c r="D487"/>
      <c r="E487"/>
      <c r="F487"/>
      <c r="G487"/>
      <c r="H487"/>
      <c r="I487"/>
      <c r="J487"/>
      <c r="K487"/>
      <c r="L487"/>
      <c r="M487"/>
      <c r="N487"/>
      <c r="O487"/>
      <c r="P487"/>
      <c r="Q487"/>
      <c r="R487"/>
      <c r="S487"/>
      <c r="T487"/>
      <c r="U487"/>
      <c r="V487"/>
      <c r="W487"/>
      <c r="X487"/>
      <c r="Y487"/>
      <c r="Z487"/>
    </row>
    <row r="488" spans="1:26" ht="14.4" x14ac:dyDescent="0.3">
      <c r="A488"/>
      <c r="B488"/>
      <c r="C488"/>
      <c r="D488"/>
      <c r="E488"/>
      <c r="F488"/>
      <c r="G488"/>
      <c r="H488"/>
      <c r="I488"/>
      <c r="J488"/>
      <c r="K488"/>
      <c r="L488"/>
      <c r="M488"/>
      <c r="N488"/>
      <c r="O488"/>
      <c r="P488"/>
      <c r="Q488"/>
      <c r="R488"/>
      <c r="S488"/>
      <c r="T488"/>
      <c r="U488"/>
      <c r="V488"/>
      <c r="W488"/>
      <c r="X488"/>
      <c r="Y488"/>
      <c r="Z488"/>
    </row>
    <row r="489" spans="1:26" ht="14.4" x14ac:dyDescent="0.3">
      <c r="A489"/>
      <c r="B489"/>
      <c r="C489"/>
      <c r="D489"/>
      <c r="E489"/>
      <c r="F489"/>
      <c r="G489"/>
      <c r="H489"/>
      <c r="I489"/>
      <c r="J489"/>
      <c r="K489"/>
      <c r="L489"/>
      <c r="M489"/>
      <c r="N489"/>
      <c r="O489"/>
      <c r="P489"/>
      <c r="Q489"/>
      <c r="R489"/>
      <c r="S489"/>
      <c r="T489"/>
      <c r="U489"/>
      <c r="V489"/>
      <c r="W489"/>
      <c r="X489"/>
      <c r="Y489"/>
      <c r="Z489"/>
    </row>
    <row r="490" spans="1:26" ht="14.4" x14ac:dyDescent="0.3">
      <c r="A490"/>
      <c r="B490"/>
      <c r="C490"/>
      <c r="D490"/>
      <c r="E490"/>
      <c r="F490"/>
      <c r="G490"/>
      <c r="H490"/>
      <c r="I490"/>
      <c r="J490"/>
      <c r="K490"/>
      <c r="L490"/>
      <c r="M490"/>
      <c r="N490"/>
      <c r="O490"/>
      <c r="P490"/>
      <c r="Q490"/>
      <c r="R490"/>
      <c r="S490"/>
      <c r="T490"/>
      <c r="U490"/>
      <c r="V490"/>
      <c r="W490"/>
      <c r="X490"/>
      <c r="Y490"/>
      <c r="Z490"/>
    </row>
    <row r="491" spans="1:26" ht="14.4" x14ac:dyDescent="0.3">
      <c r="A491"/>
      <c r="B491"/>
      <c r="C491"/>
      <c r="D491"/>
      <c r="E491"/>
      <c r="F491"/>
      <c r="G491"/>
      <c r="H491"/>
      <c r="I491"/>
      <c r="J491"/>
      <c r="K491"/>
      <c r="L491"/>
      <c r="M491"/>
      <c r="N491"/>
      <c r="O491"/>
      <c r="P491"/>
      <c r="Q491"/>
      <c r="R491"/>
      <c r="S491"/>
      <c r="T491"/>
      <c r="U491"/>
      <c r="V491"/>
      <c r="W491"/>
      <c r="X491"/>
      <c r="Y491"/>
      <c r="Z491"/>
    </row>
    <row r="492" spans="1:26" ht="14.4" x14ac:dyDescent="0.3">
      <c r="A492"/>
      <c r="B492"/>
      <c r="C492"/>
      <c r="D492"/>
      <c r="E492"/>
      <c r="F492"/>
      <c r="G492"/>
      <c r="H492"/>
      <c r="I492"/>
      <c r="J492"/>
      <c r="K492"/>
      <c r="L492"/>
      <c r="M492"/>
      <c r="N492"/>
      <c r="O492"/>
      <c r="P492"/>
      <c r="Q492"/>
      <c r="R492"/>
      <c r="S492"/>
      <c r="T492"/>
      <c r="U492"/>
      <c r="V492"/>
      <c r="W492"/>
      <c r="X492"/>
      <c r="Y492"/>
      <c r="Z492"/>
    </row>
    <row r="493" spans="1:26" ht="14.4" x14ac:dyDescent="0.3">
      <c r="A493"/>
      <c r="B493"/>
      <c r="C493"/>
      <c r="D493"/>
      <c r="E493"/>
      <c r="F493"/>
      <c r="G493"/>
      <c r="H493"/>
      <c r="I493"/>
      <c r="J493"/>
      <c r="K493"/>
      <c r="L493"/>
      <c r="M493"/>
      <c r="N493"/>
      <c r="O493"/>
      <c r="P493"/>
      <c r="Q493"/>
      <c r="R493"/>
      <c r="S493"/>
      <c r="T493"/>
      <c r="U493"/>
      <c r="V493"/>
      <c r="W493"/>
      <c r="X493"/>
      <c r="Y493"/>
      <c r="Z493"/>
    </row>
    <row r="494" spans="1:26" ht="14.4" x14ac:dyDescent="0.3">
      <c r="A494"/>
      <c r="B494"/>
      <c r="C494"/>
      <c r="D494"/>
      <c r="E494"/>
      <c r="F494"/>
      <c r="G494"/>
      <c r="H494"/>
      <c r="I494"/>
      <c r="J494"/>
      <c r="K494"/>
      <c r="L494"/>
      <c r="M494"/>
      <c r="N494"/>
      <c r="O494"/>
      <c r="P494"/>
      <c r="Q494"/>
      <c r="R494"/>
      <c r="S494"/>
      <c r="T494"/>
      <c r="U494"/>
      <c r="V494"/>
      <c r="W494"/>
      <c r="X494"/>
      <c r="Y494"/>
      <c r="Z494"/>
    </row>
    <row r="495" spans="1:26" ht="14.4" x14ac:dyDescent="0.3">
      <c r="A495"/>
      <c r="B495"/>
      <c r="C495"/>
      <c r="D495"/>
      <c r="E495"/>
      <c r="F495"/>
      <c r="G495"/>
      <c r="H495"/>
      <c r="I495"/>
      <c r="J495"/>
      <c r="K495"/>
      <c r="L495"/>
      <c r="M495"/>
      <c r="N495"/>
      <c r="O495"/>
      <c r="P495"/>
      <c r="Q495"/>
      <c r="R495"/>
      <c r="S495"/>
      <c r="T495"/>
      <c r="U495"/>
      <c r="V495"/>
      <c r="W495"/>
      <c r="X495"/>
      <c r="Y495"/>
      <c r="Z495"/>
    </row>
    <row r="496" spans="1:26" ht="14.4" x14ac:dyDescent="0.3">
      <c r="A496"/>
      <c r="B496"/>
      <c r="C496"/>
      <c r="D496"/>
      <c r="E496"/>
      <c r="F496"/>
      <c r="G496"/>
      <c r="H496"/>
      <c r="I496"/>
      <c r="J496"/>
      <c r="K496"/>
      <c r="L496"/>
      <c r="M496"/>
      <c r="N496"/>
      <c r="O496"/>
      <c r="P496"/>
      <c r="Q496"/>
      <c r="R496"/>
      <c r="S496"/>
      <c r="T496"/>
      <c r="U496"/>
      <c r="V496"/>
      <c r="W496"/>
      <c r="X496"/>
      <c r="Y496"/>
      <c r="Z496"/>
    </row>
    <row r="497" spans="1:26" ht="14.4" x14ac:dyDescent="0.3">
      <c r="A497"/>
      <c r="B497"/>
      <c r="C497"/>
      <c r="D497"/>
      <c r="E497"/>
      <c r="F497"/>
      <c r="G497"/>
      <c r="H497"/>
      <c r="I497"/>
      <c r="J497"/>
      <c r="K497"/>
      <c r="L497"/>
      <c r="M497"/>
      <c r="N497"/>
      <c r="O497"/>
      <c r="P497"/>
      <c r="Q497"/>
      <c r="R497"/>
      <c r="S497"/>
      <c r="T497"/>
      <c r="U497"/>
      <c r="V497"/>
      <c r="W497"/>
      <c r="X497"/>
      <c r="Y497"/>
      <c r="Z497"/>
    </row>
    <row r="498" spans="1:26" ht="14.4" x14ac:dyDescent="0.3">
      <c r="A498"/>
      <c r="B498"/>
      <c r="C498"/>
      <c r="D498"/>
      <c r="E498"/>
      <c r="F498"/>
      <c r="G498"/>
      <c r="H498"/>
      <c r="I498"/>
      <c r="J498"/>
      <c r="K498"/>
      <c r="L498"/>
      <c r="M498"/>
      <c r="N498"/>
      <c r="O498"/>
      <c r="P498"/>
      <c r="Q498"/>
      <c r="R498"/>
      <c r="S498"/>
      <c r="T498"/>
      <c r="U498"/>
      <c r="V498"/>
      <c r="W498"/>
      <c r="X498"/>
      <c r="Y498"/>
      <c r="Z498"/>
    </row>
    <row r="499" spans="1:26" ht="14.4" x14ac:dyDescent="0.3">
      <c r="A499"/>
      <c r="B499"/>
      <c r="C499"/>
      <c r="D499"/>
      <c r="E499"/>
      <c r="F499"/>
      <c r="G499"/>
      <c r="H499"/>
      <c r="I499"/>
      <c r="J499"/>
      <c r="K499"/>
      <c r="L499"/>
      <c r="M499"/>
      <c r="N499"/>
      <c r="O499"/>
      <c r="P499"/>
      <c r="Q499"/>
      <c r="R499"/>
      <c r="S499"/>
      <c r="T499"/>
      <c r="U499"/>
      <c r="V499"/>
      <c r="W499"/>
      <c r="X499"/>
      <c r="Y499"/>
      <c r="Z499"/>
    </row>
    <row r="500" spans="1:26" ht="14.4" x14ac:dyDescent="0.3">
      <c r="A500"/>
      <c r="B500"/>
      <c r="C500"/>
      <c r="D500"/>
      <c r="E500"/>
      <c r="F500"/>
      <c r="G500"/>
      <c r="H500"/>
      <c r="I500"/>
      <c r="J500"/>
      <c r="K500"/>
      <c r="L500"/>
      <c r="M500"/>
      <c r="N500"/>
      <c r="O500"/>
      <c r="P500"/>
      <c r="Q500"/>
      <c r="R500"/>
      <c r="S500"/>
      <c r="T500"/>
      <c r="U500"/>
      <c r="V500"/>
      <c r="W500"/>
      <c r="X500"/>
      <c r="Y500"/>
      <c r="Z500"/>
    </row>
    <row r="501" spans="1:26" ht="14.4" x14ac:dyDescent="0.3">
      <c r="A501"/>
      <c r="B501"/>
      <c r="C501"/>
      <c r="D501"/>
      <c r="E501"/>
      <c r="F501"/>
      <c r="G501"/>
      <c r="H501"/>
      <c r="I501"/>
      <c r="J501"/>
      <c r="K501"/>
      <c r="L501"/>
      <c r="M501"/>
      <c r="N501"/>
      <c r="O501"/>
      <c r="P501"/>
      <c r="Q501"/>
      <c r="R501"/>
      <c r="S501"/>
      <c r="T501"/>
      <c r="U501"/>
      <c r="V501"/>
      <c r="W501"/>
      <c r="X501"/>
      <c r="Y501"/>
      <c r="Z501"/>
    </row>
    <row r="502" spans="1:26" ht="14.4" x14ac:dyDescent="0.3">
      <c r="A502"/>
      <c r="B502"/>
      <c r="C502"/>
      <c r="D502"/>
      <c r="E502"/>
      <c r="F502"/>
      <c r="G502"/>
      <c r="H502"/>
      <c r="I502"/>
      <c r="J502"/>
      <c r="K502"/>
      <c r="L502"/>
      <c r="M502"/>
      <c r="N502"/>
      <c r="O502"/>
      <c r="P502"/>
      <c r="Q502"/>
      <c r="R502"/>
      <c r="S502"/>
      <c r="T502"/>
      <c r="U502"/>
      <c r="V502"/>
      <c r="W502"/>
      <c r="X502"/>
      <c r="Y502"/>
      <c r="Z502"/>
    </row>
    <row r="503" spans="1:26" ht="14.4" x14ac:dyDescent="0.3">
      <c r="A503"/>
      <c r="B503"/>
      <c r="C503"/>
      <c r="D503"/>
      <c r="E503"/>
      <c r="F503"/>
      <c r="G503"/>
      <c r="H503"/>
      <c r="I503"/>
      <c r="J503"/>
      <c r="K503"/>
      <c r="L503"/>
      <c r="M503"/>
      <c r="N503"/>
      <c r="O503"/>
      <c r="P503"/>
      <c r="Q503"/>
      <c r="R503"/>
      <c r="S503"/>
      <c r="T503"/>
      <c r="U503"/>
      <c r="V503"/>
      <c r="W503"/>
      <c r="X503"/>
      <c r="Y503"/>
      <c r="Z503"/>
    </row>
    <row r="504" spans="1:26" ht="14.4" x14ac:dyDescent="0.3">
      <c r="A504"/>
      <c r="B504"/>
      <c r="C504"/>
      <c r="D504"/>
      <c r="E504"/>
      <c r="F504"/>
      <c r="G504"/>
      <c r="H504"/>
      <c r="I504"/>
      <c r="J504"/>
      <c r="K504"/>
      <c r="L504"/>
      <c r="M504"/>
      <c r="N504"/>
      <c r="O504"/>
      <c r="P504"/>
      <c r="Q504"/>
      <c r="R504"/>
      <c r="S504"/>
      <c r="T504"/>
      <c r="U504"/>
      <c r="V504"/>
      <c r="W504"/>
      <c r="X504"/>
      <c r="Y504"/>
      <c r="Z504"/>
    </row>
    <row r="505" spans="1:26" ht="14.4" x14ac:dyDescent="0.3">
      <c r="A505"/>
      <c r="B505"/>
      <c r="C505"/>
      <c r="D505"/>
      <c r="E505"/>
      <c r="F505"/>
      <c r="G505"/>
      <c r="H505"/>
      <c r="I505"/>
      <c r="J505"/>
      <c r="K505"/>
      <c r="L505"/>
      <c r="M505"/>
      <c r="N505"/>
      <c r="O505"/>
      <c r="P505"/>
      <c r="Q505"/>
      <c r="R505"/>
      <c r="S505"/>
      <c r="T505"/>
      <c r="U505"/>
      <c r="V505"/>
      <c r="W505"/>
      <c r="X505"/>
      <c r="Y505"/>
      <c r="Z505"/>
    </row>
    <row r="506" spans="1:26" ht="14.4" x14ac:dyDescent="0.3">
      <c r="A506"/>
      <c r="B506"/>
      <c r="C506"/>
      <c r="D506"/>
      <c r="E506"/>
      <c r="F506"/>
      <c r="G506"/>
      <c r="H506"/>
      <c r="I506"/>
      <c r="J506"/>
      <c r="K506"/>
      <c r="L506"/>
      <c r="M506"/>
      <c r="N506"/>
      <c r="O506"/>
      <c r="P506"/>
      <c r="Q506"/>
      <c r="R506"/>
      <c r="S506"/>
      <c r="T506"/>
      <c r="U506"/>
      <c r="V506"/>
      <c r="W506"/>
      <c r="X506"/>
      <c r="Y506"/>
      <c r="Z506"/>
    </row>
    <row r="507" spans="1:26" ht="14.4" x14ac:dyDescent="0.3">
      <c r="A507"/>
      <c r="B507"/>
      <c r="C507"/>
      <c r="D507"/>
      <c r="E507"/>
      <c r="F507"/>
      <c r="G507"/>
      <c r="H507"/>
      <c r="I507"/>
      <c r="J507"/>
      <c r="K507"/>
      <c r="L507"/>
      <c r="M507"/>
      <c r="N507"/>
      <c r="O507"/>
      <c r="P507"/>
      <c r="Q507"/>
      <c r="R507"/>
      <c r="S507"/>
      <c r="T507"/>
      <c r="U507"/>
      <c r="V507"/>
      <c r="W507"/>
      <c r="X507"/>
      <c r="Y507"/>
      <c r="Z507"/>
    </row>
    <row r="508" spans="1:26" ht="14.4" x14ac:dyDescent="0.3">
      <c r="A508"/>
      <c r="B508"/>
      <c r="C508"/>
      <c r="D508"/>
      <c r="E508"/>
      <c r="F508"/>
      <c r="G508"/>
      <c r="H508"/>
      <c r="I508"/>
      <c r="J508"/>
      <c r="K508"/>
      <c r="L508"/>
      <c r="M508"/>
      <c r="N508"/>
      <c r="O508"/>
      <c r="P508"/>
      <c r="Q508"/>
      <c r="R508"/>
      <c r="S508"/>
      <c r="T508"/>
      <c r="U508"/>
      <c r="V508"/>
      <c r="W508"/>
      <c r="X508"/>
      <c r="Y508"/>
      <c r="Z508"/>
    </row>
    <row r="509" spans="1:26" ht="14.4" x14ac:dyDescent="0.3">
      <c r="A509"/>
      <c r="B509"/>
      <c r="C509"/>
      <c r="D509"/>
      <c r="E509"/>
      <c r="F509"/>
      <c r="G509"/>
      <c r="H509"/>
      <c r="I509"/>
      <c r="J509"/>
      <c r="K509"/>
      <c r="L509"/>
      <c r="M509"/>
      <c r="N509"/>
      <c r="O509"/>
      <c r="P509"/>
      <c r="Q509"/>
      <c r="R509"/>
      <c r="S509"/>
      <c r="T509"/>
      <c r="U509"/>
      <c r="V509"/>
      <c r="W509"/>
      <c r="X509"/>
      <c r="Y509"/>
      <c r="Z509"/>
    </row>
    <row r="510" spans="1:26" ht="14.4" x14ac:dyDescent="0.3">
      <c r="A510"/>
      <c r="B510"/>
      <c r="C510"/>
      <c r="D510"/>
      <c r="E510"/>
      <c r="F510"/>
      <c r="G510"/>
      <c r="H510"/>
      <c r="I510"/>
      <c r="J510"/>
      <c r="K510"/>
      <c r="L510"/>
      <c r="M510"/>
      <c r="N510"/>
      <c r="O510"/>
      <c r="P510"/>
      <c r="Q510"/>
      <c r="R510"/>
      <c r="S510"/>
      <c r="T510"/>
      <c r="U510"/>
      <c r="V510"/>
      <c r="W510"/>
      <c r="X510"/>
      <c r="Y510"/>
      <c r="Z510"/>
    </row>
    <row r="511" spans="1:26" ht="14.4" x14ac:dyDescent="0.3">
      <c r="A511"/>
      <c r="B511"/>
      <c r="C511"/>
      <c r="D511"/>
      <c r="E511"/>
      <c r="F511"/>
      <c r="G511"/>
      <c r="H511"/>
      <c r="I511"/>
      <c r="J511"/>
      <c r="K511"/>
      <c r="L511"/>
      <c r="M511"/>
      <c r="N511"/>
      <c r="O511"/>
      <c r="P511"/>
      <c r="Q511"/>
      <c r="R511"/>
      <c r="S511"/>
      <c r="T511"/>
      <c r="U511"/>
      <c r="V511"/>
      <c r="W511"/>
      <c r="X511"/>
      <c r="Y511"/>
      <c r="Z511"/>
    </row>
    <row r="512" spans="1:26" ht="14.4" x14ac:dyDescent="0.3">
      <c r="A512"/>
      <c r="B512"/>
      <c r="C512"/>
      <c r="D512"/>
      <c r="E512"/>
      <c r="F512"/>
      <c r="G512"/>
      <c r="H512"/>
      <c r="I512"/>
      <c r="J512"/>
      <c r="K512"/>
      <c r="L512"/>
      <c r="M512"/>
      <c r="N512"/>
      <c r="O512"/>
      <c r="P512"/>
      <c r="Q512"/>
      <c r="R512"/>
      <c r="S512"/>
      <c r="T512"/>
      <c r="U512"/>
      <c r="V512"/>
      <c r="W512"/>
      <c r="X512"/>
      <c r="Y512"/>
      <c r="Z512"/>
    </row>
    <row r="513" spans="1:26" ht="14.4" x14ac:dyDescent="0.3">
      <c r="A513"/>
      <c r="B513"/>
      <c r="C513"/>
      <c r="D513"/>
      <c r="E513"/>
      <c r="F513"/>
      <c r="G513"/>
      <c r="H513"/>
      <c r="I513"/>
      <c r="J513"/>
      <c r="K513"/>
      <c r="L513"/>
      <c r="M513"/>
      <c r="N513"/>
      <c r="O513"/>
      <c r="P513"/>
      <c r="Q513"/>
      <c r="R513"/>
      <c r="S513"/>
      <c r="T513"/>
      <c r="U513"/>
      <c r="V513"/>
      <c r="W513"/>
      <c r="X513"/>
      <c r="Y513"/>
      <c r="Z513"/>
    </row>
    <row r="514" spans="1:26" ht="14.4" x14ac:dyDescent="0.3">
      <c r="A514"/>
      <c r="B514"/>
      <c r="C514"/>
      <c r="D514"/>
      <c r="E514"/>
      <c r="F514"/>
      <c r="G514"/>
      <c r="H514"/>
      <c r="I514"/>
      <c r="J514"/>
      <c r="K514"/>
      <c r="L514"/>
      <c r="M514"/>
      <c r="N514"/>
      <c r="O514"/>
      <c r="P514"/>
      <c r="Q514"/>
      <c r="R514"/>
      <c r="S514"/>
      <c r="T514"/>
      <c r="U514"/>
      <c r="V514"/>
      <c r="W514"/>
      <c r="X514"/>
      <c r="Y514"/>
      <c r="Z514"/>
    </row>
    <row r="515" spans="1:26" ht="14.4" x14ac:dyDescent="0.3">
      <c r="A515"/>
      <c r="B515"/>
      <c r="C515"/>
      <c r="D515"/>
      <c r="E515"/>
      <c r="F515"/>
      <c r="G515"/>
      <c r="H515"/>
      <c r="I515"/>
      <c r="J515"/>
      <c r="K515"/>
      <c r="L515"/>
      <c r="M515"/>
      <c r="N515"/>
      <c r="O515"/>
      <c r="P515"/>
      <c r="Q515"/>
      <c r="R515"/>
      <c r="S515"/>
      <c r="T515"/>
      <c r="U515"/>
      <c r="V515"/>
      <c r="W515"/>
      <c r="X515"/>
      <c r="Y515"/>
      <c r="Z515"/>
    </row>
    <row r="516" spans="1:26" ht="14.4" x14ac:dyDescent="0.3">
      <c r="A516"/>
      <c r="B516"/>
      <c r="C516"/>
      <c r="D516"/>
      <c r="E516"/>
      <c r="F516"/>
      <c r="G516"/>
      <c r="H516"/>
      <c r="I516"/>
      <c r="J516"/>
      <c r="K516"/>
      <c r="L516"/>
      <c r="M516"/>
      <c r="N516"/>
      <c r="O516"/>
      <c r="P516"/>
      <c r="Q516"/>
      <c r="R516"/>
      <c r="S516"/>
      <c r="T516"/>
      <c r="U516"/>
      <c r="V516"/>
      <c r="W516"/>
      <c r="X516"/>
      <c r="Y516"/>
      <c r="Z516"/>
    </row>
    <row r="517" spans="1:26" ht="14.4" x14ac:dyDescent="0.3">
      <c r="A517"/>
      <c r="B517"/>
      <c r="C517"/>
      <c r="D517"/>
      <c r="E517"/>
      <c r="F517"/>
      <c r="G517"/>
      <c r="H517"/>
      <c r="I517"/>
      <c r="J517"/>
      <c r="K517"/>
      <c r="L517"/>
      <c r="M517"/>
      <c r="N517"/>
      <c r="O517"/>
      <c r="P517"/>
      <c r="Q517"/>
      <c r="R517"/>
      <c r="S517"/>
      <c r="T517"/>
      <c r="U517"/>
      <c r="V517"/>
      <c r="W517"/>
      <c r="X517"/>
      <c r="Y517"/>
      <c r="Z517"/>
    </row>
    <row r="518" spans="1:26" ht="14.4" x14ac:dyDescent="0.3">
      <c r="A518"/>
      <c r="B518"/>
      <c r="C518"/>
      <c r="D518"/>
      <c r="E518"/>
      <c r="F518"/>
      <c r="G518"/>
      <c r="H518"/>
      <c r="I518"/>
      <c r="J518"/>
      <c r="K518"/>
      <c r="L518"/>
      <c r="M518"/>
      <c r="N518"/>
      <c r="O518"/>
      <c r="P518"/>
      <c r="Q518"/>
      <c r="R518"/>
      <c r="S518"/>
      <c r="T518"/>
      <c r="U518"/>
      <c r="V518"/>
      <c r="W518"/>
      <c r="X518"/>
      <c r="Y518"/>
      <c r="Z518"/>
    </row>
    <row r="519" spans="1:26" ht="14.4" x14ac:dyDescent="0.3">
      <c r="A519"/>
      <c r="B519"/>
      <c r="C519"/>
      <c r="D519"/>
      <c r="E519"/>
      <c r="F519"/>
      <c r="G519"/>
      <c r="H519"/>
      <c r="I519"/>
      <c r="J519"/>
      <c r="K519"/>
      <c r="L519"/>
      <c r="M519"/>
      <c r="N519"/>
      <c r="O519"/>
      <c r="P519"/>
      <c r="Q519"/>
      <c r="R519"/>
      <c r="S519"/>
      <c r="T519"/>
      <c r="U519"/>
      <c r="V519"/>
      <c r="W519"/>
      <c r="X519"/>
      <c r="Y519"/>
      <c r="Z519"/>
    </row>
    <row r="520" spans="1:26" ht="14.4" x14ac:dyDescent="0.3">
      <c r="A520"/>
      <c r="B520"/>
      <c r="C520"/>
      <c r="D520"/>
      <c r="E520"/>
      <c r="F520"/>
      <c r="G520"/>
      <c r="H520"/>
      <c r="I520"/>
      <c r="J520"/>
      <c r="K520"/>
      <c r="L520"/>
      <c r="M520"/>
      <c r="N520"/>
      <c r="O520"/>
      <c r="P520"/>
      <c r="Q520"/>
      <c r="R520"/>
      <c r="S520"/>
      <c r="T520"/>
      <c r="U520"/>
      <c r="V520"/>
      <c r="W520"/>
      <c r="X520"/>
      <c r="Y520"/>
      <c r="Z520"/>
    </row>
    <row r="521" spans="1:26" ht="14.4" x14ac:dyDescent="0.3">
      <c r="A521"/>
      <c r="B521"/>
      <c r="C521"/>
      <c r="D521"/>
      <c r="E521"/>
      <c r="F521"/>
      <c r="G521"/>
      <c r="H521"/>
      <c r="I521"/>
      <c r="J521"/>
      <c r="K521"/>
      <c r="L521"/>
      <c r="M521"/>
      <c r="N521"/>
      <c r="O521"/>
      <c r="P521"/>
      <c r="Q521"/>
      <c r="R521"/>
      <c r="S521"/>
      <c r="T521"/>
      <c r="U521"/>
      <c r="V521"/>
      <c r="W521"/>
      <c r="X521"/>
      <c r="Y521"/>
      <c r="Z521"/>
    </row>
    <row r="522" spans="1:26" ht="14.4" x14ac:dyDescent="0.3">
      <c r="A522"/>
      <c r="B522"/>
      <c r="C522"/>
      <c r="D522"/>
      <c r="E522"/>
      <c r="F522"/>
      <c r="G522"/>
      <c r="H522"/>
      <c r="I522"/>
      <c r="J522"/>
      <c r="K522"/>
      <c r="L522"/>
      <c r="M522"/>
      <c r="N522"/>
      <c r="O522"/>
      <c r="P522"/>
      <c r="Q522"/>
      <c r="R522"/>
      <c r="S522"/>
      <c r="T522"/>
      <c r="U522"/>
      <c r="V522"/>
      <c r="W522"/>
      <c r="X522"/>
      <c r="Y522"/>
      <c r="Z522"/>
    </row>
    <row r="523" spans="1:26" ht="14.4" x14ac:dyDescent="0.3">
      <c r="A523"/>
      <c r="B523"/>
      <c r="C523"/>
      <c r="D523"/>
      <c r="E523"/>
      <c r="F523"/>
      <c r="G523"/>
      <c r="H523"/>
      <c r="I523"/>
      <c r="J523"/>
      <c r="K523"/>
      <c r="L523"/>
      <c r="M523"/>
      <c r="N523"/>
      <c r="O523"/>
      <c r="P523"/>
      <c r="Q523"/>
      <c r="R523"/>
      <c r="S523"/>
      <c r="T523"/>
      <c r="U523"/>
      <c r="V523"/>
      <c r="W523"/>
      <c r="X523"/>
      <c r="Y523"/>
      <c r="Z523"/>
    </row>
    <row r="524" spans="1:26" ht="14.4" x14ac:dyDescent="0.3">
      <c r="A524"/>
      <c r="B524"/>
      <c r="C524"/>
      <c r="D524"/>
      <c r="E524"/>
      <c r="F524"/>
      <c r="G524"/>
      <c r="H524"/>
      <c r="I524"/>
      <c r="J524"/>
      <c r="K524"/>
      <c r="L524"/>
      <c r="M524"/>
      <c r="N524"/>
      <c r="O524"/>
      <c r="P524"/>
      <c r="Q524"/>
      <c r="R524"/>
      <c r="S524"/>
      <c r="T524"/>
      <c r="U524"/>
      <c r="V524"/>
      <c r="W524"/>
      <c r="X524"/>
      <c r="Y524"/>
      <c r="Z524"/>
    </row>
    <row r="525" spans="1:26" ht="14.4" x14ac:dyDescent="0.3">
      <c r="A525"/>
      <c r="B525"/>
      <c r="C525"/>
      <c r="D525"/>
      <c r="E525"/>
      <c r="F525"/>
      <c r="G525"/>
      <c r="H525"/>
      <c r="I525"/>
      <c r="J525"/>
      <c r="K525"/>
      <c r="L525"/>
      <c r="M525"/>
      <c r="N525"/>
      <c r="O525"/>
      <c r="P525"/>
      <c r="Q525"/>
      <c r="R525"/>
      <c r="S525"/>
      <c r="T525"/>
      <c r="U525"/>
      <c r="V525"/>
      <c r="W525"/>
      <c r="X525"/>
      <c r="Y525"/>
      <c r="Z525"/>
    </row>
    <row r="526" spans="1:26" ht="14.4" x14ac:dyDescent="0.3">
      <c r="A526"/>
      <c r="B526"/>
      <c r="C526"/>
      <c r="D526"/>
      <c r="E526"/>
      <c r="F526"/>
      <c r="G526"/>
      <c r="H526"/>
      <c r="I526"/>
      <c r="J526"/>
      <c r="K526"/>
      <c r="L526"/>
      <c r="M526"/>
      <c r="N526"/>
      <c r="O526"/>
      <c r="P526"/>
      <c r="Q526"/>
      <c r="R526"/>
      <c r="S526"/>
      <c r="T526"/>
      <c r="U526"/>
      <c r="V526"/>
      <c r="W526"/>
      <c r="X526"/>
      <c r="Y526"/>
      <c r="Z526"/>
    </row>
    <row r="527" spans="1:26" ht="14.4" x14ac:dyDescent="0.3">
      <c r="A527"/>
      <c r="B527"/>
      <c r="C527"/>
      <c r="D527"/>
      <c r="E527"/>
      <c r="F527"/>
      <c r="G527"/>
      <c r="H527"/>
      <c r="I527"/>
      <c r="J527"/>
      <c r="K527"/>
      <c r="L527"/>
      <c r="M527"/>
      <c r="N527"/>
      <c r="O527"/>
      <c r="P527"/>
      <c r="Q527"/>
      <c r="R527"/>
      <c r="S527"/>
      <c r="T527"/>
      <c r="U527"/>
      <c r="V527"/>
      <c r="W527"/>
      <c r="X527"/>
      <c r="Y527"/>
      <c r="Z527"/>
    </row>
    <row r="528" spans="1:26" ht="14.4" x14ac:dyDescent="0.3">
      <c r="A528"/>
      <c r="B528"/>
      <c r="C528"/>
      <c r="D528"/>
      <c r="E528"/>
      <c r="F528"/>
      <c r="G528"/>
      <c r="H528"/>
      <c r="I528"/>
      <c r="J528"/>
      <c r="K528"/>
      <c r="L528"/>
      <c r="M528"/>
      <c r="N528"/>
      <c r="O528"/>
      <c r="P528"/>
      <c r="Q528"/>
      <c r="R528"/>
      <c r="S528"/>
      <c r="T528"/>
      <c r="U528"/>
      <c r="V528"/>
      <c r="W528"/>
      <c r="X528"/>
      <c r="Y528"/>
      <c r="Z528"/>
    </row>
    <row r="529" spans="1:26" ht="14.4" x14ac:dyDescent="0.3">
      <c r="A529"/>
      <c r="B529"/>
      <c r="C529"/>
      <c r="D529"/>
      <c r="E529"/>
      <c r="F529"/>
      <c r="G529"/>
      <c r="H529"/>
      <c r="I529"/>
      <c r="J529"/>
      <c r="K529"/>
      <c r="L529"/>
      <c r="M529"/>
      <c r="N529"/>
      <c r="O529"/>
      <c r="P529"/>
      <c r="Q529"/>
      <c r="R529"/>
      <c r="S529"/>
      <c r="T529"/>
      <c r="U529"/>
      <c r="V529"/>
      <c r="W529"/>
      <c r="X529"/>
      <c r="Y529"/>
      <c r="Z529"/>
    </row>
    <row r="530" spans="1:26" ht="14.4" x14ac:dyDescent="0.3">
      <c r="A530"/>
      <c r="B530"/>
      <c r="C530"/>
      <c r="D530"/>
      <c r="E530"/>
      <c r="F530"/>
      <c r="G530"/>
      <c r="H530"/>
      <c r="I530"/>
      <c r="J530"/>
      <c r="K530"/>
      <c r="L530"/>
      <c r="M530"/>
      <c r="N530"/>
      <c r="O530"/>
      <c r="P530"/>
      <c r="Q530"/>
      <c r="R530"/>
      <c r="S530"/>
      <c r="T530"/>
      <c r="U530"/>
      <c r="V530"/>
      <c r="W530"/>
      <c r="X530"/>
      <c r="Y530"/>
      <c r="Z530"/>
    </row>
    <row r="531" spans="1:26" ht="14.4" x14ac:dyDescent="0.3">
      <c r="A531"/>
      <c r="B531"/>
      <c r="C531"/>
      <c r="D531"/>
      <c r="E531"/>
      <c r="F531"/>
      <c r="G531"/>
      <c r="H531"/>
      <c r="I531"/>
      <c r="J531"/>
      <c r="K531"/>
      <c r="L531"/>
      <c r="M531"/>
      <c r="N531"/>
      <c r="O531"/>
      <c r="P531"/>
      <c r="Q531"/>
      <c r="R531"/>
      <c r="S531"/>
      <c r="T531"/>
      <c r="U531"/>
      <c r="V531"/>
      <c r="W531"/>
      <c r="X531"/>
      <c r="Y531"/>
      <c r="Z531"/>
    </row>
    <row r="532" spans="1:26" ht="14.4" x14ac:dyDescent="0.3">
      <c r="A532"/>
      <c r="B532"/>
      <c r="C532"/>
      <c r="D532"/>
      <c r="E532"/>
      <c r="F532"/>
      <c r="G532"/>
      <c r="H532"/>
      <c r="I532"/>
      <c r="J532"/>
      <c r="K532"/>
      <c r="L532"/>
      <c r="M532"/>
      <c r="N532"/>
      <c r="O532"/>
      <c r="P532"/>
      <c r="Q532"/>
      <c r="R532"/>
      <c r="S532"/>
      <c r="T532"/>
      <c r="U532"/>
      <c r="V532"/>
      <c r="W532"/>
      <c r="X532"/>
      <c r="Y532"/>
      <c r="Z532"/>
    </row>
    <row r="533" spans="1:26" ht="14.4" x14ac:dyDescent="0.3">
      <c r="A533"/>
      <c r="B533"/>
      <c r="C533"/>
      <c r="D533"/>
      <c r="E533"/>
      <c r="F533"/>
      <c r="G533"/>
      <c r="H533"/>
      <c r="I533"/>
      <c r="J533"/>
      <c r="K533"/>
      <c r="L533"/>
      <c r="M533"/>
      <c r="N533"/>
      <c r="O533"/>
      <c r="P533"/>
      <c r="Q533"/>
      <c r="R533"/>
      <c r="S533"/>
      <c r="T533"/>
      <c r="U533"/>
      <c r="V533"/>
      <c r="W533"/>
      <c r="X533"/>
      <c r="Y533"/>
      <c r="Z533"/>
    </row>
    <row r="534" spans="1:26" ht="14.4" x14ac:dyDescent="0.3">
      <c r="A534"/>
      <c r="B534"/>
      <c r="C534"/>
      <c r="D534"/>
      <c r="E534"/>
      <c r="F534"/>
      <c r="G534"/>
      <c r="H534"/>
      <c r="I534"/>
      <c r="J534"/>
      <c r="K534"/>
      <c r="L534"/>
      <c r="M534"/>
      <c r="N534"/>
      <c r="O534"/>
      <c r="P534"/>
      <c r="Q534"/>
      <c r="R534"/>
      <c r="S534"/>
      <c r="T534"/>
      <c r="U534"/>
      <c r="V534"/>
      <c r="W534"/>
      <c r="X534"/>
      <c r="Y534"/>
      <c r="Z534"/>
    </row>
    <row r="535" spans="1:26" ht="14.4" x14ac:dyDescent="0.3">
      <c r="A535"/>
      <c r="B535"/>
      <c r="C535"/>
      <c r="D535"/>
      <c r="E535"/>
      <c r="F535"/>
      <c r="G535"/>
      <c r="H535"/>
      <c r="I535"/>
      <c r="J535"/>
      <c r="K535"/>
      <c r="L535"/>
      <c r="M535"/>
      <c r="N535"/>
      <c r="O535"/>
      <c r="P535"/>
      <c r="Q535"/>
      <c r="R535"/>
      <c r="S535"/>
      <c r="T535"/>
      <c r="U535"/>
      <c r="V535"/>
      <c r="W535"/>
      <c r="X535"/>
      <c r="Y535"/>
      <c r="Z535"/>
    </row>
    <row r="536" spans="1:26" ht="14.4" x14ac:dyDescent="0.3">
      <c r="A536"/>
      <c r="B536"/>
      <c r="C536"/>
      <c r="D536"/>
      <c r="E536"/>
      <c r="F536"/>
      <c r="G536"/>
      <c r="H536"/>
      <c r="I536"/>
      <c r="J536"/>
      <c r="K536"/>
      <c r="L536"/>
      <c r="M536"/>
      <c r="N536"/>
      <c r="O536"/>
      <c r="P536"/>
      <c r="Q536"/>
      <c r="R536"/>
      <c r="S536"/>
      <c r="T536"/>
      <c r="U536"/>
      <c r="V536"/>
      <c r="W536"/>
      <c r="X536"/>
      <c r="Y536"/>
      <c r="Z536"/>
    </row>
    <row r="537" spans="1:26" ht="14.4" x14ac:dyDescent="0.3">
      <c r="A537"/>
      <c r="B537"/>
      <c r="C537"/>
      <c r="D537"/>
      <c r="E537"/>
      <c r="F537"/>
      <c r="G537"/>
      <c r="H537"/>
      <c r="I537"/>
      <c r="J537"/>
      <c r="K537"/>
      <c r="L537"/>
      <c r="M537"/>
      <c r="N537"/>
      <c r="O537"/>
      <c r="P537"/>
      <c r="Q537"/>
      <c r="R537"/>
      <c r="S537"/>
      <c r="T537"/>
      <c r="U537"/>
      <c r="V537"/>
      <c r="W537"/>
      <c r="X537"/>
      <c r="Y537"/>
      <c r="Z537"/>
    </row>
    <row r="538" spans="1:26" ht="14.4" x14ac:dyDescent="0.3">
      <c r="A538"/>
      <c r="B538"/>
      <c r="C538"/>
      <c r="D538"/>
      <c r="E538"/>
      <c r="F538"/>
      <c r="G538"/>
      <c r="H538"/>
      <c r="I538"/>
      <c r="J538"/>
      <c r="K538"/>
      <c r="L538"/>
      <c r="M538"/>
      <c r="N538"/>
      <c r="O538"/>
      <c r="P538"/>
      <c r="Q538"/>
      <c r="R538"/>
      <c r="S538"/>
      <c r="T538"/>
      <c r="U538"/>
      <c r="V538"/>
      <c r="W538"/>
      <c r="X538"/>
      <c r="Y538"/>
      <c r="Z538"/>
    </row>
    <row r="539" spans="1:26" ht="14.4" x14ac:dyDescent="0.3">
      <c r="A539"/>
      <c r="B539"/>
      <c r="C539"/>
      <c r="D539"/>
      <c r="E539"/>
      <c r="F539"/>
      <c r="G539"/>
      <c r="H539"/>
      <c r="I539"/>
      <c r="J539"/>
      <c r="K539"/>
      <c r="L539"/>
      <c r="M539"/>
      <c r="N539"/>
      <c r="O539"/>
      <c r="P539"/>
      <c r="Q539"/>
      <c r="R539"/>
      <c r="S539"/>
      <c r="T539"/>
      <c r="U539"/>
      <c r="V539"/>
      <c r="W539"/>
      <c r="X539"/>
      <c r="Y539"/>
      <c r="Z539"/>
    </row>
    <row r="540" spans="1:26" ht="14.4" x14ac:dyDescent="0.3">
      <c r="A540"/>
      <c r="B540"/>
      <c r="C540"/>
      <c r="D540"/>
      <c r="E540"/>
      <c r="F540"/>
      <c r="G540"/>
      <c r="H540"/>
      <c r="I540"/>
      <c r="J540"/>
      <c r="K540"/>
      <c r="L540"/>
      <c r="M540"/>
      <c r="N540"/>
      <c r="O540"/>
      <c r="P540"/>
      <c r="Q540"/>
      <c r="R540"/>
      <c r="S540"/>
      <c r="T540"/>
      <c r="U540"/>
      <c r="V540"/>
      <c r="W540"/>
      <c r="X540"/>
      <c r="Y540"/>
      <c r="Z540"/>
    </row>
    <row r="541" spans="1:26" ht="14.4" x14ac:dyDescent="0.3">
      <c r="A541"/>
      <c r="B541"/>
      <c r="C541"/>
      <c r="D541"/>
      <c r="E541"/>
      <c r="F541"/>
      <c r="G541"/>
      <c r="H541"/>
      <c r="I541"/>
      <c r="J541"/>
      <c r="K541"/>
      <c r="L541"/>
      <c r="M541"/>
      <c r="N541"/>
      <c r="O541"/>
      <c r="P541"/>
      <c r="Q541"/>
      <c r="R541"/>
      <c r="S541"/>
      <c r="T541"/>
      <c r="U541"/>
      <c r="V541"/>
      <c r="W541"/>
      <c r="X541"/>
      <c r="Y541"/>
      <c r="Z541"/>
    </row>
    <row r="542" spans="1:26" ht="14.4" x14ac:dyDescent="0.3">
      <c r="A542"/>
      <c r="B542"/>
      <c r="C542"/>
      <c r="D542"/>
      <c r="E542"/>
      <c r="F542"/>
      <c r="G542"/>
      <c r="H542"/>
      <c r="I542"/>
      <c r="J542"/>
      <c r="K542"/>
      <c r="L542"/>
      <c r="M542"/>
      <c r="N542"/>
      <c r="O542"/>
      <c r="P542"/>
      <c r="Q542"/>
      <c r="R542"/>
      <c r="S542"/>
      <c r="T542"/>
      <c r="U542"/>
      <c r="V542"/>
      <c r="W542"/>
      <c r="X542"/>
      <c r="Y542"/>
      <c r="Z542"/>
    </row>
    <row r="543" spans="1:26" ht="14.4" x14ac:dyDescent="0.3">
      <c r="A543"/>
      <c r="B543"/>
      <c r="C543"/>
      <c r="D543"/>
      <c r="E543"/>
      <c r="F543"/>
      <c r="G543"/>
      <c r="H543"/>
      <c r="I543"/>
      <c r="J543"/>
      <c r="K543"/>
      <c r="L543"/>
      <c r="M543"/>
      <c r="N543"/>
      <c r="O543"/>
      <c r="P543"/>
      <c r="Q543"/>
      <c r="R543"/>
      <c r="S543"/>
      <c r="T543"/>
      <c r="U543"/>
      <c r="V543"/>
      <c r="W543"/>
      <c r="X543"/>
      <c r="Y543"/>
      <c r="Z543"/>
    </row>
    <row r="544" spans="1:26" ht="14.4" x14ac:dyDescent="0.3">
      <c r="A544"/>
      <c r="B544"/>
      <c r="C544"/>
      <c r="D544"/>
      <c r="E544"/>
      <c r="F544"/>
      <c r="G544"/>
      <c r="H544"/>
      <c r="I544"/>
      <c r="J544"/>
      <c r="K544"/>
      <c r="L544"/>
      <c r="M544"/>
      <c r="N544"/>
      <c r="O544"/>
      <c r="P544"/>
      <c r="Q544"/>
      <c r="R544"/>
      <c r="S544"/>
      <c r="T544"/>
      <c r="U544"/>
      <c r="V544"/>
      <c r="W544"/>
      <c r="X544"/>
      <c r="Y544"/>
      <c r="Z544"/>
    </row>
    <row r="545" spans="1:26" ht="14.4" x14ac:dyDescent="0.3">
      <c r="A545"/>
      <c r="B545"/>
      <c r="C545"/>
      <c r="D545"/>
      <c r="E545"/>
      <c r="F545"/>
      <c r="G545"/>
      <c r="H545"/>
      <c r="I545"/>
      <c r="J545"/>
      <c r="K545"/>
      <c r="L545"/>
      <c r="M545"/>
      <c r="N545"/>
      <c r="O545"/>
      <c r="P545"/>
      <c r="Q545"/>
      <c r="R545"/>
      <c r="S545"/>
      <c r="T545"/>
      <c r="U545"/>
      <c r="V545"/>
      <c r="W545"/>
      <c r="X545"/>
      <c r="Y545"/>
      <c r="Z545"/>
    </row>
    <row r="546" spans="1:26" ht="14.4" x14ac:dyDescent="0.3">
      <c r="A546"/>
      <c r="B546"/>
      <c r="C546"/>
      <c r="D546"/>
      <c r="E546"/>
      <c r="F546"/>
      <c r="G546"/>
      <c r="H546"/>
      <c r="I546"/>
      <c r="J546"/>
      <c r="K546"/>
      <c r="L546"/>
      <c r="M546"/>
      <c r="N546"/>
      <c r="O546"/>
      <c r="P546"/>
      <c r="Q546"/>
      <c r="R546"/>
      <c r="S546"/>
      <c r="T546"/>
      <c r="U546"/>
      <c r="V546"/>
      <c r="W546"/>
      <c r="X546"/>
      <c r="Y546"/>
      <c r="Z546"/>
    </row>
    <row r="547" spans="1:26" ht="14.4" x14ac:dyDescent="0.3">
      <c r="A547"/>
      <c r="B547"/>
      <c r="C547"/>
      <c r="D547"/>
      <c r="E547"/>
      <c r="F547"/>
      <c r="G547"/>
      <c r="H547"/>
      <c r="I547"/>
      <c r="J547"/>
      <c r="K547"/>
      <c r="L547"/>
      <c r="M547"/>
      <c r="N547"/>
      <c r="O547"/>
      <c r="P547"/>
      <c r="Q547"/>
      <c r="R547"/>
      <c r="S547"/>
      <c r="T547"/>
      <c r="U547"/>
      <c r="V547"/>
      <c r="W547"/>
      <c r="X547"/>
      <c r="Y547"/>
      <c r="Z547"/>
    </row>
    <row r="548" spans="1:26" ht="14.4" x14ac:dyDescent="0.3">
      <c r="A548"/>
      <c r="B548"/>
      <c r="C548"/>
      <c r="D548"/>
      <c r="E548"/>
      <c r="F548"/>
      <c r="G548"/>
      <c r="H548"/>
      <c r="I548"/>
      <c r="J548"/>
      <c r="K548"/>
      <c r="L548"/>
      <c r="M548"/>
      <c r="N548"/>
      <c r="O548"/>
      <c r="P548"/>
      <c r="Q548"/>
      <c r="R548"/>
      <c r="S548"/>
      <c r="T548"/>
      <c r="U548"/>
      <c r="V548"/>
      <c r="W548"/>
      <c r="X548"/>
      <c r="Y548"/>
      <c r="Z548"/>
    </row>
    <row r="549" spans="1:26" ht="14.4" x14ac:dyDescent="0.3">
      <c r="A549"/>
      <c r="B549"/>
      <c r="C549"/>
      <c r="D549"/>
      <c r="E549"/>
      <c r="F549"/>
      <c r="G549"/>
      <c r="H549"/>
      <c r="I549"/>
      <c r="J549"/>
      <c r="K549"/>
      <c r="L549"/>
      <c r="M549"/>
      <c r="N549"/>
      <c r="O549"/>
      <c r="P549"/>
      <c r="Q549"/>
      <c r="R549"/>
      <c r="S549"/>
      <c r="T549"/>
      <c r="U549"/>
      <c r="V549"/>
      <c r="W549"/>
      <c r="X549"/>
      <c r="Y549"/>
      <c r="Z549"/>
    </row>
    <row r="550" spans="1:26" ht="14.4" x14ac:dyDescent="0.3">
      <c r="A550"/>
      <c r="B550"/>
      <c r="C550"/>
      <c r="D550"/>
      <c r="E550"/>
      <c r="F550"/>
      <c r="G550"/>
      <c r="H550"/>
      <c r="I550"/>
      <c r="J550"/>
      <c r="K550"/>
      <c r="L550"/>
      <c r="M550"/>
      <c r="N550"/>
      <c r="O550"/>
      <c r="P550"/>
      <c r="Q550"/>
      <c r="R550"/>
      <c r="S550"/>
      <c r="T550"/>
      <c r="U550"/>
      <c r="V550"/>
      <c r="W550"/>
      <c r="X550"/>
      <c r="Y550"/>
      <c r="Z550"/>
    </row>
    <row r="551" spans="1:26" ht="14.4" x14ac:dyDescent="0.3">
      <c r="A551"/>
      <c r="B551"/>
      <c r="C551"/>
      <c r="D551"/>
      <c r="E551"/>
      <c r="F551"/>
      <c r="G551"/>
      <c r="H551"/>
      <c r="I551"/>
      <c r="J551"/>
      <c r="K551"/>
      <c r="L551"/>
      <c r="M551"/>
      <c r="N551"/>
      <c r="O551"/>
      <c r="P551"/>
      <c r="Q551"/>
      <c r="R551"/>
      <c r="S551"/>
      <c r="T551"/>
      <c r="U551"/>
      <c r="V551"/>
      <c r="W551"/>
      <c r="X551"/>
      <c r="Y551"/>
      <c r="Z551"/>
    </row>
    <row r="552" spans="1:26" ht="14.4" x14ac:dyDescent="0.3">
      <c r="A552"/>
      <c r="B552"/>
      <c r="C552"/>
      <c r="D552"/>
      <c r="E552"/>
      <c r="F552"/>
      <c r="G552"/>
      <c r="H552"/>
      <c r="I552"/>
      <c r="J552"/>
      <c r="K552"/>
      <c r="L552"/>
      <c r="M552"/>
      <c r="N552"/>
      <c r="O552"/>
      <c r="P552"/>
      <c r="Q552"/>
      <c r="R552"/>
      <c r="S552"/>
      <c r="T552"/>
      <c r="U552"/>
      <c r="V552"/>
      <c r="W552"/>
      <c r="X552"/>
      <c r="Y552"/>
      <c r="Z552"/>
    </row>
    <row r="553" spans="1:26" ht="14.4" x14ac:dyDescent="0.3">
      <c r="A553"/>
      <c r="B553"/>
      <c r="C553"/>
      <c r="D553"/>
      <c r="E553"/>
      <c r="F553"/>
      <c r="G553"/>
      <c r="H553"/>
      <c r="I553"/>
      <c r="J553"/>
      <c r="K553"/>
      <c r="L553"/>
      <c r="M553"/>
      <c r="N553"/>
      <c r="O553"/>
      <c r="P553"/>
      <c r="Q553"/>
      <c r="R553"/>
      <c r="S553"/>
      <c r="T553"/>
      <c r="U553"/>
      <c r="V553"/>
      <c r="W553"/>
      <c r="X553"/>
      <c r="Y553"/>
      <c r="Z553"/>
    </row>
    <row r="554" spans="1:26" ht="14.4" x14ac:dyDescent="0.3">
      <c r="A554"/>
      <c r="B554"/>
      <c r="C554"/>
      <c r="D554"/>
      <c r="E554"/>
      <c r="F554"/>
      <c r="G554"/>
      <c r="H554"/>
      <c r="I554"/>
      <c r="J554"/>
      <c r="K554"/>
      <c r="L554"/>
      <c r="M554"/>
      <c r="N554"/>
      <c r="O554"/>
      <c r="P554"/>
      <c r="Q554"/>
      <c r="R554"/>
      <c r="S554"/>
      <c r="T554"/>
      <c r="U554"/>
      <c r="V554"/>
      <c r="W554"/>
      <c r="X554"/>
      <c r="Y554"/>
      <c r="Z554"/>
    </row>
    <row r="555" spans="1:26" ht="14.4" x14ac:dyDescent="0.3">
      <c r="A555"/>
      <c r="B555"/>
      <c r="C555"/>
      <c r="D555"/>
      <c r="E555"/>
      <c r="F555"/>
      <c r="G555"/>
      <c r="H555"/>
      <c r="I555"/>
      <c r="J555"/>
      <c r="K555"/>
      <c r="L555"/>
      <c r="M555"/>
      <c r="N555"/>
      <c r="O555"/>
      <c r="P555"/>
      <c r="Q555"/>
      <c r="R555"/>
      <c r="S555"/>
      <c r="T555"/>
      <c r="U555"/>
      <c r="V555"/>
      <c r="W555"/>
      <c r="X555"/>
      <c r="Y555"/>
      <c r="Z555"/>
    </row>
    <row r="556" spans="1:26" ht="14.4" x14ac:dyDescent="0.3">
      <c r="A556"/>
      <c r="B556"/>
      <c r="C556"/>
      <c r="D556"/>
      <c r="E556"/>
      <c r="F556"/>
      <c r="G556"/>
      <c r="H556"/>
      <c r="I556"/>
      <c r="J556"/>
      <c r="K556"/>
      <c r="L556"/>
      <c r="M556"/>
      <c r="N556"/>
      <c r="O556"/>
      <c r="P556"/>
      <c r="Q556"/>
      <c r="R556"/>
      <c r="S556"/>
      <c r="T556"/>
      <c r="U556"/>
      <c r="V556"/>
      <c r="W556"/>
      <c r="X556"/>
      <c r="Y556"/>
      <c r="Z556"/>
    </row>
    <row r="557" spans="1:26" ht="14.4" x14ac:dyDescent="0.3">
      <c r="A557"/>
      <c r="B557"/>
      <c r="C557"/>
      <c r="D557"/>
      <c r="E557"/>
      <c r="F557"/>
      <c r="G557"/>
      <c r="H557"/>
      <c r="I557"/>
      <c r="J557"/>
      <c r="K557"/>
      <c r="L557"/>
      <c r="M557"/>
      <c r="N557"/>
      <c r="O557"/>
      <c r="P557"/>
      <c r="Q557"/>
      <c r="R557"/>
      <c r="S557"/>
      <c r="T557"/>
      <c r="U557"/>
      <c r="V557"/>
      <c r="W557"/>
      <c r="X557"/>
      <c r="Y557"/>
      <c r="Z557"/>
    </row>
    <row r="558" spans="1:26" ht="14.4" x14ac:dyDescent="0.3">
      <c r="A558"/>
      <c r="B558"/>
      <c r="C558"/>
      <c r="D558"/>
      <c r="E558"/>
      <c r="F558"/>
      <c r="G558"/>
      <c r="H558"/>
      <c r="I558"/>
      <c r="J558"/>
      <c r="K558"/>
      <c r="L558"/>
      <c r="M558"/>
      <c r="N558"/>
      <c r="O558"/>
      <c r="P558"/>
      <c r="Q558"/>
      <c r="R558"/>
      <c r="S558"/>
      <c r="T558"/>
      <c r="U558"/>
      <c r="V558"/>
      <c r="W558"/>
      <c r="X558"/>
      <c r="Y558"/>
      <c r="Z558"/>
    </row>
    <row r="559" spans="1:26" ht="14.4" x14ac:dyDescent="0.3">
      <c r="A559"/>
      <c r="B559"/>
      <c r="C559"/>
      <c r="D559"/>
      <c r="E559"/>
      <c r="F559"/>
      <c r="G559"/>
      <c r="H559"/>
      <c r="I559"/>
      <c r="J559"/>
      <c r="K559"/>
      <c r="L559"/>
      <c r="M559"/>
      <c r="N559"/>
      <c r="O559"/>
      <c r="P559"/>
      <c r="Q559"/>
      <c r="R559"/>
      <c r="S559"/>
      <c r="T559"/>
      <c r="U559"/>
      <c r="V559"/>
      <c r="W559"/>
      <c r="X559"/>
      <c r="Y559"/>
      <c r="Z559"/>
    </row>
    <row r="560" spans="1:26" ht="14.4" x14ac:dyDescent="0.3">
      <c r="A560"/>
      <c r="B560"/>
      <c r="C560"/>
      <c r="D560"/>
      <c r="E560"/>
      <c r="F560"/>
      <c r="G560"/>
      <c r="H560"/>
      <c r="I560"/>
      <c r="J560"/>
      <c r="K560"/>
      <c r="L560"/>
      <c r="M560"/>
      <c r="N560"/>
      <c r="O560"/>
      <c r="P560"/>
      <c r="Q560"/>
      <c r="R560"/>
      <c r="S560"/>
      <c r="T560"/>
      <c r="U560"/>
      <c r="V560"/>
      <c r="W560"/>
      <c r="X560"/>
      <c r="Y560"/>
      <c r="Z560"/>
    </row>
    <row r="561" spans="1:26" ht="14.4" x14ac:dyDescent="0.3">
      <c r="A561"/>
      <c r="B561"/>
      <c r="C561"/>
      <c r="D561"/>
      <c r="E561"/>
      <c r="F561"/>
      <c r="G561"/>
      <c r="H561"/>
      <c r="I561"/>
      <c r="J561"/>
      <c r="K561"/>
      <c r="L561"/>
      <c r="M561"/>
      <c r="N561"/>
      <c r="O561"/>
      <c r="P561"/>
      <c r="Q561"/>
      <c r="R561"/>
      <c r="S561"/>
      <c r="T561"/>
      <c r="U561"/>
      <c r="V561"/>
      <c r="W561"/>
      <c r="X561"/>
      <c r="Y561"/>
      <c r="Z561"/>
    </row>
    <row r="562" spans="1:26" ht="14.4" x14ac:dyDescent="0.3">
      <c r="A562"/>
      <c r="B562"/>
      <c r="C562"/>
      <c r="D562"/>
      <c r="E562"/>
      <c r="F562"/>
      <c r="G562"/>
      <c r="H562"/>
      <c r="I562"/>
      <c r="J562"/>
      <c r="K562"/>
      <c r="L562"/>
      <c r="M562"/>
      <c r="N562"/>
      <c r="O562"/>
      <c r="P562"/>
      <c r="Q562"/>
      <c r="R562"/>
      <c r="S562"/>
      <c r="T562"/>
      <c r="U562"/>
      <c r="V562"/>
      <c r="W562"/>
      <c r="X562"/>
      <c r="Y562"/>
      <c r="Z562"/>
    </row>
    <row r="563" spans="1:26" ht="14.4" x14ac:dyDescent="0.3">
      <c r="A563"/>
      <c r="B563"/>
      <c r="C563"/>
      <c r="D563"/>
      <c r="E563"/>
      <c r="F563"/>
      <c r="G563"/>
      <c r="H563"/>
      <c r="I563"/>
      <c r="J563"/>
      <c r="K563"/>
      <c r="L563"/>
      <c r="M563"/>
      <c r="N563"/>
      <c r="O563"/>
      <c r="P563"/>
      <c r="Q563"/>
      <c r="R563"/>
      <c r="S563"/>
      <c r="T563"/>
      <c r="U563"/>
      <c r="V563"/>
      <c r="W563"/>
      <c r="X563"/>
      <c r="Y563"/>
      <c r="Z563"/>
    </row>
    <row r="564" spans="1:26" ht="14.4" x14ac:dyDescent="0.3">
      <c r="A564"/>
      <c r="B564"/>
      <c r="C564"/>
      <c r="D564"/>
      <c r="E564"/>
      <c r="F564"/>
      <c r="G564"/>
      <c r="H564"/>
      <c r="I564"/>
      <c r="J564"/>
      <c r="K564"/>
      <c r="L564"/>
      <c r="M564"/>
      <c r="N564"/>
      <c r="O564"/>
      <c r="P564"/>
      <c r="Q564"/>
      <c r="R564"/>
      <c r="S564"/>
      <c r="T564"/>
      <c r="U564"/>
      <c r="V564"/>
      <c r="W564"/>
      <c r="X564"/>
      <c r="Y564"/>
      <c r="Z564"/>
    </row>
    <row r="565" spans="1:26" ht="14.4" x14ac:dyDescent="0.3">
      <c r="A565"/>
      <c r="B565"/>
      <c r="C565"/>
      <c r="D565"/>
      <c r="E565"/>
      <c r="F565"/>
      <c r="G565"/>
      <c r="H565"/>
      <c r="I565"/>
      <c r="J565"/>
      <c r="K565"/>
      <c r="L565"/>
      <c r="M565"/>
      <c r="N565"/>
      <c r="O565"/>
      <c r="P565"/>
      <c r="Q565"/>
      <c r="R565"/>
      <c r="S565"/>
      <c r="T565"/>
      <c r="U565"/>
      <c r="V565"/>
      <c r="W565"/>
      <c r="X565"/>
      <c r="Y565"/>
      <c r="Z565"/>
    </row>
    <row r="566" spans="1:26" ht="14.4" x14ac:dyDescent="0.3">
      <c r="A566"/>
      <c r="B566"/>
      <c r="C566"/>
      <c r="D566"/>
      <c r="E566"/>
      <c r="F566"/>
      <c r="G566"/>
      <c r="H566"/>
      <c r="I566"/>
      <c r="J566"/>
      <c r="K566"/>
      <c r="L566"/>
      <c r="M566"/>
      <c r="N566"/>
      <c r="O566"/>
      <c r="P566"/>
      <c r="Q566"/>
      <c r="R566"/>
      <c r="S566"/>
      <c r="T566"/>
      <c r="U566"/>
      <c r="V566"/>
      <c r="W566"/>
      <c r="X566"/>
      <c r="Y566"/>
      <c r="Z566"/>
    </row>
    <row r="567" spans="1:26" ht="14.4" x14ac:dyDescent="0.3">
      <c r="A567"/>
      <c r="B567"/>
      <c r="C567"/>
      <c r="D567"/>
      <c r="E567"/>
      <c r="F567"/>
      <c r="G567"/>
      <c r="H567"/>
      <c r="I567"/>
      <c r="J567"/>
      <c r="K567"/>
      <c r="L567"/>
      <c r="M567"/>
      <c r="N567"/>
      <c r="O567"/>
      <c r="P567"/>
      <c r="Q567"/>
      <c r="R567"/>
      <c r="S567"/>
      <c r="T567"/>
      <c r="U567"/>
      <c r="V567"/>
      <c r="W567"/>
      <c r="X567"/>
      <c r="Y567"/>
      <c r="Z567"/>
    </row>
    <row r="568" spans="1:26" ht="14.4" x14ac:dyDescent="0.3">
      <c r="A568"/>
      <c r="B568"/>
      <c r="C568"/>
      <c r="D568"/>
      <c r="E568"/>
      <c r="F568"/>
      <c r="G568"/>
      <c r="H568"/>
      <c r="I568"/>
      <c r="J568"/>
      <c r="K568"/>
      <c r="L568"/>
      <c r="M568"/>
      <c r="N568"/>
      <c r="O568"/>
      <c r="P568"/>
      <c r="Q568"/>
      <c r="R568"/>
      <c r="S568"/>
      <c r="T568"/>
      <c r="U568"/>
      <c r="V568"/>
      <c r="W568"/>
      <c r="X568"/>
      <c r="Y568"/>
      <c r="Z568"/>
    </row>
    <row r="569" spans="1:26" ht="14.4" x14ac:dyDescent="0.3">
      <c r="A569"/>
      <c r="B569"/>
      <c r="C569"/>
      <c r="D569"/>
      <c r="E569"/>
      <c r="F569"/>
      <c r="G569"/>
      <c r="H569"/>
      <c r="I569"/>
      <c r="J569"/>
      <c r="K569"/>
      <c r="L569"/>
      <c r="M569"/>
      <c r="N569"/>
      <c r="O569"/>
      <c r="P569"/>
      <c r="Q569"/>
      <c r="R569"/>
      <c r="S569"/>
      <c r="T569"/>
      <c r="U569"/>
      <c r="V569"/>
      <c r="W569"/>
      <c r="X569"/>
      <c r="Y569"/>
      <c r="Z569"/>
    </row>
    <row r="570" spans="1:26" ht="14.4" x14ac:dyDescent="0.3">
      <c r="A570"/>
      <c r="B570"/>
      <c r="C570"/>
      <c r="D570"/>
      <c r="E570"/>
      <c r="F570"/>
      <c r="G570"/>
      <c r="H570"/>
      <c r="I570"/>
      <c r="J570"/>
      <c r="K570"/>
      <c r="L570"/>
      <c r="M570"/>
      <c r="N570"/>
      <c r="O570"/>
      <c r="P570"/>
      <c r="Q570"/>
      <c r="R570"/>
      <c r="S570"/>
      <c r="T570"/>
      <c r="U570"/>
      <c r="V570"/>
      <c r="W570"/>
      <c r="X570"/>
      <c r="Y570"/>
      <c r="Z570"/>
    </row>
    <row r="571" spans="1:26" ht="14.4" x14ac:dyDescent="0.3">
      <c r="A571"/>
      <c r="B571"/>
      <c r="C571"/>
      <c r="D571"/>
      <c r="E571"/>
      <c r="F571"/>
      <c r="G571"/>
      <c r="H571"/>
      <c r="I571"/>
      <c r="J571"/>
      <c r="K571"/>
      <c r="L571"/>
      <c r="M571"/>
      <c r="N571"/>
      <c r="O571"/>
      <c r="P571"/>
      <c r="Q571"/>
      <c r="R571"/>
      <c r="S571"/>
      <c r="T571"/>
      <c r="U571"/>
      <c r="V571"/>
      <c r="W571"/>
      <c r="X571"/>
      <c r="Y571"/>
      <c r="Z571"/>
    </row>
    <row r="572" spans="1:26" ht="14.4" x14ac:dyDescent="0.3">
      <c r="A572"/>
      <c r="B572"/>
      <c r="C572"/>
      <c r="D572"/>
      <c r="E572"/>
      <c r="F572"/>
      <c r="G572"/>
      <c r="H572"/>
      <c r="I572"/>
      <c r="J572"/>
      <c r="K572"/>
      <c r="L572"/>
      <c r="M572"/>
      <c r="N572"/>
      <c r="O572"/>
      <c r="P572"/>
      <c r="Q572"/>
      <c r="R572"/>
      <c r="S572"/>
      <c r="T572"/>
      <c r="U572"/>
      <c r="V572"/>
      <c r="W572"/>
      <c r="X572"/>
      <c r="Y572"/>
      <c r="Z572"/>
    </row>
    <row r="573" spans="1:26" ht="14.4" x14ac:dyDescent="0.3">
      <c r="A573"/>
      <c r="B573"/>
      <c r="C573"/>
      <c r="D573"/>
      <c r="E573"/>
      <c r="F573"/>
      <c r="G573"/>
      <c r="H573"/>
      <c r="I573"/>
      <c r="J573"/>
      <c r="K573"/>
      <c r="L573"/>
      <c r="M573"/>
      <c r="N573"/>
      <c r="O573"/>
      <c r="P573"/>
      <c r="Q573"/>
      <c r="R573"/>
      <c r="S573"/>
      <c r="T573"/>
      <c r="U573"/>
      <c r="V573"/>
      <c r="W573"/>
      <c r="X573"/>
      <c r="Y573"/>
      <c r="Z573"/>
    </row>
    <row r="574" spans="1:26" ht="14.4" x14ac:dyDescent="0.3">
      <c r="A574"/>
      <c r="B574"/>
      <c r="C574"/>
      <c r="D574"/>
      <c r="E574"/>
      <c r="F574"/>
      <c r="G574"/>
      <c r="H574"/>
      <c r="I574"/>
      <c r="J574"/>
      <c r="K574"/>
      <c r="L574"/>
      <c r="M574"/>
      <c r="N574"/>
      <c r="O574"/>
      <c r="P574"/>
      <c r="Q574"/>
      <c r="R574"/>
      <c r="S574"/>
      <c r="T574"/>
      <c r="U574"/>
      <c r="V574"/>
      <c r="W574"/>
      <c r="X574"/>
      <c r="Y574"/>
      <c r="Z574"/>
    </row>
    <row r="575" spans="1:26" ht="14.4" x14ac:dyDescent="0.3">
      <c r="A575"/>
      <c r="B575"/>
      <c r="C575"/>
      <c r="D575"/>
      <c r="E575"/>
      <c r="F575"/>
      <c r="G575"/>
      <c r="H575"/>
      <c r="I575"/>
      <c r="J575"/>
      <c r="K575"/>
      <c r="L575"/>
      <c r="M575"/>
      <c r="N575"/>
      <c r="O575"/>
      <c r="P575"/>
      <c r="Q575"/>
      <c r="R575"/>
      <c r="S575"/>
      <c r="T575"/>
      <c r="U575"/>
      <c r="V575"/>
      <c r="W575"/>
      <c r="X575"/>
      <c r="Y575"/>
      <c r="Z575"/>
    </row>
    <row r="576" spans="1:26" ht="14.4" x14ac:dyDescent="0.3">
      <c r="A576"/>
      <c r="B576"/>
      <c r="C576"/>
      <c r="D576"/>
      <c r="E576"/>
      <c r="F576"/>
      <c r="G576"/>
      <c r="H576"/>
      <c r="I576"/>
      <c r="J576"/>
      <c r="K576"/>
      <c r="L576"/>
      <c r="M576"/>
      <c r="N576"/>
      <c r="O576"/>
      <c r="P576"/>
      <c r="Q576"/>
      <c r="R576"/>
      <c r="S576"/>
      <c r="T576"/>
      <c r="U576"/>
      <c r="V576"/>
      <c r="W576"/>
      <c r="X576"/>
      <c r="Y576"/>
      <c r="Z576"/>
    </row>
    <row r="577" spans="1:26" ht="14.4" x14ac:dyDescent="0.3">
      <c r="A577"/>
      <c r="B577"/>
      <c r="C577"/>
      <c r="D577"/>
      <c r="E577"/>
      <c r="F577"/>
      <c r="G577"/>
      <c r="H577"/>
      <c r="I577"/>
      <c r="J577"/>
      <c r="K577"/>
      <c r="L577"/>
      <c r="M577"/>
      <c r="N577"/>
      <c r="O577"/>
      <c r="P577"/>
      <c r="Q577"/>
      <c r="R577"/>
      <c r="S577"/>
      <c r="T577"/>
      <c r="U577"/>
      <c r="V577"/>
      <c r="W577"/>
      <c r="X577"/>
      <c r="Y577"/>
      <c r="Z577"/>
    </row>
    <row r="578" spans="1:26" ht="14.4" x14ac:dyDescent="0.3">
      <c r="A578"/>
      <c r="B578"/>
      <c r="C578"/>
      <c r="D578"/>
      <c r="E578"/>
      <c r="F578"/>
      <c r="G578"/>
      <c r="H578"/>
      <c r="I578"/>
      <c r="J578"/>
      <c r="K578"/>
      <c r="L578"/>
      <c r="M578"/>
      <c r="N578"/>
      <c r="O578"/>
      <c r="P578"/>
      <c r="Q578"/>
      <c r="R578"/>
      <c r="S578"/>
      <c r="T578"/>
      <c r="U578"/>
      <c r="V578"/>
      <c r="W578"/>
      <c r="X578"/>
      <c r="Y578"/>
      <c r="Z578"/>
    </row>
    <row r="579" spans="1:26" ht="14.4" x14ac:dyDescent="0.3">
      <c r="A579"/>
      <c r="B579"/>
      <c r="C579"/>
      <c r="D579"/>
      <c r="E579"/>
      <c r="F579"/>
      <c r="G579"/>
      <c r="H579"/>
      <c r="I579"/>
      <c r="J579"/>
      <c r="K579"/>
      <c r="L579"/>
      <c r="M579"/>
      <c r="N579"/>
      <c r="O579"/>
      <c r="P579"/>
      <c r="Q579"/>
      <c r="R579"/>
      <c r="S579"/>
      <c r="T579"/>
      <c r="U579"/>
      <c r="V579"/>
      <c r="W579"/>
      <c r="X579"/>
      <c r="Y579"/>
      <c r="Z579"/>
    </row>
    <row r="580" spans="1:26" ht="14.4" x14ac:dyDescent="0.3">
      <c r="A580"/>
      <c r="B580"/>
      <c r="C580"/>
      <c r="D580"/>
      <c r="E580"/>
      <c r="F580"/>
      <c r="G580"/>
      <c r="H580"/>
      <c r="I580"/>
      <c r="J580"/>
      <c r="K580"/>
      <c r="L580"/>
      <c r="M580"/>
      <c r="N580"/>
      <c r="O580"/>
      <c r="P580"/>
      <c r="Q580"/>
      <c r="R580"/>
      <c r="S580"/>
      <c r="T580"/>
      <c r="U580"/>
      <c r="V580"/>
      <c r="W580"/>
      <c r="X580"/>
      <c r="Y580"/>
      <c r="Z580"/>
    </row>
    <row r="581" spans="1:26" ht="14.4" x14ac:dyDescent="0.3">
      <c r="A581"/>
      <c r="B581"/>
      <c r="C581"/>
      <c r="D581"/>
      <c r="E581"/>
      <c r="F581"/>
      <c r="G581"/>
      <c r="H581"/>
      <c r="I581"/>
      <c r="J581"/>
      <c r="K581"/>
      <c r="L581"/>
      <c r="M581"/>
      <c r="N581"/>
      <c r="O581"/>
      <c r="P581"/>
      <c r="Q581"/>
      <c r="R581"/>
      <c r="S581"/>
      <c r="T581"/>
      <c r="U581"/>
      <c r="V581"/>
      <c r="W581"/>
      <c r="X581"/>
      <c r="Y581"/>
      <c r="Z581"/>
    </row>
    <row r="582" spans="1:26" ht="14.4" x14ac:dyDescent="0.3">
      <c r="A582"/>
      <c r="B582"/>
      <c r="C582"/>
      <c r="D582"/>
      <c r="E582"/>
      <c r="F582"/>
      <c r="G582"/>
      <c r="H582"/>
      <c r="I582"/>
      <c r="J582"/>
      <c r="K582"/>
      <c r="L582"/>
      <c r="M582"/>
      <c r="N582"/>
      <c r="O582"/>
      <c r="P582"/>
      <c r="Q582"/>
      <c r="R582"/>
      <c r="S582"/>
      <c r="T582"/>
      <c r="U582"/>
      <c r="V582"/>
      <c r="W582"/>
      <c r="X582"/>
      <c r="Y582"/>
      <c r="Z582"/>
    </row>
    <row r="583" spans="1:26" ht="14.4" x14ac:dyDescent="0.3">
      <c r="A583"/>
      <c r="B583"/>
      <c r="C583"/>
      <c r="D583"/>
      <c r="E583"/>
      <c r="F583"/>
      <c r="G583"/>
      <c r="H583"/>
      <c r="I583"/>
      <c r="J583"/>
      <c r="K583"/>
      <c r="L583"/>
      <c r="M583"/>
      <c r="N583"/>
      <c r="O583"/>
      <c r="P583"/>
      <c r="Q583"/>
      <c r="R583"/>
      <c r="S583"/>
      <c r="T583"/>
      <c r="U583"/>
      <c r="V583"/>
      <c r="W583"/>
      <c r="X583"/>
      <c r="Y583"/>
      <c r="Z583"/>
    </row>
    <row r="584" spans="1:26" ht="14.4" x14ac:dyDescent="0.3">
      <c r="A584"/>
      <c r="B584"/>
      <c r="C584"/>
      <c r="D584"/>
      <c r="E584"/>
      <c r="F584"/>
      <c r="G584"/>
      <c r="H584"/>
      <c r="I584"/>
      <c r="J584"/>
      <c r="K584"/>
      <c r="L584"/>
      <c r="M584"/>
      <c r="N584"/>
      <c r="O584"/>
      <c r="P584"/>
      <c r="Q584"/>
      <c r="R584"/>
      <c r="S584"/>
      <c r="T584"/>
      <c r="U584"/>
      <c r="V584"/>
      <c r="W584"/>
      <c r="X584"/>
      <c r="Y584"/>
      <c r="Z584"/>
    </row>
    <row r="585" spans="1:26" ht="14.4" x14ac:dyDescent="0.3">
      <c r="A585"/>
      <c r="B585"/>
      <c r="C585"/>
      <c r="D585"/>
      <c r="E585"/>
      <c r="F585"/>
      <c r="G585"/>
      <c r="H585"/>
      <c r="I585"/>
      <c r="J585"/>
      <c r="K585"/>
      <c r="L585"/>
      <c r="M585"/>
      <c r="N585"/>
      <c r="O585"/>
      <c r="P585"/>
      <c r="Q585"/>
      <c r="R585"/>
      <c r="S585"/>
      <c r="T585"/>
      <c r="U585"/>
      <c r="V585"/>
      <c r="W585"/>
      <c r="X585"/>
      <c r="Y585"/>
      <c r="Z585"/>
    </row>
    <row r="586" spans="1:26" ht="14.4" x14ac:dyDescent="0.3">
      <c r="A586"/>
      <c r="B586"/>
      <c r="C586"/>
      <c r="D586"/>
      <c r="E586"/>
      <c r="F586"/>
      <c r="G586"/>
      <c r="H586"/>
      <c r="I586"/>
      <c r="J586"/>
      <c r="K586"/>
      <c r="L586"/>
      <c r="M586"/>
      <c r="N586"/>
      <c r="O586"/>
      <c r="P586"/>
      <c r="Q586"/>
      <c r="R586"/>
      <c r="S586"/>
      <c r="T586"/>
      <c r="U586"/>
      <c r="V586"/>
      <c r="W586"/>
      <c r="X586"/>
      <c r="Y586"/>
      <c r="Z586"/>
    </row>
    <row r="587" spans="1:26" ht="14.4" x14ac:dyDescent="0.3">
      <c r="A587"/>
      <c r="B587"/>
      <c r="C587"/>
      <c r="D587"/>
      <c r="E587"/>
      <c r="F587"/>
      <c r="G587"/>
      <c r="H587"/>
      <c r="I587"/>
      <c r="J587"/>
      <c r="K587"/>
      <c r="L587"/>
      <c r="M587"/>
      <c r="N587"/>
      <c r="O587"/>
      <c r="P587"/>
      <c r="Q587"/>
      <c r="R587"/>
      <c r="S587"/>
      <c r="T587"/>
      <c r="U587"/>
      <c r="V587"/>
      <c r="W587"/>
      <c r="X587"/>
      <c r="Y587"/>
      <c r="Z587"/>
    </row>
    <row r="588" spans="1:26" ht="14.4" x14ac:dyDescent="0.3">
      <c r="A588"/>
      <c r="B588"/>
      <c r="C588"/>
      <c r="D588"/>
      <c r="E588"/>
      <c r="F588"/>
      <c r="G588"/>
      <c r="H588"/>
      <c r="I588"/>
      <c r="J588"/>
      <c r="K588"/>
      <c r="L588"/>
      <c r="M588"/>
      <c r="N588"/>
      <c r="O588"/>
      <c r="P588"/>
      <c r="Q588"/>
      <c r="R588"/>
      <c r="S588"/>
      <c r="T588"/>
      <c r="U588"/>
      <c r="V588"/>
      <c r="W588"/>
      <c r="X588"/>
      <c r="Y588"/>
      <c r="Z588"/>
    </row>
    <row r="589" spans="1:26" ht="14.4" x14ac:dyDescent="0.3">
      <c r="A589"/>
      <c r="B589"/>
      <c r="C589"/>
      <c r="D589"/>
      <c r="E589"/>
      <c r="F589"/>
      <c r="G589"/>
      <c r="H589"/>
      <c r="I589"/>
      <c r="J589"/>
      <c r="K589"/>
      <c r="L589"/>
      <c r="M589"/>
      <c r="N589"/>
      <c r="O589"/>
      <c r="P589"/>
      <c r="Q589"/>
      <c r="R589"/>
      <c r="S589"/>
      <c r="T589"/>
      <c r="U589"/>
      <c r="V589"/>
      <c r="W589"/>
      <c r="X589"/>
      <c r="Y589"/>
      <c r="Z589"/>
    </row>
    <row r="590" spans="1:26" ht="14.4" x14ac:dyDescent="0.3">
      <c r="A590"/>
      <c r="B590"/>
      <c r="C590"/>
      <c r="D590"/>
      <c r="E590"/>
      <c r="F590"/>
      <c r="G590"/>
      <c r="H590"/>
      <c r="I590"/>
      <c r="J590"/>
      <c r="K590"/>
      <c r="L590"/>
      <c r="M590"/>
      <c r="N590"/>
      <c r="O590"/>
      <c r="P590"/>
      <c r="Q590"/>
      <c r="R590"/>
      <c r="S590"/>
      <c r="T590"/>
      <c r="U590"/>
      <c r="V590"/>
      <c r="W590"/>
      <c r="X590"/>
      <c r="Y590"/>
      <c r="Z590"/>
    </row>
    <row r="591" spans="1:26" ht="14.4" x14ac:dyDescent="0.3">
      <c r="A591"/>
      <c r="B591"/>
      <c r="C591"/>
      <c r="D591"/>
      <c r="E591"/>
      <c r="F591"/>
      <c r="G591"/>
      <c r="H591"/>
      <c r="I591"/>
      <c r="J591"/>
      <c r="K591"/>
      <c r="L591"/>
      <c r="M591"/>
      <c r="N591"/>
      <c r="O591"/>
      <c r="P591"/>
      <c r="Q591"/>
      <c r="R591"/>
      <c r="S591"/>
      <c r="T591"/>
      <c r="U591"/>
      <c r="V591"/>
      <c r="W591"/>
      <c r="X591"/>
      <c r="Y591"/>
      <c r="Z591"/>
    </row>
    <row r="592" spans="1:26" ht="14.4" x14ac:dyDescent="0.3">
      <c r="A592"/>
      <c r="B592"/>
      <c r="C592"/>
      <c r="D592"/>
      <c r="E592"/>
      <c r="F592"/>
      <c r="G592"/>
      <c r="H592"/>
      <c r="I592"/>
      <c r="J592"/>
      <c r="K592"/>
      <c r="L592"/>
      <c r="M592"/>
      <c r="N592"/>
      <c r="O592"/>
      <c r="P592"/>
      <c r="Q592"/>
      <c r="R592"/>
      <c r="S592"/>
      <c r="T592"/>
      <c r="U592"/>
      <c r="V592"/>
      <c r="W592"/>
      <c r="X592"/>
      <c r="Y592"/>
      <c r="Z592"/>
    </row>
    <row r="593" spans="1:26" ht="14.4" x14ac:dyDescent="0.3">
      <c r="A593"/>
      <c r="B593"/>
      <c r="C593"/>
      <c r="D593"/>
      <c r="E593"/>
      <c r="F593"/>
      <c r="G593"/>
      <c r="H593"/>
      <c r="I593"/>
      <c r="J593"/>
      <c r="K593"/>
      <c r="L593"/>
      <c r="M593"/>
      <c r="N593"/>
      <c r="O593"/>
      <c r="P593"/>
      <c r="Q593"/>
      <c r="R593"/>
      <c r="S593"/>
      <c r="T593"/>
      <c r="U593"/>
      <c r="V593"/>
      <c r="W593"/>
      <c r="X593"/>
      <c r="Y593"/>
      <c r="Z593"/>
    </row>
    <row r="594" spans="1:26" ht="14.4" x14ac:dyDescent="0.3">
      <c r="A594"/>
      <c r="B594"/>
      <c r="C594"/>
      <c r="D594"/>
      <c r="E594"/>
      <c r="F594"/>
      <c r="G594"/>
      <c r="H594"/>
      <c r="I594"/>
      <c r="J594"/>
      <c r="K594"/>
      <c r="L594"/>
      <c r="M594"/>
      <c r="N594"/>
      <c r="O594"/>
      <c r="P594"/>
      <c r="Q594"/>
      <c r="R594"/>
      <c r="S594"/>
      <c r="T594"/>
      <c r="U594"/>
      <c r="V594"/>
      <c r="W594"/>
      <c r="X594"/>
      <c r="Y594"/>
      <c r="Z594"/>
    </row>
    <row r="595" spans="1:26" ht="14.4" x14ac:dyDescent="0.3">
      <c r="A595"/>
      <c r="B595"/>
      <c r="C595"/>
      <c r="D595"/>
      <c r="E595"/>
      <c r="F595"/>
      <c r="G595"/>
      <c r="H595"/>
      <c r="I595"/>
      <c r="J595"/>
      <c r="K595"/>
      <c r="L595"/>
      <c r="M595"/>
      <c r="N595"/>
      <c r="O595"/>
      <c r="P595"/>
      <c r="Q595"/>
      <c r="R595"/>
      <c r="S595"/>
      <c r="T595"/>
      <c r="U595"/>
      <c r="V595"/>
      <c r="W595"/>
      <c r="X595"/>
      <c r="Y595"/>
      <c r="Z595"/>
    </row>
    <row r="596" spans="1:26" ht="14.4" x14ac:dyDescent="0.3">
      <c r="A596"/>
      <c r="B596"/>
      <c r="C596"/>
      <c r="D596"/>
      <c r="E596"/>
      <c r="F596"/>
      <c r="G596"/>
      <c r="H596"/>
      <c r="I596"/>
      <c r="J596"/>
      <c r="K596"/>
      <c r="L596"/>
      <c r="M596"/>
      <c r="N596"/>
      <c r="O596"/>
      <c r="P596"/>
      <c r="Q596"/>
      <c r="R596"/>
      <c r="S596"/>
      <c r="T596"/>
      <c r="U596"/>
      <c r="V596"/>
      <c r="W596"/>
      <c r="X596"/>
      <c r="Y596"/>
      <c r="Z596"/>
    </row>
    <row r="597" spans="1:26" ht="14.4" x14ac:dyDescent="0.3">
      <c r="A597"/>
      <c r="B597"/>
      <c r="C597"/>
      <c r="D597"/>
      <c r="E597"/>
      <c r="F597"/>
      <c r="G597"/>
      <c r="H597"/>
      <c r="I597"/>
      <c r="J597"/>
      <c r="K597"/>
      <c r="L597"/>
      <c r="M597"/>
      <c r="N597"/>
      <c r="O597"/>
      <c r="P597"/>
      <c r="Q597"/>
      <c r="R597"/>
      <c r="S597"/>
      <c r="T597"/>
      <c r="U597"/>
      <c r="V597"/>
      <c r="W597"/>
      <c r="X597"/>
      <c r="Y597"/>
      <c r="Z597"/>
    </row>
    <row r="598" spans="1:26" ht="14.4" x14ac:dyDescent="0.3">
      <c r="A598"/>
      <c r="B598"/>
      <c r="C598"/>
      <c r="D598"/>
      <c r="E598"/>
      <c r="F598"/>
      <c r="G598"/>
      <c r="H598"/>
      <c r="I598"/>
      <c r="J598"/>
      <c r="K598"/>
      <c r="L598"/>
      <c r="M598"/>
      <c r="N598"/>
      <c r="O598"/>
      <c r="P598"/>
      <c r="Q598"/>
      <c r="R598"/>
      <c r="S598"/>
      <c r="T598"/>
      <c r="U598"/>
      <c r="V598"/>
      <c r="W598"/>
      <c r="X598"/>
      <c r="Y598"/>
      <c r="Z598"/>
    </row>
    <row r="599" spans="1:26" ht="14.4" x14ac:dyDescent="0.3">
      <c r="A599"/>
      <c r="B599"/>
      <c r="C599"/>
      <c r="D599"/>
      <c r="E599"/>
      <c r="F599"/>
      <c r="G599"/>
      <c r="H599"/>
      <c r="I599"/>
      <c r="J599"/>
      <c r="K599"/>
      <c r="L599"/>
      <c r="M599"/>
      <c r="N599"/>
      <c r="O599"/>
      <c r="P599"/>
      <c r="Q599"/>
      <c r="R599"/>
      <c r="S599"/>
      <c r="T599"/>
      <c r="U599"/>
      <c r="V599"/>
      <c r="W599"/>
      <c r="X599"/>
      <c r="Y599"/>
      <c r="Z599"/>
    </row>
    <row r="600" spans="1:26" ht="14.4" x14ac:dyDescent="0.3">
      <c r="A600"/>
      <c r="B600"/>
      <c r="C600"/>
      <c r="D600"/>
      <c r="E600"/>
      <c r="F600"/>
      <c r="G600"/>
      <c r="H600"/>
      <c r="I600"/>
      <c r="J600"/>
      <c r="K600"/>
      <c r="L600"/>
      <c r="M600"/>
      <c r="N600"/>
      <c r="O600"/>
      <c r="P600"/>
      <c r="Q600"/>
      <c r="R600"/>
      <c r="S600"/>
      <c r="T600"/>
      <c r="U600"/>
      <c r="V600"/>
      <c r="W600"/>
      <c r="X600"/>
      <c r="Y600"/>
      <c r="Z600"/>
    </row>
    <row r="601" spans="1:26" ht="14.4" x14ac:dyDescent="0.3">
      <c r="A601"/>
      <c r="B601"/>
      <c r="C601"/>
      <c r="D601"/>
      <c r="E601"/>
      <c r="F601"/>
      <c r="G601"/>
      <c r="H601"/>
      <c r="I601"/>
      <c r="J601"/>
      <c r="K601"/>
      <c r="L601"/>
      <c r="M601"/>
      <c r="N601"/>
      <c r="O601"/>
      <c r="P601"/>
      <c r="Q601"/>
      <c r="R601"/>
      <c r="S601"/>
      <c r="T601"/>
      <c r="U601"/>
      <c r="V601"/>
      <c r="W601"/>
      <c r="X601"/>
      <c r="Y601"/>
      <c r="Z601"/>
    </row>
    <row r="602" spans="1:26" ht="14.4" x14ac:dyDescent="0.3">
      <c r="A602"/>
      <c r="B602"/>
      <c r="C602"/>
      <c r="D602"/>
      <c r="E602"/>
      <c r="F602"/>
      <c r="G602"/>
      <c r="H602"/>
      <c r="I602"/>
      <c r="J602"/>
      <c r="K602"/>
      <c r="L602"/>
      <c r="M602"/>
      <c r="N602"/>
      <c r="O602"/>
      <c r="P602"/>
      <c r="Q602"/>
      <c r="R602"/>
      <c r="S602"/>
      <c r="T602"/>
      <c r="U602"/>
      <c r="V602"/>
      <c r="W602"/>
      <c r="X602"/>
      <c r="Y602"/>
      <c r="Z602"/>
    </row>
    <row r="603" spans="1:26" ht="14.4" x14ac:dyDescent="0.3">
      <c r="A603"/>
      <c r="B603"/>
      <c r="C603"/>
      <c r="D603"/>
      <c r="E603"/>
      <c r="F603"/>
      <c r="G603"/>
      <c r="H603"/>
      <c r="I603"/>
      <c r="J603"/>
      <c r="K603"/>
      <c r="L603"/>
      <c r="M603"/>
      <c r="N603"/>
      <c r="O603"/>
      <c r="P603"/>
      <c r="Q603"/>
      <c r="R603"/>
      <c r="S603"/>
      <c r="T603"/>
      <c r="U603"/>
      <c r="V603"/>
      <c r="W603"/>
      <c r="X603"/>
      <c r="Y603"/>
      <c r="Z603"/>
    </row>
    <row r="604" spans="1:26" ht="14.4" x14ac:dyDescent="0.3">
      <c r="A604"/>
      <c r="B604"/>
      <c r="C604"/>
      <c r="D604"/>
      <c r="E604"/>
      <c r="F604"/>
      <c r="G604"/>
      <c r="H604"/>
      <c r="I604"/>
      <c r="J604"/>
      <c r="K604"/>
      <c r="L604"/>
      <c r="M604"/>
      <c r="N604"/>
      <c r="O604"/>
      <c r="P604"/>
      <c r="Q604"/>
      <c r="R604"/>
      <c r="S604"/>
      <c r="T604"/>
      <c r="U604"/>
      <c r="V604"/>
      <c r="W604"/>
      <c r="X604"/>
      <c r="Y604"/>
      <c r="Z604"/>
    </row>
    <row r="605" spans="1:26" ht="14.4" x14ac:dyDescent="0.3">
      <c r="A605"/>
      <c r="B605"/>
      <c r="C605"/>
      <c r="D605"/>
      <c r="E605"/>
      <c r="F605"/>
      <c r="G605"/>
      <c r="H605"/>
      <c r="I605"/>
      <c r="J605"/>
      <c r="K605"/>
      <c r="L605"/>
      <c r="M605"/>
      <c r="N605"/>
      <c r="O605"/>
      <c r="P605"/>
      <c r="Q605"/>
      <c r="R605"/>
      <c r="S605"/>
      <c r="T605"/>
      <c r="U605"/>
      <c r="V605"/>
      <c r="W605"/>
      <c r="X605"/>
      <c r="Y605"/>
      <c r="Z605"/>
    </row>
    <row r="606" spans="1:26" ht="14.4" x14ac:dyDescent="0.3">
      <c r="A606"/>
      <c r="B606"/>
      <c r="C606"/>
      <c r="D606"/>
      <c r="E606"/>
      <c r="F606"/>
      <c r="G606"/>
      <c r="H606"/>
      <c r="I606"/>
      <c r="J606"/>
      <c r="K606"/>
      <c r="L606"/>
      <c r="M606"/>
      <c r="N606"/>
      <c r="O606"/>
      <c r="P606"/>
      <c r="Q606"/>
      <c r="R606"/>
      <c r="S606"/>
      <c r="T606"/>
      <c r="U606"/>
      <c r="V606"/>
      <c r="W606"/>
      <c r="X606"/>
      <c r="Y606"/>
      <c r="Z606"/>
    </row>
    <row r="607" spans="1:26" ht="14.4" x14ac:dyDescent="0.3">
      <c r="A607"/>
      <c r="B607"/>
      <c r="C607"/>
      <c r="D607"/>
      <c r="E607"/>
      <c r="F607"/>
      <c r="G607"/>
      <c r="H607"/>
      <c r="I607"/>
      <c r="J607"/>
      <c r="K607"/>
      <c r="L607"/>
      <c r="M607"/>
      <c r="N607"/>
      <c r="O607"/>
      <c r="P607"/>
      <c r="Q607"/>
      <c r="R607"/>
      <c r="S607"/>
      <c r="T607"/>
      <c r="U607"/>
      <c r="V607"/>
      <c r="W607"/>
      <c r="X607"/>
      <c r="Y607"/>
      <c r="Z607"/>
    </row>
    <row r="608" spans="1:26" ht="14.4" x14ac:dyDescent="0.3">
      <c r="A608"/>
      <c r="B608"/>
      <c r="C608"/>
      <c r="D608"/>
      <c r="E608"/>
      <c r="F608"/>
      <c r="G608"/>
      <c r="H608"/>
      <c r="I608"/>
      <c r="J608"/>
      <c r="K608"/>
      <c r="L608"/>
      <c r="M608"/>
      <c r="N608"/>
      <c r="O608"/>
      <c r="P608"/>
      <c r="Q608"/>
      <c r="R608"/>
      <c r="S608"/>
      <c r="T608"/>
      <c r="U608"/>
      <c r="V608"/>
      <c r="W608"/>
      <c r="X608"/>
      <c r="Y608"/>
      <c r="Z608"/>
    </row>
    <row r="609" spans="1:26" ht="14.4" x14ac:dyDescent="0.3">
      <c r="A609"/>
      <c r="B609"/>
      <c r="C609"/>
      <c r="D609"/>
      <c r="E609"/>
      <c r="F609"/>
      <c r="G609"/>
      <c r="H609"/>
      <c r="I609"/>
      <c r="J609"/>
      <c r="K609"/>
      <c r="L609"/>
      <c r="M609"/>
      <c r="N609"/>
      <c r="O609"/>
      <c r="P609"/>
      <c r="Q609"/>
      <c r="R609"/>
      <c r="S609"/>
      <c r="T609"/>
      <c r="U609"/>
      <c r="V609"/>
      <c r="W609"/>
      <c r="X609"/>
      <c r="Y609"/>
      <c r="Z609"/>
    </row>
    <row r="610" spans="1:26" ht="14.4" x14ac:dyDescent="0.3">
      <c r="A610"/>
      <c r="B610"/>
      <c r="C610"/>
      <c r="D610"/>
      <c r="E610"/>
      <c r="F610"/>
      <c r="G610"/>
      <c r="H610"/>
      <c r="I610"/>
      <c r="J610"/>
      <c r="K610"/>
      <c r="L610"/>
      <c r="M610"/>
      <c r="N610"/>
      <c r="O610"/>
      <c r="P610"/>
      <c r="Q610"/>
      <c r="R610"/>
      <c r="S610"/>
      <c r="T610"/>
      <c r="U610"/>
      <c r="V610"/>
      <c r="W610"/>
      <c r="X610"/>
      <c r="Y610"/>
      <c r="Z610"/>
    </row>
    <row r="611" spans="1:26" ht="14.4" x14ac:dyDescent="0.3">
      <c r="A611"/>
      <c r="B611"/>
      <c r="C611"/>
      <c r="D611"/>
      <c r="E611"/>
      <c r="F611"/>
      <c r="G611"/>
      <c r="H611"/>
      <c r="I611"/>
      <c r="J611"/>
      <c r="K611"/>
      <c r="L611"/>
      <c r="M611"/>
      <c r="N611"/>
      <c r="O611"/>
      <c r="P611"/>
      <c r="Q611"/>
      <c r="R611"/>
      <c r="S611"/>
      <c r="T611"/>
      <c r="U611"/>
      <c r="V611"/>
      <c r="W611"/>
      <c r="X611"/>
      <c r="Y611"/>
      <c r="Z611"/>
    </row>
    <row r="612" spans="1:26" ht="14.4" x14ac:dyDescent="0.3">
      <c r="A612"/>
      <c r="B612"/>
      <c r="C612"/>
      <c r="D612"/>
      <c r="E612"/>
      <c r="F612"/>
      <c r="G612"/>
      <c r="H612"/>
      <c r="I612"/>
      <c r="J612"/>
      <c r="K612"/>
      <c r="L612"/>
      <c r="M612"/>
      <c r="N612"/>
      <c r="O612"/>
      <c r="P612"/>
      <c r="Q612"/>
      <c r="R612"/>
      <c r="S612"/>
      <c r="T612"/>
      <c r="U612"/>
      <c r="V612"/>
      <c r="W612"/>
      <c r="X612"/>
      <c r="Y612"/>
      <c r="Z612"/>
    </row>
    <row r="613" spans="1:26" ht="14.4" x14ac:dyDescent="0.3">
      <c r="A613"/>
      <c r="B613"/>
      <c r="C613"/>
      <c r="D613"/>
      <c r="E613"/>
      <c r="F613"/>
      <c r="G613"/>
      <c r="H613"/>
      <c r="I613"/>
      <c r="J613"/>
      <c r="K613"/>
      <c r="L613"/>
      <c r="M613"/>
      <c r="N613"/>
      <c r="O613"/>
      <c r="P613"/>
      <c r="Q613"/>
      <c r="R613"/>
      <c r="S613"/>
      <c r="T613"/>
      <c r="U613"/>
      <c r="V613"/>
      <c r="W613"/>
      <c r="X613"/>
      <c r="Y613"/>
      <c r="Z613"/>
    </row>
    <row r="614" spans="1:26" ht="14.4" x14ac:dyDescent="0.3">
      <c r="A614"/>
      <c r="B614"/>
      <c r="C614"/>
      <c r="D614"/>
      <c r="E614"/>
      <c r="F614"/>
      <c r="G614"/>
      <c r="H614"/>
      <c r="I614"/>
      <c r="J614"/>
      <c r="K614"/>
      <c r="L614"/>
      <c r="M614"/>
      <c r="N614"/>
      <c r="O614"/>
      <c r="P614"/>
      <c r="Q614"/>
      <c r="R614"/>
      <c r="S614"/>
      <c r="T614"/>
      <c r="U614"/>
      <c r="V614"/>
      <c r="W614"/>
      <c r="X614"/>
      <c r="Y614"/>
      <c r="Z614"/>
    </row>
    <row r="615" spans="1:26" ht="14.4" x14ac:dyDescent="0.3">
      <c r="A615"/>
      <c r="B615"/>
      <c r="C615"/>
      <c r="D615"/>
      <c r="E615"/>
      <c r="F615"/>
      <c r="G615"/>
      <c r="H615"/>
      <c r="I615"/>
      <c r="J615"/>
      <c r="K615"/>
      <c r="L615"/>
      <c r="M615"/>
      <c r="N615"/>
      <c r="O615"/>
      <c r="P615"/>
      <c r="Q615"/>
      <c r="R615"/>
      <c r="S615"/>
      <c r="T615"/>
      <c r="U615"/>
      <c r="V615"/>
      <c r="W615"/>
      <c r="X615"/>
      <c r="Y615"/>
      <c r="Z615"/>
    </row>
    <row r="616" spans="1:26" ht="14.4" x14ac:dyDescent="0.3">
      <c r="A616"/>
      <c r="B616"/>
      <c r="C616"/>
      <c r="D616"/>
      <c r="E616"/>
      <c r="F616"/>
      <c r="G616"/>
      <c r="H616"/>
      <c r="I616"/>
      <c r="J616"/>
      <c r="K616"/>
      <c r="L616"/>
      <c r="M616"/>
      <c r="N616"/>
      <c r="O616"/>
      <c r="P616"/>
      <c r="Q616"/>
      <c r="R616"/>
      <c r="S616"/>
      <c r="T616"/>
      <c r="U616"/>
      <c r="V616"/>
      <c r="W616"/>
      <c r="X616"/>
      <c r="Y616"/>
      <c r="Z616"/>
    </row>
    <row r="617" spans="1:26" ht="14.4" x14ac:dyDescent="0.3">
      <c r="A617"/>
      <c r="B617"/>
      <c r="C617"/>
      <c r="D617"/>
      <c r="E617"/>
      <c r="F617"/>
      <c r="G617"/>
      <c r="H617"/>
      <c r="I617"/>
      <c r="J617"/>
      <c r="K617"/>
      <c r="L617"/>
      <c r="M617"/>
      <c r="N617"/>
      <c r="O617"/>
      <c r="P617"/>
      <c r="Q617"/>
      <c r="R617"/>
      <c r="S617"/>
      <c r="T617"/>
      <c r="U617"/>
      <c r="V617"/>
      <c r="W617"/>
      <c r="X617"/>
      <c r="Y617"/>
      <c r="Z617"/>
    </row>
    <row r="618" spans="1:26" ht="14.4" x14ac:dyDescent="0.3">
      <c r="A618"/>
      <c r="B618"/>
      <c r="C618"/>
      <c r="D618"/>
      <c r="E618"/>
      <c r="F618"/>
      <c r="G618"/>
      <c r="H618"/>
      <c r="I618"/>
      <c r="J618"/>
      <c r="K618"/>
      <c r="L618"/>
      <c r="M618"/>
      <c r="N618"/>
      <c r="O618"/>
      <c r="P618"/>
      <c r="Q618"/>
      <c r="R618"/>
      <c r="S618"/>
      <c r="T618"/>
      <c r="U618"/>
      <c r="V618"/>
      <c r="W618"/>
      <c r="X618"/>
      <c r="Y618"/>
      <c r="Z618"/>
    </row>
    <row r="619" spans="1:26" ht="14.4" x14ac:dyDescent="0.3">
      <c r="A619"/>
      <c r="B619"/>
      <c r="C619"/>
      <c r="D619"/>
      <c r="E619"/>
      <c r="F619"/>
      <c r="G619"/>
      <c r="H619"/>
      <c r="I619"/>
      <c r="J619"/>
      <c r="K619"/>
      <c r="L619"/>
      <c r="M619"/>
      <c r="N619"/>
      <c r="O619"/>
      <c r="P619"/>
      <c r="Q619"/>
      <c r="R619"/>
      <c r="S619"/>
      <c r="T619"/>
      <c r="U619"/>
      <c r="V619"/>
      <c r="W619"/>
      <c r="X619"/>
      <c r="Y619"/>
      <c r="Z619"/>
    </row>
    <row r="620" spans="1:26" ht="14.4" x14ac:dyDescent="0.3">
      <c r="A620"/>
      <c r="B620"/>
      <c r="C620"/>
      <c r="D620"/>
      <c r="E620"/>
      <c r="F620"/>
      <c r="G620"/>
      <c r="H620"/>
      <c r="I620"/>
      <c r="J620"/>
      <c r="K620"/>
      <c r="L620"/>
      <c r="M620"/>
      <c r="N620"/>
      <c r="O620"/>
      <c r="P620"/>
      <c r="Q620"/>
      <c r="R620"/>
      <c r="S620"/>
      <c r="T620"/>
      <c r="U620"/>
      <c r="V620"/>
      <c r="W620"/>
      <c r="X620"/>
      <c r="Y620"/>
      <c r="Z620"/>
    </row>
    <row r="621" spans="1:26" ht="14.4" x14ac:dyDescent="0.3">
      <c r="A621"/>
      <c r="B621"/>
      <c r="C621"/>
      <c r="D621"/>
      <c r="E621"/>
      <c r="F621"/>
      <c r="G621"/>
      <c r="H621"/>
      <c r="I621"/>
      <c r="J621"/>
      <c r="K621"/>
      <c r="L621"/>
      <c r="M621"/>
      <c r="N621"/>
      <c r="O621"/>
      <c r="P621"/>
      <c r="Q621"/>
      <c r="R621"/>
      <c r="S621"/>
      <c r="T621"/>
      <c r="U621"/>
      <c r="V621"/>
      <c r="W621"/>
      <c r="X621"/>
      <c r="Y621"/>
      <c r="Z621"/>
    </row>
    <row r="622" spans="1:26" ht="14.4" x14ac:dyDescent="0.3">
      <c r="A622"/>
      <c r="B622"/>
      <c r="C622"/>
      <c r="D622"/>
      <c r="E622"/>
      <c r="F622"/>
      <c r="G622"/>
      <c r="H622"/>
      <c r="I622"/>
      <c r="J622"/>
      <c r="K622"/>
      <c r="L622"/>
      <c r="M622"/>
      <c r="N622"/>
      <c r="O622"/>
      <c r="P622"/>
      <c r="Q622"/>
      <c r="R622"/>
      <c r="S622"/>
      <c r="T622"/>
      <c r="U622"/>
      <c r="V622"/>
      <c r="W622"/>
      <c r="X622"/>
      <c r="Y622"/>
      <c r="Z622"/>
    </row>
    <row r="623" spans="1:26" ht="14.4" x14ac:dyDescent="0.3">
      <c r="A623"/>
      <c r="B623"/>
      <c r="C623"/>
      <c r="D623"/>
      <c r="E623"/>
      <c r="F623"/>
      <c r="G623"/>
      <c r="H623"/>
      <c r="I623"/>
      <c r="J623"/>
      <c r="K623"/>
      <c r="L623"/>
      <c r="M623"/>
      <c r="N623"/>
      <c r="O623"/>
      <c r="P623"/>
      <c r="Q623"/>
      <c r="R623"/>
      <c r="S623"/>
      <c r="T623"/>
      <c r="U623"/>
      <c r="V623"/>
      <c r="W623"/>
      <c r="X623"/>
      <c r="Y623"/>
      <c r="Z623"/>
    </row>
    <row r="624" spans="1:26" ht="14.4" x14ac:dyDescent="0.3">
      <c r="A624"/>
      <c r="B624"/>
      <c r="C624"/>
      <c r="D624"/>
      <c r="E624"/>
      <c r="F624"/>
      <c r="G624"/>
      <c r="H624"/>
      <c r="I624"/>
      <c r="J624"/>
      <c r="K624"/>
      <c r="L624"/>
      <c r="M624"/>
      <c r="N624"/>
      <c r="O624"/>
      <c r="P624"/>
      <c r="Q624"/>
      <c r="R624"/>
      <c r="S624"/>
      <c r="T624"/>
      <c r="U624"/>
      <c r="V624"/>
      <c r="W624"/>
      <c r="X624"/>
      <c r="Y624"/>
      <c r="Z624"/>
    </row>
    <row r="625" spans="1:26" ht="14.4" x14ac:dyDescent="0.3">
      <c r="A625"/>
      <c r="B625"/>
      <c r="C625"/>
      <c r="D625"/>
      <c r="E625"/>
      <c r="F625"/>
      <c r="G625"/>
      <c r="H625"/>
      <c r="I625"/>
      <c r="J625"/>
      <c r="K625"/>
      <c r="L625"/>
      <c r="M625"/>
      <c r="N625"/>
      <c r="O625"/>
      <c r="P625"/>
      <c r="Q625"/>
      <c r="R625"/>
      <c r="S625"/>
      <c r="T625"/>
      <c r="U625"/>
      <c r="V625"/>
      <c r="W625"/>
      <c r="X625"/>
      <c r="Y625"/>
      <c r="Z625"/>
    </row>
    <row r="626" spans="1:26" ht="14.4" x14ac:dyDescent="0.3">
      <c r="A626"/>
      <c r="B626"/>
      <c r="C626"/>
      <c r="D626"/>
      <c r="E626"/>
      <c r="F626"/>
      <c r="G626"/>
      <c r="H626"/>
      <c r="I626"/>
      <c r="J626"/>
      <c r="K626"/>
      <c r="L626"/>
      <c r="M626"/>
      <c r="N626"/>
      <c r="O626"/>
      <c r="P626"/>
      <c r="Q626"/>
      <c r="R626"/>
      <c r="S626"/>
      <c r="T626"/>
      <c r="U626"/>
      <c r="V626"/>
      <c r="W626"/>
      <c r="X626"/>
      <c r="Y626"/>
      <c r="Z626"/>
    </row>
    <row r="627" spans="1:26" ht="14.4" x14ac:dyDescent="0.3">
      <c r="A627"/>
      <c r="B627"/>
      <c r="C627"/>
      <c r="D627"/>
      <c r="E627"/>
      <c r="F627"/>
      <c r="G627"/>
      <c r="H627"/>
      <c r="I627"/>
      <c r="J627"/>
      <c r="K627"/>
      <c r="L627"/>
      <c r="M627"/>
      <c r="N627"/>
      <c r="O627"/>
      <c r="P627"/>
      <c r="Q627"/>
      <c r="R627"/>
      <c r="S627"/>
      <c r="T627"/>
      <c r="U627"/>
      <c r="V627"/>
      <c r="W627"/>
      <c r="X627"/>
      <c r="Y627"/>
      <c r="Z627"/>
    </row>
    <row r="628" spans="1:26" ht="14.4" x14ac:dyDescent="0.3">
      <c r="A628"/>
      <c r="B628"/>
      <c r="C628"/>
      <c r="D628"/>
      <c r="E628"/>
      <c r="F628"/>
      <c r="G628"/>
      <c r="H628"/>
      <c r="I628"/>
      <c r="J628"/>
      <c r="K628"/>
      <c r="L628"/>
      <c r="M628"/>
      <c r="N628"/>
      <c r="O628"/>
      <c r="P628"/>
      <c r="Q628"/>
      <c r="R628"/>
      <c r="S628"/>
      <c r="T628"/>
      <c r="U628"/>
      <c r="V628"/>
      <c r="W628"/>
      <c r="X628"/>
      <c r="Y628"/>
      <c r="Z628"/>
    </row>
    <row r="629" spans="1:26" ht="14.4" x14ac:dyDescent="0.3">
      <c r="A629"/>
      <c r="B629"/>
      <c r="C629"/>
      <c r="D629"/>
      <c r="E629"/>
      <c r="F629"/>
      <c r="G629"/>
      <c r="H629"/>
      <c r="I629"/>
      <c r="J629"/>
      <c r="K629"/>
      <c r="L629"/>
      <c r="M629"/>
      <c r="N629"/>
      <c r="O629"/>
      <c r="P629"/>
      <c r="Q629"/>
      <c r="R629"/>
      <c r="S629"/>
      <c r="T629"/>
      <c r="U629"/>
      <c r="V629"/>
      <c r="W629"/>
      <c r="X629"/>
      <c r="Y629"/>
      <c r="Z629"/>
    </row>
    <row r="630" spans="1:26" ht="14.4" x14ac:dyDescent="0.3">
      <c r="A630"/>
      <c r="B630"/>
      <c r="C630"/>
      <c r="D630"/>
      <c r="E630"/>
      <c r="F630"/>
      <c r="G630"/>
      <c r="H630"/>
      <c r="I630"/>
      <c r="J630"/>
      <c r="K630"/>
      <c r="L630"/>
      <c r="M630"/>
      <c r="N630"/>
      <c r="O630"/>
      <c r="P630"/>
      <c r="Q630"/>
      <c r="R630"/>
      <c r="S630"/>
      <c r="T630"/>
      <c r="U630"/>
      <c r="V630"/>
      <c r="W630"/>
      <c r="X630"/>
      <c r="Y630"/>
      <c r="Z630"/>
    </row>
    <row r="631" spans="1:26" ht="14.4" x14ac:dyDescent="0.3">
      <c r="A631"/>
      <c r="B631"/>
      <c r="C631"/>
      <c r="D631"/>
      <c r="E631"/>
      <c r="F631"/>
      <c r="G631"/>
      <c r="H631"/>
      <c r="I631"/>
      <c r="J631"/>
      <c r="K631"/>
      <c r="L631"/>
      <c r="M631"/>
      <c r="N631"/>
      <c r="O631"/>
      <c r="P631"/>
      <c r="Q631"/>
      <c r="R631"/>
      <c r="S631"/>
      <c r="T631"/>
      <c r="U631"/>
      <c r="V631"/>
      <c r="W631"/>
      <c r="X631"/>
      <c r="Y631"/>
      <c r="Z631"/>
    </row>
    <row r="632" spans="1:26" ht="14.4" x14ac:dyDescent="0.3">
      <c r="A632"/>
      <c r="B632"/>
      <c r="C632"/>
      <c r="D632"/>
      <c r="E632"/>
      <c r="F632"/>
      <c r="G632"/>
      <c r="H632"/>
      <c r="I632"/>
      <c r="J632"/>
      <c r="K632"/>
      <c r="L632"/>
      <c r="M632"/>
      <c r="N632"/>
      <c r="O632"/>
      <c r="P632"/>
      <c r="Q632"/>
      <c r="R632"/>
      <c r="S632"/>
      <c r="T632"/>
      <c r="U632"/>
      <c r="V632"/>
      <c r="W632"/>
      <c r="X632"/>
      <c r="Y632"/>
      <c r="Z632"/>
    </row>
    <row r="633" spans="1:26" ht="14.4" x14ac:dyDescent="0.3">
      <c r="A633"/>
      <c r="B633"/>
      <c r="C633"/>
      <c r="D633"/>
      <c r="E633"/>
      <c r="F633"/>
      <c r="G633"/>
      <c r="H633"/>
      <c r="I633"/>
      <c r="J633"/>
      <c r="K633"/>
      <c r="L633"/>
      <c r="M633"/>
      <c r="N633"/>
      <c r="O633"/>
      <c r="P633"/>
      <c r="Q633"/>
      <c r="R633"/>
      <c r="S633"/>
      <c r="T633"/>
      <c r="U633"/>
      <c r="V633"/>
      <c r="W633"/>
      <c r="X633"/>
      <c r="Y633"/>
      <c r="Z633"/>
    </row>
    <row r="634" spans="1:26" ht="14.4" x14ac:dyDescent="0.3">
      <c r="A634"/>
      <c r="B634"/>
      <c r="C634"/>
      <c r="D634"/>
      <c r="E634"/>
      <c r="F634"/>
      <c r="G634"/>
      <c r="H634"/>
      <c r="I634"/>
      <c r="J634"/>
      <c r="K634"/>
      <c r="L634"/>
      <c r="M634"/>
      <c r="N634"/>
      <c r="O634"/>
      <c r="P634"/>
      <c r="Q634"/>
      <c r="R634"/>
      <c r="S634"/>
      <c r="T634"/>
      <c r="U634"/>
      <c r="V634"/>
      <c r="W634"/>
      <c r="X634"/>
      <c r="Y634"/>
      <c r="Z634"/>
    </row>
    <row r="635" spans="1:26" ht="14.4" x14ac:dyDescent="0.3">
      <c r="A635"/>
      <c r="B635"/>
      <c r="C635"/>
      <c r="D635"/>
      <c r="E635"/>
      <c r="F635"/>
      <c r="G635"/>
      <c r="H635"/>
      <c r="I635"/>
      <c r="J635"/>
      <c r="K635"/>
      <c r="L635"/>
      <c r="M635"/>
      <c r="N635"/>
      <c r="O635"/>
      <c r="P635"/>
      <c r="Q635"/>
      <c r="R635"/>
      <c r="S635"/>
      <c r="T635"/>
      <c r="U635"/>
      <c r="V635"/>
      <c r="W635"/>
      <c r="X635"/>
      <c r="Y635"/>
      <c r="Z635"/>
    </row>
    <row r="636" spans="1:26" ht="14.4" x14ac:dyDescent="0.3">
      <c r="A636"/>
      <c r="B636"/>
      <c r="C636"/>
      <c r="D636"/>
      <c r="E636"/>
      <c r="F636"/>
      <c r="G636"/>
      <c r="H636"/>
      <c r="I636"/>
      <c r="J636"/>
      <c r="K636"/>
      <c r="L636"/>
      <c r="M636"/>
      <c r="N636"/>
      <c r="O636"/>
      <c r="P636"/>
      <c r="Q636"/>
      <c r="R636"/>
      <c r="S636"/>
      <c r="T636"/>
      <c r="U636"/>
      <c r="V636"/>
      <c r="W636"/>
      <c r="X636"/>
      <c r="Y636"/>
      <c r="Z636"/>
    </row>
    <row r="637" spans="1:26" ht="14.4" x14ac:dyDescent="0.3">
      <c r="A637"/>
      <c r="B637"/>
      <c r="C637"/>
      <c r="D637"/>
      <c r="E637"/>
      <c r="F637"/>
      <c r="G637"/>
      <c r="H637"/>
      <c r="I637"/>
      <c r="J637"/>
      <c r="K637"/>
      <c r="L637"/>
      <c r="M637"/>
      <c r="N637"/>
      <c r="O637"/>
      <c r="P637"/>
      <c r="Q637"/>
      <c r="R637"/>
      <c r="S637"/>
      <c r="T637"/>
      <c r="U637"/>
      <c r="V637"/>
      <c r="W637"/>
      <c r="X637"/>
      <c r="Y637"/>
      <c r="Z637"/>
    </row>
    <row r="638" spans="1:26" ht="14.4" x14ac:dyDescent="0.3">
      <c r="A638"/>
      <c r="B638"/>
      <c r="C638"/>
      <c r="D638"/>
      <c r="E638"/>
      <c r="F638"/>
      <c r="G638"/>
      <c r="H638"/>
      <c r="I638"/>
      <c r="J638"/>
      <c r="K638"/>
      <c r="L638"/>
      <c r="M638"/>
      <c r="N638"/>
      <c r="O638"/>
      <c r="P638"/>
      <c r="Q638"/>
      <c r="R638"/>
      <c r="S638"/>
      <c r="T638"/>
      <c r="U638"/>
      <c r="V638"/>
      <c r="W638"/>
      <c r="X638"/>
      <c r="Y638"/>
      <c r="Z638"/>
    </row>
    <row r="639" spans="1:26" ht="14.4" x14ac:dyDescent="0.3">
      <c r="A639"/>
      <c r="B639"/>
      <c r="C639"/>
      <c r="D639"/>
      <c r="E639"/>
      <c r="F639"/>
      <c r="G639"/>
      <c r="H639"/>
      <c r="I639"/>
      <c r="J639"/>
      <c r="K639"/>
      <c r="L639"/>
      <c r="M639"/>
      <c r="N639"/>
      <c r="O639"/>
      <c r="P639"/>
      <c r="Q639"/>
      <c r="R639"/>
      <c r="S639"/>
      <c r="T639"/>
      <c r="U639"/>
      <c r="V639"/>
      <c r="W639"/>
      <c r="X639"/>
      <c r="Y639"/>
      <c r="Z639"/>
    </row>
    <row r="640" spans="1:26" ht="14.4" x14ac:dyDescent="0.3">
      <c r="A640"/>
      <c r="B640"/>
      <c r="C640"/>
      <c r="D640"/>
      <c r="E640"/>
      <c r="F640"/>
      <c r="G640"/>
      <c r="H640"/>
      <c r="I640"/>
      <c r="J640"/>
      <c r="K640"/>
      <c r="L640"/>
      <c r="M640"/>
      <c r="N640"/>
      <c r="O640"/>
      <c r="P640"/>
      <c r="Q640"/>
      <c r="R640"/>
      <c r="S640"/>
      <c r="T640"/>
      <c r="U640"/>
      <c r="V640"/>
      <c r="W640"/>
      <c r="X640"/>
      <c r="Y640"/>
      <c r="Z640"/>
    </row>
    <row r="641" spans="1:26" ht="14.4" x14ac:dyDescent="0.3">
      <c r="A641"/>
      <c r="B641"/>
      <c r="C641"/>
      <c r="D641"/>
      <c r="E641"/>
      <c r="F641"/>
      <c r="G641"/>
      <c r="H641"/>
      <c r="I641"/>
      <c r="J641"/>
      <c r="K641"/>
      <c r="L641"/>
      <c r="M641"/>
      <c r="N641"/>
      <c r="O641"/>
      <c r="P641"/>
      <c r="Q641"/>
      <c r="R641"/>
      <c r="S641"/>
      <c r="T641"/>
      <c r="U641"/>
      <c r="V641"/>
      <c r="W641"/>
      <c r="X641"/>
      <c r="Y641"/>
      <c r="Z641"/>
    </row>
    <row r="642" spans="1:26" ht="14.4" x14ac:dyDescent="0.3">
      <c r="A642"/>
      <c r="B642"/>
      <c r="C642"/>
      <c r="D642"/>
      <c r="E642"/>
      <c r="F642"/>
      <c r="G642"/>
      <c r="H642"/>
      <c r="I642"/>
      <c r="J642"/>
      <c r="K642"/>
      <c r="L642"/>
      <c r="M642"/>
      <c r="N642"/>
      <c r="O642"/>
      <c r="P642"/>
      <c r="Q642"/>
      <c r="R642"/>
      <c r="S642"/>
      <c r="T642"/>
      <c r="U642"/>
      <c r="V642"/>
      <c r="W642"/>
      <c r="X642"/>
      <c r="Y642"/>
      <c r="Z642"/>
    </row>
    <row r="643" spans="1:26" ht="14.4" x14ac:dyDescent="0.3">
      <c r="A643"/>
      <c r="B643"/>
      <c r="C643"/>
      <c r="D643"/>
      <c r="E643"/>
      <c r="F643"/>
      <c r="G643"/>
      <c r="H643"/>
      <c r="I643"/>
      <c r="J643"/>
      <c r="K643"/>
      <c r="L643"/>
      <c r="M643"/>
      <c r="N643"/>
      <c r="O643"/>
      <c r="P643"/>
      <c r="Q643"/>
      <c r="R643"/>
      <c r="S643"/>
      <c r="T643"/>
      <c r="U643"/>
      <c r="V643"/>
      <c r="W643"/>
      <c r="X643"/>
      <c r="Y643"/>
      <c r="Z643"/>
    </row>
    <row r="644" spans="1:26" ht="14.4" x14ac:dyDescent="0.3">
      <c r="A644"/>
      <c r="B644"/>
      <c r="C644"/>
      <c r="D644"/>
      <c r="E644"/>
      <c r="F644"/>
      <c r="G644"/>
      <c r="H644"/>
      <c r="I644"/>
      <c r="J644"/>
      <c r="K644"/>
      <c r="L644"/>
      <c r="M644"/>
      <c r="N644"/>
      <c r="O644"/>
      <c r="P644"/>
      <c r="Q644"/>
      <c r="R644"/>
      <c r="S644"/>
      <c r="T644"/>
      <c r="U644"/>
      <c r="V644"/>
      <c r="W644"/>
      <c r="X644"/>
      <c r="Y644"/>
      <c r="Z644"/>
    </row>
    <row r="645" spans="1:26" ht="14.4" x14ac:dyDescent="0.3">
      <c r="A645"/>
      <c r="B645"/>
      <c r="C645"/>
      <c r="D645"/>
      <c r="E645"/>
      <c r="F645"/>
      <c r="G645"/>
      <c r="H645"/>
      <c r="I645"/>
      <c r="J645"/>
      <c r="K645"/>
      <c r="L645"/>
      <c r="M645"/>
      <c r="N645"/>
      <c r="O645"/>
      <c r="P645"/>
      <c r="Q645"/>
      <c r="R645"/>
      <c r="S645"/>
      <c r="T645"/>
      <c r="U645"/>
      <c r="V645"/>
      <c r="W645"/>
      <c r="X645"/>
      <c r="Y645"/>
      <c r="Z645"/>
    </row>
    <row r="646" spans="1:26" ht="14.4" x14ac:dyDescent="0.3">
      <c r="A646"/>
      <c r="B646"/>
      <c r="C646"/>
      <c r="D646"/>
      <c r="E646"/>
      <c r="F646"/>
      <c r="G646"/>
      <c r="H646"/>
      <c r="I646"/>
      <c r="J646"/>
      <c r="K646"/>
      <c r="L646"/>
      <c r="M646"/>
      <c r="N646"/>
      <c r="O646"/>
      <c r="P646"/>
      <c r="Q646"/>
      <c r="R646"/>
      <c r="S646"/>
      <c r="T646"/>
      <c r="U646"/>
      <c r="V646"/>
      <c r="W646"/>
      <c r="X646"/>
      <c r="Y646"/>
      <c r="Z646"/>
    </row>
    <row r="647" spans="1:26" ht="14.4" x14ac:dyDescent="0.3">
      <c r="A647"/>
      <c r="B647"/>
      <c r="C647"/>
      <c r="D647"/>
      <c r="E647"/>
      <c r="F647"/>
      <c r="G647"/>
      <c r="H647"/>
      <c r="I647"/>
      <c r="J647"/>
      <c r="K647"/>
      <c r="L647"/>
      <c r="M647"/>
      <c r="N647"/>
      <c r="O647"/>
      <c r="P647"/>
      <c r="Q647"/>
      <c r="R647"/>
      <c r="S647"/>
      <c r="T647"/>
      <c r="U647"/>
      <c r="V647"/>
      <c r="W647"/>
      <c r="X647"/>
      <c r="Y647"/>
      <c r="Z647"/>
    </row>
    <row r="648" spans="1:26" ht="14.4" x14ac:dyDescent="0.3">
      <c r="A648"/>
      <c r="B648"/>
      <c r="C648"/>
      <c r="D648"/>
      <c r="E648"/>
      <c r="F648"/>
      <c r="G648"/>
      <c r="H648"/>
      <c r="I648"/>
      <c r="J648"/>
      <c r="K648"/>
      <c r="L648"/>
      <c r="M648"/>
      <c r="N648"/>
      <c r="O648"/>
      <c r="P648"/>
      <c r="Q648"/>
      <c r="R648"/>
      <c r="S648"/>
      <c r="T648"/>
      <c r="U648"/>
      <c r="V648"/>
      <c r="W648"/>
      <c r="X648"/>
      <c r="Y648"/>
      <c r="Z648"/>
    </row>
    <row r="649" spans="1:26" ht="14.4" x14ac:dyDescent="0.3">
      <c r="A649"/>
      <c r="B649"/>
      <c r="C649"/>
      <c r="D649"/>
      <c r="E649"/>
      <c r="F649"/>
      <c r="G649"/>
      <c r="H649"/>
      <c r="I649"/>
      <c r="J649"/>
      <c r="K649"/>
      <c r="L649"/>
      <c r="M649"/>
      <c r="N649"/>
      <c r="O649"/>
      <c r="P649"/>
      <c r="Q649"/>
      <c r="R649"/>
      <c r="S649"/>
      <c r="T649"/>
      <c r="U649"/>
      <c r="V649"/>
      <c r="W649"/>
      <c r="X649"/>
      <c r="Y649"/>
      <c r="Z649"/>
    </row>
    <row r="650" spans="1:26" ht="14.4" x14ac:dyDescent="0.3">
      <c r="A650"/>
      <c r="B650"/>
      <c r="C650"/>
      <c r="D650"/>
      <c r="E650"/>
      <c r="F650"/>
      <c r="G650"/>
      <c r="H650"/>
      <c r="I650"/>
      <c r="J650"/>
      <c r="K650"/>
      <c r="L650"/>
      <c r="M650"/>
      <c r="N650"/>
      <c r="O650"/>
      <c r="P650"/>
      <c r="Q650"/>
      <c r="R650"/>
      <c r="S650"/>
      <c r="T650"/>
      <c r="U650"/>
      <c r="V650"/>
      <c r="W650"/>
      <c r="X650"/>
      <c r="Y650"/>
      <c r="Z650"/>
    </row>
    <row r="651" spans="1:26" ht="14.4" x14ac:dyDescent="0.3">
      <c r="A651"/>
      <c r="B651"/>
      <c r="C651"/>
      <c r="D651"/>
      <c r="E651"/>
      <c r="F651"/>
      <c r="G651"/>
      <c r="H651"/>
      <c r="I651"/>
      <c r="J651"/>
      <c r="K651"/>
      <c r="L651"/>
      <c r="M651"/>
      <c r="N651"/>
      <c r="O651"/>
      <c r="P651"/>
      <c r="Q651"/>
      <c r="R651"/>
      <c r="S651"/>
      <c r="T651"/>
      <c r="U651"/>
      <c r="V651"/>
      <c r="W651"/>
      <c r="X651"/>
      <c r="Y651"/>
      <c r="Z651"/>
    </row>
    <row r="652" spans="1:26" ht="14.4" x14ac:dyDescent="0.3">
      <c r="A652"/>
      <c r="B652"/>
      <c r="C652"/>
      <c r="D652"/>
      <c r="E652"/>
      <c r="F652"/>
      <c r="G652"/>
      <c r="H652"/>
      <c r="I652"/>
      <c r="J652"/>
      <c r="K652"/>
      <c r="L652"/>
      <c r="M652"/>
      <c r="N652"/>
      <c r="O652"/>
      <c r="P652"/>
      <c r="Q652"/>
      <c r="R652"/>
      <c r="S652"/>
      <c r="T652"/>
      <c r="U652"/>
      <c r="V652"/>
      <c r="W652"/>
      <c r="X652"/>
      <c r="Y652"/>
      <c r="Z652"/>
    </row>
    <row r="653" spans="1:26" ht="14.4" x14ac:dyDescent="0.3">
      <c r="A653"/>
      <c r="B653"/>
      <c r="C653"/>
      <c r="D653"/>
      <c r="E653"/>
      <c r="F653"/>
      <c r="G653"/>
      <c r="H653"/>
      <c r="I653"/>
      <c r="J653"/>
      <c r="K653"/>
      <c r="L653"/>
      <c r="M653"/>
      <c r="N653"/>
      <c r="O653"/>
      <c r="P653"/>
      <c r="Q653"/>
      <c r="R653"/>
      <c r="S653"/>
      <c r="T653"/>
      <c r="U653"/>
      <c r="V653"/>
      <c r="W653"/>
      <c r="X653"/>
      <c r="Y653"/>
      <c r="Z653"/>
    </row>
    <row r="654" spans="1:26" ht="14.4" x14ac:dyDescent="0.3">
      <c r="A654"/>
      <c r="B654"/>
      <c r="C654"/>
      <c r="D654"/>
      <c r="E654"/>
      <c r="F654"/>
      <c r="G654"/>
      <c r="H654"/>
      <c r="I654"/>
      <c r="J654"/>
      <c r="K654"/>
      <c r="L654"/>
      <c r="M654"/>
      <c r="N654"/>
      <c r="O654"/>
      <c r="P654"/>
      <c r="Q654"/>
      <c r="R654"/>
      <c r="S654"/>
      <c r="T654"/>
      <c r="U654"/>
      <c r="V654"/>
      <c r="W654"/>
      <c r="X654"/>
      <c r="Y654"/>
      <c r="Z654"/>
    </row>
    <row r="655" spans="1:26" ht="14.4" x14ac:dyDescent="0.3">
      <c r="A655"/>
      <c r="B655"/>
      <c r="C655"/>
      <c r="D655"/>
      <c r="E655"/>
      <c r="F655"/>
      <c r="G655"/>
      <c r="H655"/>
      <c r="I655"/>
      <c r="J655"/>
      <c r="K655"/>
      <c r="L655"/>
      <c r="M655"/>
      <c r="N655"/>
      <c r="O655"/>
      <c r="P655"/>
      <c r="Q655"/>
      <c r="R655"/>
      <c r="S655"/>
      <c r="T655"/>
      <c r="U655"/>
      <c r="V655"/>
      <c r="W655"/>
      <c r="X655"/>
      <c r="Y655"/>
      <c r="Z655"/>
    </row>
    <row r="656" spans="1:26" ht="14.4" x14ac:dyDescent="0.3">
      <c r="A656"/>
      <c r="B656"/>
      <c r="C656"/>
      <c r="D656"/>
      <c r="E656"/>
      <c r="F656"/>
      <c r="G656"/>
      <c r="H656"/>
      <c r="I656"/>
      <c r="J656"/>
      <c r="K656"/>
      <c r="L656"/>
      <c r="M656"/>
      <c r="N656"/>
      <c r="O656"/>
      <c r="P656"/>
      <c r="Q656"/>
      <c r="R656"/>
      <c r="S656"/>
      <c r="T656"/>
      <c r="U656"/>
      <c r="V656"/>
      <c r="W656"/>
      <c r="X656"/>
      <c r="Y656"/>
      <c r="Z656"/>
    </row>
    <row r="657" spans="1:26" ht="14.4" x14ac:dyDescent="0.3">
      <c r="A657"/>
      <c r="B657"/>
      <c r="C657"/>
      <c r="D657"/>
      <c r="E657"/>
      <c r="F657"/>
      <c r="G657"/>
      <c r="H657"/>
      <c r="I657"/>
      <c r="J657"/>
      <c r="K657"/>
      <c r="L657"/>
      <c r="M657"/>
      <c r="N657"/>
      <c r="O657"/>
      <c r="P657"/>
      <c r="Q657"/>
      <c r="R657"/>
      <c r="S657"/>
      <c r="T657"/>
      <c r="U657"/>
      <c r="V657"/>
      <c r="W657"/>
      <c r="X657"/>
      <c r="Y657"/>
      <c r="Z657"/>
    </row>
    <row r="658" spans="1:26" ht="14.4" x14ac:dyDescent="0.3">
      <c r="A658"/>
      <c r="B658"/>
      <c r="C658"/>
      <c r="D658"/>
      <c r="E658"/>
      <c r="F658"/>
      <c r="G658"/>
      <c r="H658"/>
      <c r="I658"/>
      <c r="J658"/>
      <c r="K658"/>
      <c r="L658"/>
      <c r="M658"/>
      <c r="N658"/>
      <c r="O658"/>
      <c r="P658"/>
      <c r="Q658"/>
      <c r="R658"/>
      <c r="S658"/>
      <c r="T658"/>
      <c r="U658"/>
      <c r="V658"/>
      <c r="W658"/>
      <c r="X658"/>
      <c r="Y658"/>
      <c r="Z658"/>
    </row>
    <row r="659" spans="1:26" ht="14.4" x14ac:dyDescent="0.3">
      <c r="A659"/>
      <c r="B659"/>
      <c r="C659"/>
      <c r="D659"/>
      <c r="E659"/>
      <c r="F659"/>
      <c r="G659"/>
      <c r="H659"/>
      <c r="I659"/>
      <c r="J659"/>
      <c r="K659"/>
      <c r="L659"/>
      <c r="M659"/>
      <c r="N659"/>
      <c r="O659"/>
      <c r="P659"/>
      <c r="Q659"/>
      <c r="R659"/>
      <c r="S659"/>
      <c r="T659"/>
      <c r="U659"/>
      <c r="V659"/>
      <c r="W659"/>
      <c r="X659"/>
      <c r="Y659"/>
      <c r="Z659"/>
    </row>
    <row r="660" spans="1:26" ht="14.4" x14ac:dyDescent="0.3">
      <c r="A660"/>
      <c r="B660"/>
      <c r="C660"/>
      <c r="D660"/>
      <c r="E660"/>
      <c r="F660"/>
      <c r="G660"/>
      <c r="H660"/>
      <c r="I660"/>
      <c r="J660"/>
      <c r="K660"/>
      <c r="L660"/>
      <c r="M660"/>
      <c r="N660"/>
      <c r="O660"/>
      <c r="P660"/>
      <c r="Q660"/>
      <c r="R660"/>
      <c r="S660"/>
      <c r="T660"/>
      <c r="U660"/>
      <c r="V660"/>
      <c r="W660"/>
      <c r="X660"/>
      <c r="Y660"/>
      <c r="Z660"/>
    </row>
    <row r="661" spans="1:26" ht="14.4" x14ac:dyDescent="0.3">
      <c r="A661"/>
      <c r="B661"/>
      <c r="C661"/>
      <c r="D661"/>
      <c r="E661"/>
      <c r="F661"/>
      <c r="G661"/>
      <c r="H661"/>
      <c r="I661"/>
      <c r="J661"/>
      <c r="K661"/>
      <c r="L661"/>
      <c r="M661"/>
      <c r="N661"/>
      <c r="O661"/>
      <c r="P661"/>
      <c r="Q661"/>
      <c r="R661"/>
      <c r="S661"/>
      <c r="T661"/>
      <c r="U661"/>
      <c r="V661"/>
      <c r="W661"/>
      <c r="X661"/>
      <c r="Y661"/>
      <c r="Z661"/>
    </row>
    <row r="662" spans="1:26" ht="14.4" x14ac:dyDescent="0.3">
      <c r="A662"/>
      <c r="B662"/>
      <c r="C662"/>
      <c r="D662"/>
      <c r="E662"/>
      <c r="F662"/>
      <c r="G662"/>
      <c r="H662"/>
      <c r="I662"/>
      <c r="J662"/>
      <c r="K662"/>
      <c r="L662"/>
      <c r="M662"/>
      <c r="N662"/>
      <c r="O662"/>
      <c r="P662"/>
      <c r="Q662"/>
      <c r="R662"/>
      <c r="S662"/>
      <c r="T662"/>
      <c r="U662"/>
      <c r="V662"/>
      <c r="W662"/>
      <c r="X662"/>
      <c r="Y662"/>
      <c r="Z662"/>
    </row>
    <row r="663" spans="1:26" ht="14.4" x14ac:dyDescent="0.3">
      <c r="A663"/>
      <c r="B663"/>
      <c r="C663"/>
      <c r="D663"/>
      <c r="E663"/>
      <c r="F663"/>
      <c r="G663"/>
      <c r="H663"/>
      <c r="I663"/>
      <c r="J663"/>
      <c r="K663"/>
      <c r="L663"/>
      <c r="M663"/>
      <c r="N663"/>
      <c r="O663"/>
      <c r="P663"/>
      <c r="Q663"/>
      <c r="R663"/>
      <c r="S663"/>
      <c r="T663"/>
      <c r="U663"/>
      <c r="V663"/>
      <c r="W663"/>
      <c r="X663"/>
      <c r="Y663"/>
      <c r="Z663"/>
    </row>
    <row r="664" spans="1:26" ht="14.4" x14ac:dyDescent="0.3">
      <c r="A664"/>
      <c r="B664"/>
      <c r="C664"/>
      <c r="D664"/>
      <c r="E664"/>
      <c r="F664"/>
      <c r="G664"/>
      <c r="H664"/>
      <c r="I664"/>
      <c r="J664"/>
      <c r="K664"/>
      <c r="L664"/>
      <c r="M664"/>
      <c r="N664"/>
      <c r="O664"/>
      <c r="P664"/>
      <c r="Q664"/>
      <c r="R664"/>
      <c r="S664"/>
      <c r="T664"/>
      <c r="U664"/>
      <c r="V664"/>
      <c r="W664"/>
      <c r="X664"/>
      <c r="Y664"/>
      <c r="Z664"/>
    </row>
    <row r="665" spans="1:26" ht="14.4" x14ac:dyDescent="0.3">
      <c r="A665"/>
      <c r="B665"/>
      <c r="C665"/>
      <c r="D665"/>
      <c r="E665"/>
      <c r="F665"/>
      <c r="G665"/>
      <c r="H665"/>
      <c r="I665"/>
      <c r="J665"/>
      <c r="K665"/>
      <c r="L665"/>
      <c r="M665"/>
      <c r="N665"/>
      <c r="O665"/>
      <c r="P665"/>
      <c r="Q665"/>
      <c r="R665"/>
      <c r="S665"/>
      <c r="T665"/>
      <c r="U665"/>
      <c r="V665"/>
      <c r="W665"/>
      <c r="X665"/>
      <c r="Y665"/>
      <c r="Z665"/>
    </row>
    <row r="666" spans="1:26" ht="14.4" x14ac:dyDescent="0.3">
      <c r="A666"/>
      <c r="B666"/>
      <c r="C666"/>
      <c r="D666"/>
      <c r="E666"/>
      <c r="F666"/>
      <c r="G666"/>
      <c r="H666"/>
      <c r="I666"/>
      <c r="J666"/>
      <c r="K666"/>
      <c r="L666"/>
      <c r="M666"/>
      <c r="N666"/>
      <c r="O666"/>
      <c r="P666"/>
      <c r="Q666"/>
      <c r="R666"/>
      <c r="S666"/>
      <c r="T666"/>
      <c r="U666"/>
      <c r="V666"/>
      <c r="W666"/>
      <c r="X666"/>
      <c r="Y666"/>
      <c r="Z666"/>
    </row>
    <row r="667" spans="1:26" ht="14.4" x14ac:dyDescent="0.3">
      <c r="A667"/>
      <c r="B667"/>
      <c r="C667"/>
      <c r="D667"/>
      <c r="E667"/>
      <c r="F667"/>
      <c r="G667"/>
      <c r="H667"/>
      <c r="I667"/>
      <c r="J667"/>
      <c r="K667"/>
      <c r="L667"/>
      <c r="M667"/>
      <c r="N667"/>
      <c r="O667"/>
      <c r="P667"/>
      <c r="Q667"/>
      <c r="R667"/>
      <c r="S667"/>
      <c r="T667"/>
      <c r="U667"/>
      <c r="V667"/>
      <c r="W667"/>
      <c r="X667"/>
      <c r="Y667"/>
      <c r="Z667"/>
    </row>
    <row r="668" spans="1:26" ht="14.4" x14ac:dyDescent="0.3">
      <c r="A668"/>
      <c r="B668"/>
      <c r="C668"/>
      <c r="D668"/>
      <c r="E668"/>
      <c r="F668"/>
      <c r="G668"/>
      <c r="H668"/>
      <c r="I668"/>
      <c r="J668"/>
      <c r="K668"/>
      <c r="L668"/>
      <c r="M668"/>
      <c r="N668"/>
      <c r="O668"/>
      <c r="P668"/>
      <c r="Q668"/>
      <c r="R668"/>
      <c r="S668"/>
      <c r="T668"/>
      <c r="U668"/>
      <c r="V668"/>
      <c r="W668"/>
      <c r="X668"/>
      <c r="Y668"/>
      <c r="Z668"/>
    </row>
    <row r="669" spans="1:26" ht="14.4" x14ac:dyDescent="0.3">
      <c r="A669"/>
      <c r="B669"/>
      <c r="C669"/>
      <c r="D669"/>
      <c r="E669"/>
      <c r="F669"/>
      <c r="G669"/>
      <c r="H669"/>
      <c r="I669"/>
      <c r="J669"/>
      <c r="K669"/>
      <c r="L669"/>
      <c r="M669"/>
      <c r="N669"/>
      <c r="O669"/>
      <c r="P669"/>
      <c r="Q669"/>
      <c r="R669"/>
      <c r="S669"/>
      <c r="T669"/>
      <c r="U669"/>
      <c r="V669"/>
      <c r="W669"/>
      <c r="X669"/>
      <c r="Y669"/>
      <c r="Z669"/>
    </row>
    <row r="670" spans="1:26" ht="14.4" x14ac:dyDescent="0.3">
      <c r="A670"/>
      <c r="B670"/>
      <c r="C670"/>
      <c r="D670"/>
      <c r="E670"/>
      <c r="F670"/>
      <c r="G670"/>
      <c r="H670"/>
      <c r="I670"/>
      <c r="J670"/>
      <c r="K670"/>
      <c r="L670"/>
      <c r="M670"/>
      <c r="N670"/>
      <c r="O670"/>
      <c r="P670"/>
      <c r="Q670"/>
      <c r="R670"/>
      <c r="S670"/>
      <c r="T670"/>
      <c r="U670"/>
      <c r="V670"/>
      <c r="W670"/>
      <c r="X670"/>
      <c r="Y670"/>
      <c r="Z670"/>
    </row>
    <row r="671" spans="1:26" ht="14.4" x14ac:dyDescent="0.3">
      <c r="A671"/>
      <c r="B671"/>
      <c r="C671"/>
      <c r="D671"/>
      <c r="E671"/>
      <c r="F671"/>
      <c r="G671"/>
      <c r="H671"/>
      <c r="I671"/>
      <c r="J671"/>
      <c r="K671"/>
      <c r="L671"/>
      <c r="M671"/>
      <c r="N671"/>
      <c r="O671"/>
      <c r="P671"/>
      <c r="Q671"/>
      <c r="R671"/>
      <c r="S671"/>
      <c r="T671"/>
      <c r="U671"/>
      <c r="V671"/>
      <c r="W671"/>
      <c r="X671"/>
      <c r="Y671"/>
      <c r="Z671"/>
    </row>
    <row r="672" spans="1:26" ht="14.4" x14ac:dyDescent="0.3">
      <c r="A672"/>
      <c r="B672"/>
      <c r="C672"/>
      <c r="D672"/>
      <c r="E672"/>
      <c r="F672"/>
      <c r="G672"/>
      <c r="H672"/>
      <c r="I672"/>
      <c r="J672"/>
      <c r="K672"/>
      <c r="L672"/>
      <c r="M672"/>
      <c r="N672"/>
      <c r="O672"/>
      <c r="P672"/>
      <c r="Q672"/>
      <c r="R672"/>
      <c r="S672"/>
      <c r="T672"/>
      <c r="U672"/>
      <c r="V672"/>
      <c r="W672"/>
      <c r="X672"/>
      <c r="Y672"/>
      <c r="Z672"/>
    </row>
    <row r="673" spans="1:26" ht="14.4" x14ac:dyDescent="0.3">
      <c r="A673"/>
      <c r="B673"/>
      <c r="C673"/>
      <c r="D673"/>
      <c r="E673"/>
      <c r="F673"/>
      <c r="G673"/>
      <c r="H673"/>
      <c r="I673"/>
      <c r="J673"/>
      <c r="K673"/>
      <c r="L673"/>
      <c r="M673"/>
      <c r="N673"/>
      <c r="O673"/>
      <c r="P673"/>
      <c r="Q673"/>
      <c r="R673"/>
      <c r="S673"/>
      <c r="T673"/>
      <c r="U673"/>
      <c r="V673"/>
      <c r="W673"/>
      <c r="X673"/>
      <c r="Y673"/>
      <c r="Z673"/>
    </row>
    <row r="674" spans="1:26" ht="14.4" x14ac:dyDescent="0.3">
      <c r="A674"/>
      <c r="B674"/>
      <c r="C674"/>
      <c r="D674"/>
      <c r="E674"/>
      <c r="F674"/>
      <c r="G674"/>
      <c r="H674"/>
      <c r="I674"/>
      <c r="J674"/>
      <c r="K674"/>
      <c r="L674"/>
      <c r="M674"/>
      <c r="N674"/>
      <c r="O674"/>
      <c r="P674"/>
      <c r="Q674"/>
      <c r="R674"/>
      <c r="S674"/>
      <c r="T674"/>
      <c r="U674"/>
      <c r="V674"/>
      <c r="W674"/>
      <c r="X674"/>
      <c r="Y674"/>
      <c r="Z674"/>
    </row>
    <row r="675" spans="1:26" ht="14.4" x14ac:dyDescent="0.3">
      <c r="A675"/>
      <c r="B675"/>
      <c r="C675"/>
      <c r="D675"/>
      <c r="E675"/>
      <c r="F675"/>
      <c r="G675"/>
      <c r="H675"/>
      <c r="I675"/>
      <c r="J675"/>
      <c r="K675"/>
      <c r="L675"/>
      <c r="M675"/>
      <c r="N675"/>
      <c r="O675"/>
      <c r="P675"/>
      <c r="Q675"/>
      <c r="R675"/>
      <c r="S675"/>
      <c r="T675"/>
      <c r="U675"/>
      <c r="V675"/>
      <c r="W675"/>
      <c r="X675"/>
      <c r="Y675"/>
      <c r="Z675"/>
    </row>
    <row r="676" spans="1:26" ht="14.4" x14ac:dyDescent="0.3">
      <c r="A676"/>
      <c r="B676"/>
      <c r="C676"/>
      <c r="D676"/>
      <c r="E676"/>
      <c r="F676"/>
      <c r="G676"/>
      <c r="H676"/>
      <c r="I676"/>
      <c r="J676"/>
      <c r="K676"/>
      <c r="L676"/>
      <c r="M676"/>
      <c r="N676"/>
      <c r="O676"/>
      <c r="P676"/>
      <c r="Q676"/>
      <c r="R676"/>
      <c r="S676"/>
      <c r="T676"/>
      <c r="U676"/>
      <c r="V676"/>
      <c r="W676"/>
      <c r="X676"/>
      <c r="Y676"/>
      <c r="Z676"/>
    </row>
    <row r="677" spans="1:26" ht="14.4" x14ac:dyDescent="0.3">
      <c r="A677"/>
      <c r="B677"/>
      <c r="C677"/>
      <c r="D677"/>
      <c r="E677"/>
      <c r="F677"/>
      <c r="G677"/>
      <c r="H677"/>
      <c r="I677"/>
      <c r="J677"/>
      <c r="K677"/>
      <c r="L677"/>
      <c r="M677"/>
      <c r="N677"/>
      <c r="O677"/>
      <c r="P677"/>
      <c r="Q677"/>
      <c r="R677"/>
      <c r="S677"/>
      <c r="T677"/>
      <c r="U677"/>
      <c r="V677"/>
      <c r="W677"/>
      <c r="X677"/>
      <c r="Y677"/>
      <c r="Z677"/>
    </row>
    <row r="678" spans="1:26" ht="14.4" x14ac:dyDescent="0.3">
      <c r="A678"/>
      <c r="B678"/>
      <c r="C678"/>
      <c r="D678"/>
      <c r="E678"/>
      <c r="F678"/>
      <c r="G678"/>
      <c r="H678"/>
      <c r="I678"/>
      <c r="J678"/>
      <c r="K678"/>
      <c r="L678"/>
      <c r="M678"/>
      <c r="N678"/>
      <c r="O678"/>
      <c r="P678"/>
      <c r="Q678"/>
      <c r="R678"/>
      <c r="S678"/>
      <c r="T678"/>
      <c r="U678"/>
      <c r="V678"/>
      <c r="W678"/>
      <c r="X678"/>
      <c r="Y678"/>
      <c r="Z678"/>
    </row>
    <row r="679" spans="1:26" ht="14.4" x14ac:dyDescent="0.3">
      <c r="A679"/>
      <c r="B679"/>
      <c r="C679"/>
      <c r="D679"/>
      <c r="E679"/>
      <c r="F679"/>
      <c r="G679"/>
      <c r="H679"/>
      <c r="I679"/>
      <c r="J679"/>
      <c r="K679"/>
      <c r="L679"/>
      <c r="M679"/>
      <c r="N679"/>
      <c r="O679"/>
      <c r="P679"/>
      <c r="Q679"/>
      <c r="R679"/>
      <c r="S679"/>
      <c r="T679"/>
      <c r="U679"/>
      <c r="V679"/>
      <c r="W679"/>
      <c r="X679"/>
      <c r="Y679"/>
      <c r="Z679"/>
    </row>
    <row r="680" spans="1:26" ht="14.4" x14ac:dyDescent="0.3">
      <c r="A680"/>
      <c r="B680"/>
      <c r="C680"/>
      <c r="D680"/>
      <c r="E680"/>
      <c r="F680"/>
      <c r="G680"/>
      <c r="H680"/>
      <c r="I680"/>
      <c r="J680"/>
      <c r="K680"/>
      <c r="L680"/>
      <c r="M680"/>
      <c r="N680"/>
      <c r="O680"/>
      <c r="P680"/>
      <c r="Q680"/>
      <c r="R680"/>
      <c r="S680"/>
      <c r="T680"/>
      <c r="U680"/>
      <c r="V680"/>
      <c r="W680"/>
      <c r="X680"/>
      <c r="Y680"/>
      <c r="Z680"/>
    </row>
    <row r="681" spans="1:26" ht="14.4" x14ac:dyDescent="0.3">
      <c r="A681"/>
      <c r="B681"/>
      <c r="C681"/>
      <c r="D681"/>
      <c r="E681"/>
      <c r="F681"/>
      <c r="G681"/>
      <c r="H681"/>
      <c r="I681"/>
      <c r="J681"/>
      <c r="K681"/>
      <c r="L681"/>
      <c r="M681"/>
      <c r="N681"/>
      <c r="O681"/>
      <c r="P681"/>
      <c r="Q681"/>
      <c r="R681"/>
      <c r="S681"/>
      <c r="T681"/>
      <c r="U681"/>
      <c r="V681"/>
      <c r="W681"/>
      <c r="X681"/>
      <c r="Y681"/>
      <c r="Z681"/>
    </row>
    <row r="682" spans="1:26" ht="14.4" x14ac:dyDescent="0.3">
      <c r="A682"/>
      <c r="B682"/>
      <c r="C682"/>
      <c r="D682"/>
      <c r="E682"/>
      <c r="F682"/>
      <c r="G682"/>
      <c r="H682"/>
      <c r="I682"/>
      <c r="J682"/>
      <c r="K682"/>
      <c r="L682"/>
      <c r="M682"/>
      <c r="N682"/>
      <c r="O682"/>
      <c r="P682"/>
      <c r="Q682"/>
      <c r="R682"/>
      <c r="S682"/>
      <c r="T682"/>
      <c r="U682"/>
      <c r="V682"/>
      <c r="W682"/>
      <c r="X682"/>
      <c r="Y682"/>
      <c r="Z682"/>
    </row>
    <row r="683" spans="1:26" ht="14.4" x14ac:dyDescent="0.3">
      <c r="A683"/>
      <c r="B683"/>
      <c r="C683"/>
      <c r="D683"/>
      <c r="E683"/>
      <c r="F683"/>
      <c r="G683"/>
      <c r="H683"/>
      <c r="I683"/>
      <c r="J683"/>
      <c r="K683"/>
      <c r="L683"/>
      <c r="M683"/>
      <c r="N683"/>
      <c r="O683"/>
      <c r="P683"/>
      <c r="Q683"/>
      <c r="R683"/>
      <c r="S683"/>
      <c r="T683"/>
      <c r="U683"/>
      <c r="V683"/>
      <c r="W683"/>
      <c r="X683"/>
      <c r="Y683"/>
      <c r="Z683"/>
    </row>
    <row r="684" spans="1:26" ht="14.4" x14ac:dyDescent="0.3">
      <c r="A684"/>
      <c r="B684"/>
      <c r="C684"/>
      <c r="D684"/>
      <c r="E684"/>
      <c r="F684"/>
      <c r="G684"/>
      <c r="H684"/>
      <c r="I684"/>
      <c r="J684"/>
      <c r="K684"/>
      <c r="L684"/>
      <c r="M684"/>
      <c r="N684"/>
      <c r="O684"/>
      <c r="P684"/>
      <c r="Q684"/>
      <c r="R684"/>
      <c r="S684"/>
      <c r="T684"/>
      <c r="U684"/>
      <c r="V684"/>
      <c r="W684"/>
      <c r="X684"/>
      <c r="Y684"/>
      <c r="Z684"/>
    </row>
    <row r="685" spans="1:26" ht="14.4" x14ac:dyDescent="0.3">
      <c r="A685"/>
      <c r="B685"/>
      <c r="C685"/>
      <c r="D685"/>
      <c r="E685"/>
      <c r="F685"/>
      <c r="G685"/>
      <c r="H685"/>
      <c r="I685"/>
      <c r="J685"/>
      <c r="K685"/>
      <c r="L685"/>
      <c r="M685"/>
      <c r="N685"/>
      <c r="O685"/>
      <c r="P685"/>
      <c r="Q685"/>
      <c r="R685"/>
      <c r="S685"/>
      <c r="T685"/>
      <c r="U685"/>
      <c r="V685"/>
      <c r="W685"/>
      <c r="X685"/>
      <c r="Y685"/>
      <c r="Z685"/>
    </row>
    <row r="686" spans="1:26" ht="14.4" x14ac:dyDescent="0.3">
      <c r="A686"/>
      <c r="B686"/>
      <c r="C686"/>
      <c r="D686"/>
      <c r="E686"/>
      <c r="F686"/>
      <c r="G686"/>
      <c r="H686"/>
      <c r="I686"/>
      <c r="J686"/>
      <c r="K686"/>
      <c r="L686"/>
      <c r="M686"/>
      <c r="N686"/>
      <c r="O686"/>
      <c r="P686"/>
      <c r="Q686"/>
      <c r="R686"/>
      <c r="S686"/>
      <c r="T686"/>
      <c r="U686"/>
      <c r="V686"/>
      <c r="W686"/>
      <c r="X686"/>
      <c r="Y686"/>
      <c r="Z686"/>
    </row>
    <row r="687" spans="1:26" ht="14.4" x14ac:dyDescent="0.3">
      <c r="A687"/>
      <c r="B687"/>
      <c r="C687"/>
      <c r="D687"/>
      <c r="E687"/>
      <c r="F687"/>
      <c r="G687"/>
      <c r="H687"/>
      <c r="I687"/>
      <c r="J687"/>
      <c r="K687"/>
      <c r="L687"/>
      <c r="M687"/>
      <c r="N687"/>
      <c r="O687"/>
      <c r="P687"/>
      <c r="Q687"/>
      <c r="R687"/>
      <c r="S687"/>
      <c r="T687"/>
      <c r="U687"/>
      <c r="V687"/>
      <c r="W687"/>
      <c r="X687"/>
      <c r="Y687"/>
      <c r="Z687"/>
    </row>
    <row r="688" spans="1:26" ht="14.4" x14ac:dyDescent="0.3">
      <c r="A688"/>
      <c r="B688"/>
      <c r="C688"/>
      <c r="D688"/>
      <c r="E688"/>
      <c r="F688"/>
      <c r="G688"/>
      <c r="H688"/>
      <c r="I688"/>
      <c r="J688"/>
      <c r="K688"/>
      <c r="L688"/>
      <c r="M688"/>
      <c r="N688"/>
      <c r="O688"/>
      <c r="P688"/>
      <c r="Q688"/>
      <c r="R688"/>
      <c r="S688"/>
      <c r="T688"/>
      <c r="U688"/>
      <c r="V688"/>
      <c r="W688"/>
      <c r="X688"/>
      <c r="Y688"/>
      <c r="Z688"/>
    </row>
    <row r="689" spans="1:26" ht="14.4" x14ac:dyDescent="0.3">
      <c r="A689"/>
      <c r="B689"/>
      <c r="C689"/>
      <c r="D689"/>
      <c r="E689"/>
      <c r="F689"/>
      <c r="G689"/>
      <c r="H689"/>
      <c r="I689"/>
      <c r="J689"/>
      <c r="K689"/>
      <c r="L689"/>
      <c r="M689"/>
      <c r="N689"/>
      <c r="O689"/>
      <c r="P689"/>
      <c r="Q689"/>
      <c r="R689"/>
      <c r="S689"/>
      <c r="T689"/>
      <c r="U689"/>
      <c r="V689"/>
      <c r="W689"/>
      <c r="X689"/>
      <c r="Y689"/>
      <c r="Z689"/>
    </row>
    <row r="690" spans="1:26" ht="14.4" x14ac:dyDescent="0.3">
      <c r="A690"/>
      <c r="B690"/>
      <c r="C690"/>
      <c r="D690"/>
      <c r="E690"/>
      <c r="F690"/>
      <c r="G690"/>
      <c r="H690"/>
      <c r="I690"/>
      <c r="J690"/>
      <c r="K690"/>
      <c r="L690"/>
      <c r="M690"/>
      <c r="N690"/>
      <c r="O690"/>
      <c r="P690"/>
      <c r="Q690"/>
      <c r="R690"/>
      <c r="S690"/>
      <c r="T690"/>
      <c r="U690"/>
      <c r="V690"/>
      <c r="W690"/>
      <c r="X690"/>
      <c r="Y690"/>
      <c r="Z690"/>
    </row>
    <row r="691" spans="1:26" ht="14.4" x14ac:dyDescent="0.3">
      <c r="A691"/>
      <c r="B691"/>
      <c r="C691"/>
      <c r="D691"/>
      <c r="E691"/>
      <c r="F691"/>
      <c r="G691"/>
      <c r="H691"/>
      <c r="I691"/>
      <c r="J691"/>
      <c r="K691"/>
      <c r="L691"/>
      <c r="M691"/>
      <c r="N691"/>
      <c r="O691"/>
      <c r="P691"/>
      <c r="Q691"/>
      <c r="R691"/>
      <c r="S691"/>
      <c r="T691"/>
      <c r="U691"/>
      <c r="V691"/>
      <c r="W691"/>
      <c r="X691"/>
      <c r="Y691"/>
      <c r="Z691"/>
    </row>
    <row r="692" spans="1:26" ht="14.4" x14ac:dyDescent="0.3">
      <c r="A692"/>
      <c r="B692"/>
      <c r="C692"/>
      <c r="D692"/>
      <c r="E692"/>
      <c r="F692"/>
      <c r="G692"/>
      <c r="H692"/>
      <c r="I692"/>
      <c r="J692"/>
      <c r="K692"/>
      <c r="L692"/>
      <c r="M692"/>
      <c r="N692"/>
      <c r="O692"/>
      <c r="P692"/>
      <c r="Q692"/>
      <c r="R692"/>
      <c r="S692"/>
      <c r="T692"/>
      <c r="U692"/>
      <c r="V692"/>
      <c r="W692"/>
      <c r="X692"/>
      <c r="Y692"/>
      <c r="Z692"/>
    </row>
    <row r="693" spans="1:26" ht="14.4" x14ac:dyDescent="0.3">
      <c r="A693"/>
      <c r="B693"/>
      <c r="C693"/>
      <c r="D693"/>
      <c r="E693"/>
      <c r="F693"/>
      <c r="G693"/>
      <c r="H693"/>
      <c r="I693"/>
      <c r="J693"/>
      <c r="K693"/>
      <c r="L693"/>
      <c r="M693"/>
      <c r="N693"/>
      <c r="O693"/>
      <c r="P693"/>
      <c r="Q693"/>
      <c r="R693"/>
      <c r="S693"/>
      <c r="T693"/>
      <c r="U693"/>
      <c r="V693"/>
      <c r="W693"/>
      <c r="X693"/>
      <c r="Y693"/>
      <c r="Z693"/>
    </row>
    <row r="694" spans="1:26" ht="14.4" x14ac:dyDescent="0.3">
      <c r="A694"/>
      <c r="B694"/>
      <c r="C694"/>
      <c r="D694"/>
      <c r="E694"/>
      <c r="F694"/>
      <c r="G694"/>
      <c r="H694"/>
      <c r="I694"/>
      <c r="J694"/>
      <c r="K694"/>
      <c r="L694"/>
      <c r="M694"/>
      <c r="N694"/>
      <c r="O694"/>
      <c r="P694"/>
      <c r="Q694"/>
      <c r="R694"/>
      <c r="S694"/>
      <c r="T694"/>
      <c r="U694"/>
      <c r="V694"/>
      <c r="W694"/>
      <c r="X694"/>
      <c r="Y694"/>
      <c r="Z694"/>
    </row>
    <row r="695" spans="1:26" ht="14.4" x14ac:dyDescent="0.3">
      <c r="A695"/>
      <c r="B695"/>
      <c r="C695"/>
      <c r="D695"/>
      <c r="E695"/>
      <c r="F695"/>
      <c r="G695"/>
      <c r="H695"/>
      <c r="I695"/>
      <c r="J695"/>
      <c r="K695"/>
      <c r="L695"/>
      <c r="M695"/>
      <c r="N695"/>
      <c r="O695"/>
      <c r="P695"/>
      <c r="Q695"/>
      <c r="R695"/>
      <c r="S695"/>
      <c r="T695"/>
      <c r="U695"/>
      <c r="V695"/>
      <c r="W695"/>
      <c r="X695"/>
      <c r="Y695"/>
      <c r="Z695"/>
    </row>
    <row r="696" spans="1:26" ht="14.4" x14ac:dyDescent="0.3">
      <c r="A696"/>
      <c r="B696"/>
      <c r="C696"/>
      <c r="D696"/>
      <c r="E696"/>
      <c r="F696"/>
      <c r="G696"/>
      <c r="H696"/>
      <c r="I696"/>
      <c r="J696"/>
      <c r="K696"/>
      <c r="L696"/>
      <c r="M696"/>
      <c r="N696"/>
      <c r="O696"/>
      <c r="P696"/>
      <c r="Q696"/>
      <c r="R696"/>
      <c r="S696"/>
      <c r="T696"/>
      <c r="U696"/>
      <c r="V696"/>
      <c r="W696"/>
      <c r="X696"/>
      <c r="Y696"/>
      <c r="Z696"/>
    </row>
    <row r="697" spans="1:26" ht="14.4" x14ac:dyDescent="0.3">
      <c r="A697"/>
      <c r="B697"/>
      <c r="C697"/>
      <c r="D697"/>
      <c r="E697"/>
      <c r="F697"/>
      <c r="G697"/>
      <c r="H697"/>
      <c r="I697"/>
      <c r="J697"/>
      <c r="K697"/>
      <c r="L697"/>
      <c r="M697"/>
      <c r="N697"/>
      <c r="O697"/>
      <c r="P697"/>
      <c r="Q697"/>
      <c r="R697"/>
      <c r="S697"/>
      <c r="T697"/>
      <c r="U697"/>
      <c r="V697"/>
      <c r="W697"/>
      <c r="X697"/>
      <c r="Y697"/>
      <c r="Z697"/>
    </row>
    <row r="698" spans="1:26" ht="14.4" x14ac:dyDescent="0.3">
      <c r="A698"/>
      <c r="B698"/>
      <c r="C698"/>
      <c r="D698"/>
      <c r="E698"/>
      <c r="F698"/>
      <c r="G698"/>
      <c r="H698"/>
      <c r="I698"/>
      <c r="J698"/>
      <c r="K698"/>
      <c r="L698"/>
      <c r="M698"/>
      <c r="N698"/>
      <c r="O698"/>
      <c r="P698"/>
      <c r="Q698"/>
      <c r="R698"/>
      <c r="S698"/>
      <c r="T698"/>
      <c r="U698"/>
      <c r="V698"/>
      <c r="W698"/>
      <c r="X698"/>
      <c r="Y698"/>
      <c r="Z698"/>
    </row>
    <row r="699" spans="1:26" ht="14.4" x14ac:dyDescent="0.3">
      <c r="A699"/>
      <c r="B699"/>
      <c r="C699"/>
      <c r="D699"/>
      <c r="E699"/>
      <c r="F699"/>
      <c r="G699"/>
      <c r="H699"/>
      <c r="I699"/>
      <c r="J699"/>
      <c r="K699"/>
      <c r="L699"/>
      <c r="M699"/>
      <c r="N699"/>
      <c r="O699"/>
      <c r="P699"/>
      <c r="Q699"/>
      <c r="R699"/>
      <c r="S699"/>
      <c r="T699"/>
      <c r="U699"/>
      <c r="V699"/>
      <c r="W699"/>
      <c r="X699"/>
      <c r="Y699"/>
      <c r="Z699"/>
    </row>
    <row r="700" spans="1:26" ht="14.4" x14ac:dyDescent="0.3">
      <c r="A700"/>
      <c r="B700"/>
      <c r="C700"/>
      <c r="D700"/>
      <c r="E700"/>
      <c r="F700"/>
      <c r="G700"/>
      <c r="H700"/>
      <c r="I700"/>
      <c r="J700"/>
      <c r="K700"/>
      <c r="L700"/>
      <c r="M700"/>
      <c r="N700"/>
      <c r="O700"/>
      <c r="P700"/>
      <c r="Q700"/>
      <c r="R700"/>
      <c r="S700"/>
      <c r="T700"/>
      <c r="U700"/>
      <c r="V700"/>
      <c r="W700"/>
      <c r="X700"/>
      <c r="Y700"/>
      <c r="Z700"/>
    </row>
    <row r="701" spans="1:26" ht="14.4" x14ac:dyDescent="0.3">
      <c r="A701"/>
      <c r="B701"/>
      <c r="C701"/>
      <c r="D701"/>
      <c r="E701"/>
      <c r="F701"/>
      <c r="G701"/>
      <c r="H701"/>
      <c r="I701"/>
      <c r="J701"/>
      <c r="K701"/>
      <c r="L701"/>
      <c r="M701"/>
      <c r="N701"/>
      <c r="O701"/>
      <c r="P701"/>
      <c r="Q701"/>
      <c r="R701"/>
      <c r="S701"/>
      <c r="T701"/>
      <c r="U701"/>
      <c r="V701"/>
      <c r="W701"/>
      <c r="X701"/>
      <c r="Y701"/>
      <c r="Z701"/>
    </row>
    <row r="702" spans="1:26" ht="14.4" x14ac:dyDescent="0.3">
      <c r="A702"/>
      <c r="B702"/>
      <c r="C702"/>
      <c r="D702"/>
      <c r="E702"/>
      <c r="F702"/>
      <c r="G702"/>
      <c r="H702"/>
      <c r="I702"/>
      <c r="J702"/>
      <c r="K702"/>
      <c r="L702"/>
      <c r="M702"/>
      <c r="N702"/>
      <c r="O702"/>
      <c r="P702"/>
      <c r="Q702"/>
      <c r="R702"/>
      <c r="S702"/>
      <c r="T702"/>
      <c r="U702"/>
      <c r="V702"/>
      <c r="W702"/>
      <c r="X702"/>
      <c r="Y702"/>
      <c r="Z702"/>
    </row>
    <row r="703" spans="1:26" ht="14.4" x14ac:dyDescent="0.3">
      <c r="A703"/>
      <c r="B703"/>
      <c r="C703"/>
      <c r="D703"/>
      <c r="E703"/>
      <c r="F703"/>
      <c r="G703"/>
      <c r="H703"/>
      <c r="I703"/>
      <c r="J703"/>
      <c r="K703"/>
      <c r="L703"/>
      <c r="M703"/>
      <c r="N703"/>
      <c r="O703"/>
      <c r="P703"/>
      <c r="Q703"/>
      <c r="R703"/>
      <c r="S703"/>
      <c r="T703"/>
      <c r="U703"/>
      <c r="V703"/>
      <c r="W703"/>
      <c r="X703"/>
      <c r="Y703"/>
      <c r="Z703"/>
    </row>
    <row r="704" spans="1:26" ht="14.4" x14ac:dyDescent="0.3">
      <c r="A704"/>
      <c r="B704"/>
      <c r="C704"/>
      <c r="D704"/>
      <c r="E704"/>
      <c r="F704"/>
      <c r="G704"/>
      <c r="H704"/>
      <c r="I704"/>
      <c r="J704"/>
      <c r="K704"/>
      <c r="L704"/>
      <c r="M704"/>
      <c r="N704"/>
      <c r="O704"/>
      <c r="P704"/>
      <c r="Q704"/>
      <c r="R704"/>
      <c r="S704"/>
      <c r="T704"/>
      <c r="U704"/>
      <c r="V704"/>
      <c r="W704"/>
      <c r="X704"/>
      <c r="Y704"/>
      <c r="Z704"/>
    </row>
    <row r="705" spans="1:26" ht="14.4" x14ac:dyDescent="0.3">
      <c r="A705"/>
      <c r="B705"/>
      <c r="C705"/>
      <c r="D705"/>
      <c r="E705"/>
      <c r="F705"/>
      <c r="G705"/>
      <c r="H705"/>
      <c r="I705"/>
      <c r="J705"/>
      <c r="K705"/>
      <c r="L705"/>
      <c r="M705"/>
      <c r="N705"/>
      <c r="O705"/>
      <c r="P705"/>
      <c r="Q705"/>
      <c r="R705"/>
      <c r="S705"/>
      <c r="T705"/>
      <c r="U705"/>
      <c r="V705"/>
      <c r="W705"/>
      <c r="X705"/>
      <c r="Y705"/>
      <c r="Z705"/>
    </row>
    <row r="706" spans="1:26" ht="14.4" x14ac:dyDescent="0.3">
      <c r="A706"/>
      <c r="B706"/>
      <c r="C706"/>
      <c r="D706"/>
      <c r="E706"/>
      <c r="F706"/>
      <c r="G706"/>
      <c r="H706"/>
      <c r="I706"/>
      <c r="J706"/>
      <c r="K706"/>
      <c r="L706"/>
      <c r="M706"/>
      <c r="N706"/>
      <c r="O706"/>
      <c r="P706"/>
      <c r="Q706"/>
      <c r="R706"/>
      <c r="S706"/>
      <c r="T706"/>
      <c r="U706"/>
      <c r="V706"/>
      <c r="W706"/>
      <c r="X706"/>
      <c r="Y706"/>
      <c r="Z706"/>
    </row>
    <row r="707" spans="1:26" ht="14.4" x14ac:dyDescent="0.3">
      <c r="A707"/>
      <c r="B707"/>
      <c r="C707"/>
      <c r="D707"/>
      <c r="E707"/>
      <c r="F707"/>
      <c r="G707"/>
      <c r="H707"/>
      <c r="I707"/>
      <c r="J707"/>
      <c r="K707"/>
      <c r="L707"/>
      <c r="M707"/>
      <c r="N707"/>
      <c r="O707"/>
      <c r="P707"/>
      <c r="Q707"/>
      <c r="R707"/>
      <c r="S707"/>
      <c r="T707"/>
      <c r="U707"/>
      <c r="V707"/>
      <c r="W707"/>
      <c r="X707"/>
      <c r="Y707"/>
      <c r="Z707"/>
    </row>
    <row r="708" spans="1:26" ht="14.4" x14ac:dyDescent="0.3">
      <c r="A708"/>
      <c r="B708"/>
      <c r="C708"/>
      <c r="D708"/>
      <c r="E708"/>
      <c r="F708"/>
      <c r="G708"/>
      <c r="H708"/>
      <c r="I708"/>
      <c r="J708"/>
      <c r="K708"/>
      <c r="L708"/>
      <c r="M708"/>
      <c r="N708"/>
      <c r="O708"/>
      <c r="P708"/>
      <c r="Q708"/>
      <c r="R708"/>
      <c r="S708"/>
      <c r="T708"/>
      <c r="U708"/>
      <c r="V708"/>
      <c r="W708"/>
      <c r="X708"/>
      <c r="Y708"/>
      <c r="Z708"/>
    </row>
    <row r="709" spans="1:26" ht="14.4" x14ac:dyDescent="0.3">
      <c r="A709"/>
      <c r="B709"/>
      <c r="C709"/>
      <c r="D709"/>
      <c r="E709"/>
      <c r="F709"/>
      <c r="G709"/>
      <c r="H709"/>
      <c r="I709"/>
      <c r="J709"/>
      <c r="K709"/>
      <c r="L709"/>
      <c r="M709"/>
      <c r="N709"/>
      <c r="O709"/>
      <c r="P709"/>
      <c r="Q709"/>
      <c r="R709"/>
      <c r="S709"/>
      <c r="T709"/>
      <c r="U709"/>
      <c r="V709"/>
      <c r="W709"/>
      <c r="X709"/>
      <c r="Y709"/>
      <c r="Z709"/>
    </row>
    <row r="710" spans="1:26" ht="14.4" x14ac:dyDescent="0.3">
      <c r="A710"/>
      <c r="B710"/>
      <c r="C710"/>
      <c r="D710"/>
      <c r="E710"/>
      <c r="F710"/>
      <c r="G710"/>
      <c r="H710"/>
      <c r="I710"/>
      <c r="J710"/>
      <c r="K710"/>
      <c r="L710"/>
      <c r="M710"/>
      <c r="N710"/>
      <c r="O710"/>
      <c r="P710"/>
      <c r="Q710"/>
      <c r="R710"/>
      <c r="S710"/>
      <c r="T710"/>
      <c r="U710"/>
      <c r="V710"/>
      <c r="W710"/>
      <c r="X710"/>
      <c r="Y710"/>
      <c r="Z710"/>
    </row>
    <row r="711" spans="1:26" ht="14.4" x14ac:dyDescent="0.3">
      <c r="A711"/>
      <c r="B711"/>
      <c r="C711"/>
      <c r="D711"/>
      <c r="E711"/>
      <c r="F711"/>
      <c r="G711"/>
      <c r="H711"/>
      <c r="I711"/>
      <c r="J711"/>
      <c r="K711"/>
      <c r="L711"/>
      <c r="M711"/>
      <c r="N711"/>
      <c r="O711"/>
      <c r="P711"/>
      <c r="Q711"/>
      <c r="R711"/>
      <c r="S711"/>
      <c r="T711"/>
      <c r="U711"/>
      <c r="V711"/>
      <c r="W711"/>
      <c r="X711"/>
      <c r="Y711"/>
      <c r="Z711"/>
    </row>
    <row r="712" spans="1:26" ht="14.4" x14ac:dyDescent="0.3">
      <c r="A712"/>
      <c r="B712"/>
      <c r="C712"/>
      <c r="D712"/>
      <c r="E712"/>
      <c r="F712"/>
      <c r="G712"/>
      <c r="H712"/>
      <c r="I712"/>
      <c r="J712"/>
      <c r="K712"/>
      <c r="L712"/>
      <c r="M712"/>
      <c r="N712"/>
      <c r="O712"/>
      <c r="P712"/>
      <c r="Q712"/>
      <c r="R712"/>
      <c r="S712"/>
      <c r="T712"/>
      <c r="U712"/>
      <c r="V712"/>
      <c r="W712"/>
      <c r="X712"/>
      <c r="Y712"/>
      <c r="Z712"/>
    </row>
    <row r="713" spans="1:26" ht="14.4" x14ac:dyDescent="0.3">
      <c r="A713"/>
      <c r="B713"/>
      <c r="C713"/>
      <c r="D713"/>
      <c r="E713"/>
      <c r="F713"/>
      <c r="G713"/>
      <c r="H713"/>
      <c r="I713"/>
      <c r="J713"/>
      <c r="K713"/>
      <c r="L713"/>
      <c r="M713"/>
      <c r="N713"/>
      <c r="O713"/>
      <c r="P713"/>
      <c r="Q713"/>
      <c r="R713"/>
      <c r="S713"/>
      <c r="T713"/>
      <c r="U713"/>
      <c r="V713"/>
      <c r="W713"/>
      <c r="X713"/>
      <c r="Y713"/>
      <c r="Z713"/>
    </row>
    <row r="714" spans="1:26" ht="14.4" x14ac:dyDescent="0.3">
      <c r="A714"/>
      <c r="B714"/>
      <c r="C714"/>
      <c r="D714"/>
      <c r="E714"/>
      <c r="F714"/>
      <c r="G714"/>
      <c r="H714"/>
      <c r="I714"/>
      <c r="J714"/>
      <c r="K714"/>
      <c r="L714"/>
      <c r="M714"/>
      <c r="N714"/>
      <c r="O714"/>
      <c r="P714"/>
      <c r="Q714"/>
      <c r="R714"/>
      <c r="S714"/>
      <c r="T714"/>
      <c r="U714"/>
      <c r="V714"/>
      <c r="W714"/>
      <c r="X714"/>
      <c r="Y714"/>
      <c r="Z714"/>
    </row>
    <row r="715" spans="1:26" ht="14.4" x14ac:dyDescent="0.3">
      <c r="A715"/>
      <c r="B715"/>
      <c r="C715"/>
      <c r="D715"/>
      <c r="E715"/>
      <c r="F715"/>
      <c r="G715"/>
      <c r="H715"/>
      <c r="I715"/>
      <c r="J715"/>
      <c r="K715"/>
      <c r="L715"/>
      <c r="M715"/>
      <c r="N715"/>
      <c r="O715"/>
      <c r="P715"/>
      <c r="Q715"/>
      <c r="R715"/>
      <c r="S715"/>
      <c r="T715"/>
      <c r="U715"/>
      <c r="V715"/>
      <c r="W715"/>
      <c r="X715"/>
      <c r="Y715"/>
      <c r="Z715"/>
    </row>
    <row r="716" spans="1:26" ht="14.4" x14ac:dyDescent="0.3">
      <c r="A716"/>
      <c r="B716"/>
      <c r="C716"/>
      <c r="D716"/>
      <c r="E716"/>
      <c r="F716"/>
      <c r="G716"/>
      <c r="H716"/>
      <c r="I716"/>
      <c r="J716"/>
      <c r="K716"/>
      <c r="L716"/>
      <c r="M716"/>
      <c r="N716"/>
      <c r="O716"/>
      <c r="P716"/>
      <c r="Q716"/>
      <c r="R716"/>
      <c r="S716"/>
      <c r="T716"/>
      <c r="U716"/>
      <c r="V716"/>
      <c r="W716"/>
      <c r="X716"/>
      <c r="Y716"/>
      <c r="Z716"/>
    </row>
    <row r="717" spans="1:26" ht="14.4" x14ac:dyDescent="0.3">
      <c r="A717"/>
      <c r="B717"/>
      <c r="C717"/>
      <c r="D717"/>
      <c r="E717"/>
      <c r="F717"/>
      <c r="G717"/>
      <c r="H717"/>
      <c r="I717"/>
      <c r="J717"/>
      <c r="K717"/>
      <c r="L717"/>
      <c r="M717"/>
      <c r="N717"/>
      <c r="O717"/>
      <c r="P717"/>
      <c r="Q717"/>
      <c r="R717"/>
      <c r="S717"/>
      <c r="T717"/>
      <c r="U717"/>
      <c r="V717"/>
      <c r="W717"/>
      <c r="X717"/>
      <c r="Y717"/>
      <c r="Z717"/>
    </row>
    <row r="718" spans="1:26" ht="14.4" x14ac:dyDescent="0.3">
      <c r="A718"/>
      <c r="B718"/>
      <c r="C718"/>
      <c r="D718"/>
      <c r="E718"/>
      <c r="F718"/>
      <c r="G718"/>
      <c r="H718"/>
      <c r="I718"/>
      <c r="J718"/>
      <c r="K718"/>
      <c r="L718"/>
      <c r="M718"/>
      <c r="N718"/>
      <c r="O718"/>
      <c r="P718"/>
      <c r="Q718"/>
      <c r="R718"/>
      <c r="S718"/>
      <c r="T718"/>
      <c r="U718"/>
      <c r="V718"/>
      <c r="W718"/>
      <c r="X718"/>
      <c r="Y718"/>
      <c r="Z718"/>
    </row>
    <row r="719" spans="1:26" ht="14.4" x14ac:dyDescent="0.3">
      <c r="A719"/>
      <c r="B719"/>
      <c r="C719"/>
      <c r="D719"/>
      <c r="E719"/>
      <c r="F719"/>
      <c r="G719"/>
      <c r="H719"/>
      <c r="I719"/>
      <c r="J719"/>
      <c r="K719"/>
      <c r="L719"/>
      <c r="M719"/>
      <c r="N719"/>
      <c r="O719"/>
      <c r="P719"/>
      <c r="Q719"/>
      <c r="R719"/>
      <c r="S719"/>
      <c r="T719"/>
      <c r="U719"/>
      <c r="V719"/>
      <c r="W719"/>
      <c r="X719"/>
      <c r="Y719"/>
      <c r="Z719"/>
    </row>
    <row r="720" spans="1:26" ht="14.4" x14ac:dyDescent="0.3">
      <c r="A720"/>
      <c r="B720"/>
      <c r="C720"/>
      <c r="D720"/>
      <c r="E720"/>
      <c r="F720"/>
      <c r="G720"/>
      <c r="H720"/>
      <c r="I720"/>
      <c r="J720"/>
      <c r="K720"/>
      <c r="L720"/>
      <c r="M720"/>
      <c r="N720"/>
      <c r="O720"/>
      <c r="P720"/>
      <c r="Q720"/>
      <c r="R720"/>
      <c r="S720"/>
      <c r="T720"/>
      <c r="U720"/>
      <c r="V720"/>
      <c r="W720"/>
      <c r="X720"/>
      <c r="Y720"/>
      <c r="Z720"/>
    </row>
    <row r="721" spans="1:26" ht="14.4" x14ac:dyDescent="0.3">
      <c r="A721"/>
      <c r="B721"/>
      <c r="C721"/>
      <c r="D721"/>
      <c r="E721"/>
      <c r="F721"/>
      <c r="G721"/>
      <c r="H721"/>
      <c r="I721"/>
      <c r="J721"/>
      <c r="K721"/>
      <c r="L721"/>
      <c r="M721"/>
      <c r="N721"/>
      <c r="O721"/>
      <c r="P721"/>
      <c r="Q721"/>
      <c r="R721"/>
      <c r="S721"/>
      <c r="T721"/>
      <c r="U721"/>
      <c r="V721"/>
      <c r="W721"/>
      <c r="X721"/>
      <c r="Y721"/>
      <c r="Z721"/>
    </row>
    <row r="722" spans="1:26" ht="14.4" x14ac:dyDescent="0.3">
      <c r="A722"/>
      <c r="B722"/>
      <c r="C722"/>
      <c r="D722"/>
      <c r="E722"/>
      <c r="F722"/>
      <c r="G722"/>
      <c r="H722"/>
      <c r="I722"/>
      <c r="J722"/>
      <c r="K722"/>
      <c r="L722"/>
      <c r="M722"/>
      <c r="N722"/>
      <c r="O722"/>
      <c r="P722"/>
      <c r="Q722"/>
      <c r="R722"/>
      <c r="S722"/>
      <c r="T722"/>
      <c r="U722"/>
      <c r="V722"/>
      <c r="W722"/>
      <c r="X722"/>
      <c r="Y722"/>
      <c r="Z722"/>
    </row>
    <row r="723" spans="1:26" ht="14.4" x14ac:dyDescent="0.3">
      <c r="A723"/>
      <c r="B723"/>
      <c r="C723"/>
      <c r="D723"/>
      <c r="E723"/>
      <c r="F723"/>
      <c r="G723"/>
      <c r="H723"/>
      <c r="I723"/>
      <c r="J723"/>
      <c r="K723"/>
      <c r="L723"/>
      <c r="M723"/>
      <c r="N723"/>
      <c r="O723"/>
      <c r="P723"/>
      <c r="Q723"/>
      <c r="R723"/>
      <c r="S723"/>
      <c r="T723"/>
      <c r="U723"/>
      <c r="V723"/>
      <c r="W723"/>
      <c r="X723"/>
      <c r="Y723"/>
      <c r="Z723"/>
    </row>
    <row r="724" spans="1:26" ht="14.4" x14ac:dyDescent="0.3">
      <c r="A724"/>
      <c r="B724"/>
      <c r="C724"/>
      <c r="D724"/>
      <c r="E724"/>
      <c r="F724"/>
      <c r="G724"/>
      <c r="H724"/>
      <c r="I724"/>
      <c r="J724"/>
      <c r="K724"/>
      <c r="L724"/>
      <c r="M724"/>
      <c r="N724"/>
      <c r="O724"/>
      <c r="P724"/>
      <c r="Q724"/>
      <c r="R724"/>
      <c r="S724"/>
      <c r="T724"/>
      <c r="U724"/>
      <c r="V724"/>
      <c r="W724"/>
      <c r="X724"/>
      <c r="Y724"/>
      <c r="Z724"/>
    </row>
    <row r="725" spans="1:26" ht="14.4" x14ac:dyDescent="0.3">
      <c r="A725"/>
      <c r="B725"/>
      <c r="C725"/>
      <c r="D725"/>
      <c r="E725"/>
      <c r="F725"/>
      <c r="G725"/>
      <c r="H725"/>
      <c r="I725"/>
      <c r="J725"/>
      <c r="K725"/>
      <c r="L725"/>
      <c r="M725"/>
      <c r="N725"/>
      <c r="O725"/>
      <c r="P725"/>
      <c r="Q725"/>
      <c r="R725"/>
      <c r="S725"/>
      <c r="T725"/>
      <c r="U725"/>
      <c r="V725"/>
      <c r="W725"/>
      <c r="X725"/>
      <c r="Y725"/>
      <c r="Z725"/>
    </row>
    <row r="726" spans="1:26" ht="14.4" x14ac:dyDescent="0.3">
      <c r="A726"/>
      <c r="B726"/>
      <c r="C726"/>
      <c r="D726"/>
      <c r="E726"/>
      <c r="F726"/>
      <c r="G726"/>
      <c r="H726"/>
      <c r="I726"/>
      <c r="J726"/>
      <c r="K726"/>
      <c r="L726"/>
      <c r="M726"/>
      <c r="N726"/>
      <c r="O726"/>
      <c r="P726"/>
      <c r="Q726"/>
      <c r="R726"/>
      <c r="S726"/>
      <c r="T726"/>
      <c r="U726"/>
      <c r="V726"/>
      <c r="W726"/>
      <c r="X726"/>
      <c r="Y726"/>
      <c r="Z726"/>
    </row>
    <row r="727" spans="1:26" ht="14.4" x14ac:dyDescent="0.3">
      <c r="A727"/>
      <c r="B727"/>
      <c r="C727"/>
      <c r="D727"/>
      <c r="E727"/>
      <c r="F727"/>
      <c r="G727"/>
      <c r="H727"/>
      <c r="I727"/>
      <c r="J727"/>
      <c r="K727"/>
      <c r="L727"/>
      <c r="M727"/>
      <c r="N727"/>
      <c r="O727"/>
      <c r="P727"/>
      <c r="Q727"/>
      <c r="R727"/>
      <c r="S727"/>
      <c r="T727"/>
      <c r="U727"/>
      <c r="V727"/>
      <c r="W727"/>
      <c r="X727"/>
      <c r="Y727"/>
      <c r="Z727"/>
    </row>
    <row r="728" spans="1:26" ht="14.4" x14ac:dyDescent="0.3">
      <c r="A728"/>
      <c r="B728"/>
      <c r="C728"/>
      <c r="D728"/>
      <c r="E728"/>
      <c r="F728"/>
      <c r="G728"/>
      <c r="H728"/>
      <c r="I728"/>
      <c r="J728"/>
      <c r="K728"/>
      <c r="L728"/>
      <c r="M728"/>
      <c r="N728"/>
      <c r="O728"/>
      <c r="P728"/>
      <c r="Q728"/>
      <c r="R728"/>
      <c r="S728"/>
      <c r="T728"/>
      <c r="U728"/>
      <c r="V728"/>
      <c r="W728"/>
      <c r="X728"/>
      <c r="Y728"/>
      <c r="Z728"/>
    </row>
    <row r="729" spans="1:26" ht="14.4" x14ac:dyDescent="0.3">
      <c r="A729"/>
      <c r="B729"/>
      <c r="C729"/>
      <c r="D729"/>
      <c r="E729"/>
      <c r="F729"/>
      <c r="G729"/>
      <c r="H729"/>
      <c r="I729"/>
      <c r="J729"/>
      <c r="K729"/>
      <c r="L729"/>
      <c r="M729"/>
      <c r="N729"/>
      <c r="O729"/>
      <c r="P729"/>
      <c r="Q729"/>
      <c r="R729"/>
      <c r="S729"/>
      <c r="T729"/>
      <c r="U729"/>
      <c r="V729"/>
      <c r="W729"/>
      <c r="X729"/>
      <c r="Y729"/>
      <c r="Z729"/>
    </row>
    <row r="730" spans="1:26" ht="14.4" x14ac:dyDescent="0.3">
      <c r="A730"/>
      <c r="B730"/>
      <c r="C730"/>
      <c r="D730"/>
      <c r="E730"/>
      <c r="F730"/>
      <c r="G730"/>
      <c r="H730"/>
      <c r="I730"/>
      <c r="J730"/>
      <c r="K730"/>
      <c r="L730"/>
      <c r="M730"/>
      <c r="N730"/>
      <c r="O730"/>
      <c r="P730"/>
      <c r="Q730"/>
      <c r="R730"/>
      <c r="S730"/>
      <c r="T730"/>
      <c r="U730"/>
      <c r="V730"/>
      <c r="W730"/>
      <c r="X730"/>
      <c r="Y730"/>
      <c r="Z730"/>
    </row>
    <row r="731" spans="1:26" ht="14.4" x14ac:dyDescent="0.3">
      <c r="A731"/>
      <c r="B731"/>
      <c r="C731"/>
      <c r="D731"/>
      <c r="E731"/>
      <c r="F731"/>
      <c r="G731"/>
      <c r="H731"/>
      <c r="I731"/>
      <c r="J731"/>
      <c r="K731"/>
      <c r="L731"/>
      <c r="M731"/>
      <c r="N731"/>
      <c r="O731"/>
      <c r="P731"/>
      <c r="Q731"/>
      <c r="R731"/>
      <c r="S731"/>
      <c r="T731"/>
      <c r="U731"/>
      <c r="V731"/>
      <c r="W731"/>
      <c r="X731"/>
      <c r="Y731"/>
      <c r="Z731"/>
    </row>
    <row r="732" spans="1:26" ht="14.4" x14ac:dyDescent="0.3">
      <c r="A732"/>
      <c r="B732"/>
      <c r="C732"/>
      <c r="D732"/>
      <c r="E732"/>
      <c r="F732"/>
      <c r="G732"/>
      <c r="H732"/>
      <c r="I732"/>
      <c r="J732"/>
      <c r="K732"/>
      <c r="L732"/>
      <c r="M732"/>
      <c r="N732"/>
      <c r="O732"/>
      <c r="P732"/>
      <c r="Q732"/>
      <c r="R732"/>
      <c r="S732"/>
      <c r="T732"/>
      <c r="U732"/>
      <c r="V732"/>
      <c r="W732"/>
      <c r="X732"/>
      <c r="Y732"/>
      <c r="Z732"/>
    </row>
    <row r="733" spans="1:26" ht="14.4" x14ac:dyDescent="0.3">
      <c r="A733"/>
      <c r="B733"/>
      <c r="C733"/>
      <c r="D733"/>
      <c r="E733"/>
      <c r="F733"/>
      <c r="G733"/>
      <c r="H733"/>
      <c r="I733"/>
      <c r="J733"/>
      <c r="K733"/>
      <c r="L733"/>
      <c r="M733"/>
      <c r="N733"/>
      <c r="O733"/>
      <c r="P733"/>
      <c r="Q733"/>
      <c r="R733"/>
      <c r="S733"/>
      <c r="T733"/>
      <c r="U733"/>
      <c r="V733"/>
      <c r="W733"/>
      <c r="X733"/>
      <c r="Y733"/>
      <c r="Z733"/>
    </row>
    <row r="734" spans="1:26" ht="14.4" x14ac:dyDescent="0.3">
      <c r="A734"/>
      <c r="B734"/>
      <c r="C734"/>
      <c r="D734"/>
      <c r="E734"/>
      <c r="F734"/>
      <c r="G734"/>
      <c r="H734"/>
      <c r="I734"/>
      <c r="J734"/>
      <c r="K734"/>
      <c r="L734"/>
      <c r="M734"/>
      <c r="N734"/>
      <c r="O734"/>
      <c r="P734"/>
      <c r="Q734"/>
      <c r="R734"/>
      <c r="S734"/>
      <c r="T734"/>
      <c r="U734"/>
      <c r="V734"/>
      <c r="W734"/>
      <c r="X734"/>
      <c r="Y734"/>
      <c r="Z734"/>
    </row>
    <row r="735" spans="1:26" ht="14.4" x14ac:dyDescent="0.3">
      <c r="A735"/>
      <c r="B735"/>
      <c r="C735"/>
      <c r="D735"/>
      <c r="E735"/>
      <c r="F735"/>
      <c r="G735"/>
      <c r="H735"/>
      <c r="I735"/>
      <c r="J735"/>
      <c r="K735"/>
      <c r="L735"/>
      <c r="M735"/>
      <c r="N735"/>
      <c r="O735"/>
      <c r="P735"/>
      <c r="Q735"/>
      <c r="R735"/>
      <c r="S735"/>
      <c r="T735"/>
      <c r="U735"/>
      <c r="V735"/>
      <c r="W735"/>
      <c r="X735"/>
      <c r="Y735"/>
      <c r="Z735"/>
    </row>
    <row r="736" spans="1:26" ht="14.4" x14ac:dyDescent="0.3">
      <c r="A736"/>
      <c r="B736"/>
      <c r="C736"/>
      <c r="D736"/>
      <c r="E736"/>
      <c r="F736"/>
      <c r="G736"/>
      <c r="H736"/>
      <c r="I736"/>
      <c r="J736"/>
      <c r="K736"/>
      <c r="L736"/>
      <c r="M736"/>
      <c r="N736"/>
      <c r="O736"/>
      <c r="P736"/>
      <c r="Q736"/>
      <c r="R736"/>
      <c r="S736"/>
      <c r="T736"/>
      <c r="U736"/>
      <c r="V736"/>
      <c r="W736"/>
      <c r="X736"/>
      <c r="Y736"/>
      <c r="Z736"/>
    </row>
    <row r="737" spans="1:26" ht="14.4" x14ac:dyDescent="0.3">
      <c r="A737"/>
      <c r="B737"/>
      <c r="C737"/>
      <c r="D737"/>
      <c r="E737"/>
      <c r="F737"/>
      <c r="G737"/>
      <c r="H737"/>
      <c r="I737"/>
      <c r="J737"/>
      <c r="K737"/>
      <c r="L737"/>
      <c r="M737"/>
      <c r="N737"/>
      <c r="O737"/>
      <c r="P737"/>
      <c r="Q737"/>
      <c r="R737"/>
      <c r="S737"/>
      <c r="T737"/>
      <c r="U737"/>
      <c r="V737"/>
      <c r="W737"/>
      <c r="X737"/>
      <c r="Y737"/>
      <c r="Z737"/>
    </row>
    <row r="738" spans="1:26" ht="14.4" x14ac:dyDescent="0.3">
      <c r="A738"/>
      <c r="B738"/>
      <c r="C738"/>
      <c r="D738"/>
      <c r="E738"/>
      <c r="F738"/>
      <c r="G738"/>
      <c r="H738"/>
      <c r="I738"/>
      <c r="J738"/>
      <c r="K738"/>
      <c r="L738"/>
      <c r="M738"/>
      <c r="N738"/>
      <c r="O738"/>
      <c r="P738"/>
      <c r="Q738"/>
      <c r="R738"/>
      <c r="S738"/>
      <c r="T738"/>
      <c r="U738"/>
      <c r="V738"/>
      <c r="W738"/>
      <c r="X738"/>
      <c r="Y738"/>
      <c r="Z738"/>
    </row>
    <row r="739" spans="1:26" ht="14.4" x14ac:dyDescent="0.3">
      <c r="A739"/>
      <c r="B739"/>
      <c r="C739"/>
      <c r="D739"/>
      <c r="E739"/>
      <c r="F739"/>
      <c r="G739"/>
      <c r="H739"/>
      <c r="I739"/>
      <c r="J739"/>
      <c r="K739"/>
      <c r="L739"/>
      <c r="M739"/>
      <c r="N739"/>
      <c r="O739"/>
      <c r="P739"/>
      <c r="Q739"/>
      <c r="R739"/>
      <c r="S739"/>
      <c r="T739"/>
      <c r="U739"/>
      <c r="V739"/>
      <c r="W739"/>
      <c r="X739"/>
      <c r="Y739"/>
      <c r="Z739"/>
    </row>
    <row r="740" spans="1:26" ht="14.4" x14ac:dyDescent="0.3">
      <c r="A740"/>
      <c r="B740"/>
      <c r="C740"/>
      <c r="D740"/>
      <c r="E740"/>
      <c r="F740"/>
      <c r="G740"/>
      <c r="H740"/>
      <c r="I740"/>
      <c r="J740"/>
      <c r="K740"/>
      <c r="L740"/>
      <c r="M740"/>
      <c r="N740"/>
      <c r="O740"/>
      <c r="P740"/>
      <c r="Q740"/>
      <c r="R740"/>
      <c r="S740"/>
      <c r="T740"/>
      <c r="U740"/>
      <c r="V740"/>
      <c r="W740"/>
      <c r="X740"/>
      <c r="Y740"/>
      <c r="Z740"/>
    </row>
    <row r="741" spans="1:26" ht="14.4" x14ac:dyDescent="0.3">
      <c r="A741"/>
      <c r="B741"/>
      <c r="C741"/>
      <c r="D741"/>
      <c r="E741"/>
      <c r="F741"/>
      <c r="G741"/>
      <c r="H741"/>
      <c r="I741"/>
      <c r="J741"/>
      <c r="K741"/>
      <c r="L741"/>
      <c r="M741"/>
      <c r="N741"/>
      <c r="O741"/>
      <c r="P741"/>
      <c r="Q741"/>
      <c r="R741"/>
      <c r="S741"/>
      <c r="T741"/>
      <c r="U741"/>
      <c r="V741"/>
      <c r="W741"/>
      <c r="X741"/>
      <c r="Y741"/>
      <c r="Z741"/>
    </row>
    <row r="742" spans="1:26" ht="14.4" x14ac:dyDescent="0.3">
      <c r="A742"/>
      <c r="B742"/>
      <c r="C742"/>
      <c r="D742"/>
      <c r="E742"/>
      <c r="F742"/>
      <c r="G742"/>
      <c r="H742"/>
      <c r="I742"/>
      <c r="J742"/>
      <c r="K742"/>
      <c r="L742"/>
      <c r="M742"/>
      <c r="N742"/>
      <c r="O742"/>
      <c r="P742"/>
      <c r="Q742"/>
      <c r="R742"/>
      <c r="S742"/>
      <c r="T742"/>
      <c r="U742"/>
      <c r="V742"/>
      <c r="W742"/>
      <c r="X742"/>
      <c r="Y742"/>
      <c r="Z742"/>
    </row>
    <row r="743" spans="1:26" ht="14.4" x14ac:dyDescent="0.3">
      <c r="A743"/>
      <c r="B743"/>
      <c r="C743"/>
      <c r="D743"/>
      <c r="E743"/>
      <c r="F743"/>
      <c r="G743"/>
      <c r="H743"/>
      <c r="I743"/>
      <c r="J743"/>
      <c r="K743"/>
      <c r="L743"/>
      <c r="M743"/>
      <c r="N743"/>
      <c r="O743"/>
      <c r="P743"/>
      <c r="Q743"/>
      <c r="R743"/>
      <c r="S743"/>
      <c r="T743"/>
      <c r="U743"/>
      <c r="V743"/>
      <c r="W743"/>
      <c r="X743"/>
      <c r="Y743"/>
      <c r="Z743"/>
    </row>
    <row r="744" spans="1:26" ht="14.4" x14ac:dyDescent="0.3">
      <c r="A744"/>
      <c r="B744"/>
      <c r="C744"/>
      <c r="D744"/>
      <c r="E744"/>
      <c r="F744"/>
      <c r="G744"/>
      <c r="H744"/>
      <c r="I744"/>
      <c r="J744"/>
      <c r="K744"/>
      <c r="L744"/>
      <c r="M744"/>
      <c r="N744"/>
      <c r="O744"/>
      <c r="P744"/>
      <c r="Q744"/>
      <c r="R744"/>
      <c r="S744"/>
      <c r="T744"/>
      <c r="U744"/>
      <c r="V744"/>
      <c r="W744"/>
      <c r="X744"/>
      <c r="Y744"/>
      <c r="Z744"/>
    </row>
    <row r="745" spans="1:26" ht="14.4" x14ac:dyDescent="0.3">
      <c r="A745"/>
      <c r="B745"/>
      <c r="C745"/>
      <c r="D745"/>
      <c r="E745"/>
      <c r="F745"/>
      <c r="G745"/>
      <c r="H745"/>
      <c r="I745"/>
      <c r="J745"/>
      <c r="K745"/>
      <c r="L745"/>
      <c r="M745"/>
      <c r="N745"/>
      <c r="O745"/>
      <c r="P745"/>
      <c r="Q745"/>
      <c r="R745"/>
      <c r="S745"/>
      <c r="T745"/>
      <c r="U745"/>
      <c r="V745"/>
      <c r="W745"/>
      <c r="X745"/>
      <c r="Y745"/>
      <c r="Z745"/>
    </row>
    <row r="746" spans="1:26" ht="14.4" x14ac:dyDescent="0.3">
      <c r="A746"/>
      <c r="B746"/>
      <c r="C746"/>
      <c r="D746"/>
      <c r="E746"/>
      <c r="F746"/>
      <c r="G746"/>
      <c r="H746"/>
      <c r="I746"/>
      <c r="J746"/>
      <c r="K746"/>
      <c r="L746"/>
      <c r="M746"/>
      <c r="N746"/>
      <c r="O746"/>
      <c r="P746"/>
      <c r="Q746"/>
      <c r="R746"/>
      <c r="S746"/>
      <c r="T746"/>
      <c r="U746"/>
      <c r="V746"/>
      <c r="W746"/>
      <c r="X746"/>
      <c r="Y746"/>
      <c r="Z746"/>
    </row>
    <row r="747" spans="1:26" ht="14.4" x14ac:dyDescent="0.3">
      <c r="A747"/>
      <c r="B747"/>
      <c r="C747"/>
      <c r="D747"/>
      <c r="E747"/>
      <c r="F747"/>
      <c r="G747"/>
      <c r="H747"/>
      <c r="I747"/>
      <c r="J747"/>
      <c r="K747"/>
      <c r="L747"/>
      <c r="M747"/>
      <c r="N747"/>
      <c r="O747"/>
      <c r="P747"/>
      <c r="Q747"/>
      <c r="R747"/>
      <c r="S747"/>
      <c r="T747"/>
      <c r="U747"/>
      <c r="V747"/>
      <c r="W747"/>
      <c r="X747"/>
      <c r="Y747"/>
      <c r="Z747"/>
    </row>
    <row r="748" spans="1:26" ht="14.4" x14ac:dyDescent="0.3">
      <c r="A748"/>
      <c r="B748"/>
      <c r="C748"/>
      <c r="D748"/>
      <c r="E748"/>
      <c r="F748"/>
      <c r="G748"/>
      <c r="H748"/>
      <c r="I748"/>
      <c r="J748"/>
      <c r="K748"/>
      <c r="L748"/>
      <c r="M748"/>
      <c r="N748"/>
      <c r="O748"/>
      <c r="P748"/>
      <c r="Q748"/>
      <c r="R748"/>
      <c r="S748"/>
      <c r="T748"/>
      <c r="U748"/>
      <c r="V748"/>
      <c r="W748"/>
      <c r="X748"/>
      <c r="Y748"/>
      <c r="Z748"/>
    </row>
    <row r="749" spans="1:26" ht="14.4" x14ac:dyDescent="0.3">
      <c r="A749"/>
      <c r="B749"/>
      <c r="C749"/>
      <c r="D749"/>
      <c r="E749"/>
      <c r="F749"/>
      <c r="G749"/>
      <c r="H749"/>
      <c r="I749"/>
      <c r="J749"/>
      <c r="K749"/>
      <c r="L749"/>
      <c r="M749"/>
      <c r="N749"/>
      <c r="O749"/>
      <c r="P749"/>
      <c r="Q749"/>
      <c r="R749"/>
      <c r="S749"/>
      <c r="T749"/>
      <c r="U749"/>
      <c r="V749"/>
      <c r="W749"/>
      <c r="X749"/>
      <c r="Y749"/>
      <c r="Z749"/>
    </row>
    <row r="750" spans="1:26" ht="14.4" x14ac:dyDescent="0.3">
      <c r="A750"/>
      <c r="B750"/>
      <c r="C750"/>
      <c r="D750"/>
      <c r="E750"/>
      <c r="F750"/>
      <c r="G750"/>
      <c r="H750"/>
      <c r="I750"/>
      <c r="J750"/>
      <c r="K750"/>
      <c r="L750"/>
      <c r="M750"/>
      <c r="N750"/>
      <c r="O750"/>
      <c r="P750"/>
      <c r="Q750"/>
      <c r="R750"/>
      <c r="S750"/>
      <c r="T750"/>
      <c r="U750"/>
      <c r="V750"/>
      <c r="W750"/>
      <c r="X750"/>
      <c r="Y750"/>
      <c r="Z750"/>
    </row>
    <row r="751" spans="1:26" ht="14.4" x14ac:dyDescent="0.3">
      <c r="A751"/>
      <c r="B751"/>
      <c r="C751"/>
      <c r="D751"/>
      <c r="E751"/>
      <c r="F751"/>
      <c r="G751"/>
      <c r="H751"/>
      <c r="I751"/>
      <c r="J751"/>
      <c r="K751"/>
      <c r="L751"/>
      <c r="M751"/>
      <c r="N751"/>
      <c r="O751"/>
      <c r="P751"/>
      <c r="Q751"/>
      <c r="R751"/>
      <c r="S751"/>
      <c r="T751"/>
      <c r="U751"/>
      <c r="V751"/>
      <c r="W751"/>
      <c r="X751"/>
      <c r="Y751"/>
      <c r="Z751"/>
    </row>
    <row r="752" spans="1:26" ht="14.4" x14ac:dyDescent="0.3">
      <c r="A752"/>
      <c r="B752"/>
      <c r="C752"/>
      <c r="D752"/>
      <c r="E752"/>
      <c r="F752"/>
      <c r="G752"/>
      <c r="H752"/>
      <c r="I752"/>
      <c r="J752"/>
      <c r="K752"/>
      <c r="L752"/>
      <c r="M752"/>
      <c r="N752"/>
      <c r="O752"/>
      <c r="P752"/>
      <c r="Q752"/>
      <c r="R752"/>
      <c r="S752"/>
      <c r="T752"/>
      <c r="U752"/>
      <c r="V752"/>
      <c r="W752"/>
      <c r="X752"/>
      <c r="Y752"/>
      <c r="Z752"/>
    </row>
    <row r="753" spans="1:26" ht="14.4" x14ac:dyDescent="0.3">
      <c r="A753"/>
      <c r="B753"/>
      <c r="C753"/>
      <c r="D753"/>
      <c r="E753"/>
      <c r="F753"/>
      <c r="G753"/>
      <c r="H753"/>
      <c r="I753"/>
      <c r="J753"/>
      <c r="K753"/>
      <c r="L753"/>
      <c r="M753"/>
      <c r="N753"/>
      <c r="O753"/>
      <c r="P753"/>
      <c r="Q753"/>
      <c r="R753"/>
      <c r="S753"/>
      <c r="T753"/>
      <c r="U753"/>
      <c r="V753"/>
      <c r="W753"/>
      <c r="X753"/>
      <c r="Y753"/>
      <c r="Z753"/>
    </row>
    <row r="754" spans="1:26" ht="14.4" x14ac:dyDescent="0.3">
      <c r="A754"/>
      <c r="B754"/>
      <c r="C754"/>
      <c r="D754"/>
      <c r="E754"/>
      <c r="F754"/>
      <c r="G754"/>
      <c r="H754"/>
      <c r="I754"/>
      <c r="J754"/>
      <c r="K754"/>
      <c r="L754"/>
      <c r="M754"/>
      <c r="N754"/>
      <c r="O754"/>
      <c r="P754"/>
      <c r="Q754"/>
      <c r="R754"/>
      <c r="S754"/>
      <c r="T754"/>
      <c r="U754"/>
      <c r="V754"/>
      <c r="W754"/>
      <c r="X754"/>
      <c r="Y754"/>
      <c r="Z754"/>
    </row>
    <row r="755" spans="1:26" ht="14.4" x14ac:dyDescent="0.3">
      <c r="A755"/>
      <c r="B755"/>
      <c r="C755"/>
      <c r="D755"/>
      <c r="E755"/>
      <c r="F755"/>
      <c r="G755"/>
      <c r="H755"/>
      <c r="I755"/>
      <c r="J755"/>
      <c r="K755"/>
      <c r="L755"/>
      <c r="M755"/>
      <c r="N755"/>
      <c r="O755"/>
      <c r="P755"/>
      <c r="Q755"/>
      <c r="R755"/>
      <c r="S755"/>
      <c r="T755"/>
      <c r="U755"/>
      <c r="V755"/>
      <c r="W755"/>
      <c r="X755"/>
      <c r="Y755"/>
      <c r="Z755"/>
    </row>
    <row r="756" spans="1:26" ht="14.4" x14ac:dyDescent="0.3">
      <c r="A756"/>
      <c r="B756"/>
      <c r="C756"/>
      <c r="D756"/>
      <c r="E756"/>
      <c r="F756"/>
      <c r="G756"/>
      <c r="H756"/>
      <c r="I756"/>
      <c r="J756"/>
      <c r="K756"/>
      <c r="L756"/>
      <c r="M756"/>
      <c r="N756"/>
      <c r="O756"/>
      <c r="P756"/>
      <c r="Q756"/>
      <c r="R756"/>
      <c r="S756"/>
      <c r="T756"/>
      <c r="U756"/>
      <c r="V756"/>
      <c r="W756"/>
      <c r="X756"/>
      <c r="Y756"/>
      <c r="Z756"/>
    </row>
    <row r="757" spans="1:26" ht="14.4" x14ac:dyDescent="0.3">
      <c r="A757"/>
      <c r="B757"/>
      <c r="C757"/>
      <c r="D757"/>
      <c r="E757"/>
      <c r="F757"/>
      <c r="G757"/>
      <c r="H757"/>
      <c r="I757"/>
      <c r="J757"/>
      <c r="K757"/>
      <c r="L757"/>
      <c r="M757"/>
      <c r="N757"/>
      <c r="O757"/>
      <c r="P757"/>
      <c r="Q757"/>
      <c r="R757"/>
      <c r="S757"/>
      <c r="T757"/>
      <c r="U757"/>
      <c r="V757"/>
      <c r="W757"/>
      <c r="X757"/>
      <c r="Y757"/>
      <c r="Z757"/>
    </row>
    <row r="758" spans="1:26" ht="14.4" x14ac:dyDescent="0.3">
      <c r="A758"/>
      <c r="B758"/>
      <c r="C758"/>
      <c r="D758"/>
      <c r="E758"/>
      <c r="F758"/>
      <c r="G758"/>
      <c r="H758"/>
      <c r="I758"/>
      <c r="J758"/>
      <c r="K758"/>
      <c r="L758"/>
      <c r="M758"/>
      <c r="N758"/>
      <c r="O758"/>
      <c r="P758"/>
      <c r="Q758"/>
      <c r="R758"/>
      <c r="S758"/>
      <c r="T758"/>
      <c r="U758"/>
      <c r="V758"/>
      <c r="W758"/>
      <c r="X758"/>
      <c r="Y758"/>
      <c r="Z758"/>
    </row>
    <row r="759" spans="1:26" ht="14.4" x14ac:dyDescent="0.3">
      <c r="A759"/>
      <c r="B759"/>
      <c r="C759"/>
      <c r="D759"/>
      <c r="E759"/>
      <c r="F759"/>
      <c r="G759"/>
      <c r="H759"/>
      <c r="I759"/>
      <c r="J759"/>
      <c r="K759"/>
      <c r="L759"/>
      <c r="M759"/>
      <c r="N759"/>
      <c r="O759"/>
      <c r="P759"/>
      <c r="Q759"/>
      <c r="R759"/>
      <c r="S759"/>
      <c r="T759"/>
      <c r="U759"/>
      <c r="V759"/>
      <c r="W759"/>
      <c r="X759"/>
      <c r="Y759"/>
      <c r="Z759"/>
    </row>
    <row r="760" spans="1:26" ht="14.4" x14ac:dyDescent="0.3">
      <c r="A760"/>
      <c r="B760"/>
      <c r="C760"/>
      <c r="D760"/>
      <c r="E760"/>
      <c r="F760"/>
      <c r="G760"/>
      <c r="H760"/>
      <c r="I760"/>
      <c r="J760"/>
      <c r="K760"/>
      <c r="L760"/>
      <c r="M760"/>
      <c r="N760"/>
      <c r="O760"/>
      <c r="P760"/>
      <c r="Q760"/>
      <c r="R760"/>
      <c r="S760"/>
      <c r="T760"/>
      <c r="U760"/>
      <c r="V760"/>
      <c r="W760"/>
      <c r="X760"/>
      <c r="Y760"/>
      <c r="Z760"/>
    </row>
    <row r="761" spans="1:26" ht="14.4" x14ac:dyDescent="0.3">
      <c r="A761"/>
      <c r="B761"/>
      <c r="C761"/>
      <c r="D761"/>
      <c r="E761"/>
      <c r="F761"/>
      <c r="G761"/>
      <c r="H761"/>
      <c r="I761"/>
      <c r="J761"/>
      <c r="K761"/>
      <c r="L761"/>
      <c r="M761"/>
      <c r="N761"/>
      <c r="O761"/>
      <c r="P761"/>
      <c r="Q761"/>
      <c r="R761"/>
      <c r="S761"/>
      <c r="T761"/>
      <c r="U761"/>
      <c r="V761"/>
      <c r="W761"/>
      <c r="X761"/>
      <c r="Y761"/>
      <c r="Z761"/>
    </row>
    <row r="762" spans="1:26" ht="14.4" x14ac:dyDescent="0.3">
      <c r="A762"/>
      <c r="B762"/>
      <c r="C762"/>
      <c r="D762"/>
      <c r="E762"/>
      <c r="F762"/>
      <c r="G762"/>
      <c r="H762"/>
      <c r="I762"/>
      <c r="J762"/>
      <c r="K762"/>
      <c r="L762"/>
      <c r="M762"/>
      <c r="N762"/>
      <c r="O762"/>
      <c r="P762"/>
      <c r="Q762"/>
      <c r="R762"/>
      <c r="S762"/>
      <c r="T762"/>
      <c r="U762"/>
      <c r="V762"/>
      <c r="W762"/>
      <c r="X762"/>
      <c r="Y762"/>
      <c r="Z762"/>
    </row>
    <row r="763" spans="1:26" ht="14.4" x14ac:dyDescent="0.3">
      <c r="A763"/>
      <c r="B763"/>
      <c r="C763"/>
      <c r="D763"/>
      <c r="E763"/>
      <c r="F763"/>
      <c r="G763"/>
      <c r="H763"/>
      <c r="I763"/>
      <c r="J763"/>
      <c r="K763"/>
      <c r="L763"/>
      <c r="M763"/>
      <c r="N763"/>
      <c r="O763"/>
      <c r="P763"/>
      <c r="Q763"/>
      <c r="R763"/>
      <c r="S763"/>
      <c r="T763"/>
      <c r="U763"/>
      <c r="V763"/>
      <c r="W763"/>
      <c r="X763"/>
      <c r="Y763"/>
      <c r="Z763"/>
    </row>
    <row r="764" spans="1:26" ht="14.4" x14ac:dyDescent="0.3">
      <c r="A764"/>
      <c r="B764"/>
      <c r="C764"/>
      <c r="D764"/>
      <c r="E764"/>
      <c r="F764"/>
      <c r="G764"/>
      <c r="H764"/>
      <c r="I764"/>
      <c r="J764"/>
      <c r="K764"/>
      <c r="L764"/>
      <c r="M764"/>
      <c r="N764"/>
      <c r="O764"/>
      <c r="P764"/>
      <c r="Q764"/>
      <c r="R764"/>
      <c r="S764"/>
      <c r="T764"/>
      <c r="U764"/>
      <c r="V764"/>
      <c r="W764"/>
      <c r="X764"/>
      <c r="Y764"/>
      <c r="Z764"/>
    </row>
    <row r="765" spans="1:26" ht="14.4" x14ac:dyDescent="0.3">
      <c r="A765"/>
      <c r="B765"/>
      <c r="C765"/>
      <c r="D765"/>
      <c r="E765"/>
      <c r="F765"/>
      <c r="G765"/>
      <c r="H765"/>
      <c r="I765"/>
      <c r="J765"/>
      <c r="K765"/>
      <c r="L765"/>
      <c r="M765"/>
      <c r="N765"/>
      <c r="O765"/>
      <c r="P765"/>
      <c r="Q765"/>
      <c r="R765"/>
      <c r="S765"/>
      <c r="T765"/>
      <c r="U765"/>
      <c r="V765"/>
      <c r="W765"/>
      <c r="X765"/>
      <c r="Y765"/>
      <c r="Z765"/>
    </row>
    <row r="766" spans="1:26" ht="14.4" x14ac:dyDescent="0.3">
      <c r="A766"/>
      <c r="B766"/>
      <c r="C766"/>
      <c r="D766"/>
      <c r="E766"/>
      <c r="F766"/>
      <c r="G766"/>
      <c r="H766"/>
      <c r="I766"/>
      <c r="J766"/>
      <c r="K766"/>
      <c r="L766"/>
      <c r="M766"/>
      <c r="N766"/>
      <c r="O766"/>
      <c r="P766"/>
      <c r="Q766"/>
      <c r="R766"/>
      <c r="S766"/>
      <c r="T766"/>
      <c r="U766"/>
      <c r="V766"/>
      <c r="W766"/>
      <c r="X766"/>
      <c r="Y766"/>
      <c r="Z766"/>
    </row>
    <row r="767" spans="1:26" ht="14.4" x14ac:dyDescent="0.3">
      <c r="A767"/>
      <c r="B767"/>
      <c r="C767"/>
      <c r="D767"/>
      <c r="E767"/>
      <c r="F767"/>
      <c r="G767"/>
      <c r="H767"/>
      <c r="I767"/>
      <c r="J767"/>
      <c r="K767"/>
      <c r="L767"/>
      <c r="M767"/>
      <c r="N767"/>
      <c r="O767"/>
      <c r="P767"/>
      <c r="Q767"/>
      <c r="R767"/>
      <c r="S767"/>
      <c r="T767"/>
      <c r="U767"/>
      <c r="V767"/>
      <c r="W767"/>
      <c r="X767"/>
      <c r="Y767"/>
      <c r="Z767"/>
    </row>
    <row r="768" spans="1:26" ht="14.4" x14ac:dyDescent="0.3">
      <c r="A768"/>
      <c r="B768"/>
      <c r="C768"/>
      <c r="D768"/>
      <c r="E768"/>
      <c r="F768"/>
      <c r="G768"/>
      <c r="H768"/>
      <c r="I768"/>
      <c r="J768"/>
      <c r="K768"/>
      <c r="L768"/>
      <c r="M768"/>
      <c r="N768"/>
      <c r="O768"/>
      <c r="P768"/>
      <c r="Q768"/>
      <c r="R768"/>
      <c r="S768"/>
      <c r="T768"/>
      <c r="U768"/>
      <c r="V768"/>
      <c r="W768"/>
      <c r="X768"/>
      <c r="Y768"/>
      <c r="Z768"/>
    </row>
    <row r="769" spans="1:26" ht="14.4" x14ac:dyDescent="0.3">
      <c r="A769"/>
      <c r="B769"/>
      <c r="C769"/>
      <c r="D769"/>
      <c r="E769"/>
      <c r="F769"/>
      <c r="G769"/>
      <c r="H769"/>
      <c r="I769"/>
      <c r="J769"/>
      <c r="K769"/>
      <c r="L769"/>
      <c r="M769"/>
      <c r="N769"/>
      <c r="O769"/>
      <c r="P769"/>
      <c r="Q769"/>
      <c r="R769"/>
      <c r="S769"/>
      <c r="T769"/>
      <c r="U769"/>
      <c r="V769"/>
      <c r="W769"/>
      <c r="X769"/>
      <c r="Y769"/>
      <c r="Z769"/>
    </row>
    <row r="770" spans="1:26" ht="14.4" x14ac:dyDescent="0.3">
      <c r="A770"/>
      <c r="B770"/>
      <c r="C770"/>
      <c r="D770"/>
      <c r="E770"/>
      <c r="F770"/>
      <c r="G770"/>
      <c r="H770"/>
      <c r="I770"/>
      <c r="J770"/>
      <c r="K770"/>
      <c r="L770"/>
      <c r="M770"/>
      <c r="N770"/>
      <c r="O770"/>
      <c r="P770"/>
      <c r="Q770"/>
      <c r="R770"/>
      <c r="S770"/>
      <c r="T770"/>
      <c r="U770"/>
      <c r="V770"/>
      <c r="W770"/>
      <c r="X770"/>
      <c r="Y770"/>
      <c r="Z770"/>
    </row>
    <row r="771" spans="1:26" ht="14.4" x14ac:dyDescent="0.3">
      <c r="A771"/>
      <c r="B771"/>
      <c r="C771"/>
      <c r="D771"/>
      <c r="E771"/>
      <c r="F771"/>
      <c r="G771"/>
      <c r="H771"/>
      <c r="I771"/>
      <c r="J771"/>
      <c r="K771"/>
      <c r="L771"/>
      <c r="M771"/>
      <c r="N771"/>
      <c r="O771"/>
      <c r="P771"/>
      <c r="Q771"/>
      <c r="R771"/>
      <c r="S771"/>
      <c r="T771"/>
      <c r="U771"/>
      <c r="V771"/>
      <c r="W771"/>
      <c r="X771"/>
      <c r="Y771"/>
      <c r="Z771"/>
    </row>
    <row r="772" spans="1:26" ht="14.4" x14ac:dyDescent="0.3">
      <c r="A772"/>
      <c r="B772"/>
      <c r="C772"/>
      <c r="D772"/>
      <c r="E772"/>
      <c r="F772"/>
      <c r="G772"/>
      <c r="H772"/>
      <c r="I772"/>
      <c r="J772"/>
      <c r="K772"/>
      <c r="L772"/>
      <c r="M772"/>
      <c r="N772"/>
      <c r="O772"/>
      <c r="P772"/>
      <c r="Q772"/>
      <c r="R772"/>
      <c r="S772"/>
      <c r="T772"/>
      <c r="U772"/>
      <c r="V772"/>
      <c r="W772"/>
      <c r="X772"/>
      <c r="Y772"/>
      <c r="Z772"/>
    </row>
    <row r="773" spans="1:26" ht="14.4" x14ac:dyDescent="0.3">
      <c r="A773"/>
      <c r="B773"/>
      <c r="C773"/>
      <c r="D773"/>
      <c r="E773"/>
      <c r="F773"/>
      <c r="G773"/>
      <c r="H773"/>
      <c r="I773"/>
      <c r="J773"/>
      <c r="K773"/>
      <c r="L773"/>
      <c r="M773"/>
      <c r="N773"/>
      <c r="O773"/>
      <c r="P773"/>
      <c r="Q773"/>
      <c r="R773"/>
      <c r="S773"/>
      <c r="T773"/>
      <c r="U773"/>
      <c r="V773"/>
      <c r="W773"/>
      <c r="X773"/>
      <c r="Y773"/>
      <c r="Z773"/>
    </row>
    <row r="774" spans="1:26" ht="14.4" x14ac:dyDescent="0.3">
      <c r="A774"/>
      <c r="B774"/>
      <c r="C774"/>
      <c r="D774"/>
      <c r="E774"/>
      <c r="F774"/>
      <c r="G774"/>
      <c r="H774"/>
      <c r="I774"/>
      <c r="J774"/>
      <c r="K774"/>
      <c r="L774"/>
      <c r="M774"/>
      <c r="N774"/>
      <c r="O774"/>
      <c r="P774"/>
      <c r="Q774"/>
      <c r="R774"/>
      <c r="S774"/>
      <c r="T774"/>
      <c r="U774"/>
      <c r="V774"/>
      <c r="W774"/>
      <c r="X774"/>
      <c r="Y774"/>
      <c r="Z774"/>
    </row>
    <row r="775" spans="1:26" ht="14.4" x14ac:dyDescent="0.3">
      <c r="A775"/>
      <c r="B775"/>
      <c r="C775"/>
      <c r="D775"/>
      <c r="E775"/>
      <c r="F775"/>
      <c r="G775"/>
      <c r="H775"/>
      <c r="I775"/>
      <c r="J775"/>
      <c r="K775"/>
      <c r="L775"/>
      <c r="M775"/>
      <c r="N775"/>
      <c r="O775"/>
      <c r="P775"/>
      <c r="Q775"/>
      <c r="R775"/>
      <c r="S775"/>
      <c r="T775"/>
      <c r="U775"/>
      <c r="V775"/>
      <c r="W775"/>
      <c r="X775"/>
      <c r="Y775"/>
      <c r="Z775"/>
    </row>
    <row r="776" spans="1:26" ht="14.4" x14ac:dyDescent="0.3">
      <c r="A776"/>
      <c r="B776"/>
      <c r="C776"/>
      <c r="D776"/>
      <c r="E776"/>
      <c r="F776"/>
      <c r="G776"/>
      <c r="H776"/>
      <c r="I776"/>
      <c r="J776"/>
      <c r="K776"/>
      <c r="L776"/>
      <c r="M776"/>
      <c r="N776"/>
      <c r="O776"/>
      <c r="P776"/>
      <c r="Q776"/>
      <c r="R776"/>
      <c r="S776"/>
      <c r="T776"/>
      <c r="U776"/>
      <c r="V776"/>
      <c r="W776"/>
      <c r="X776"/>
      <c r="Y776"/>
      <c r="Z776"/>
    </row>
    <row r="777" spans="1:26" ht="14.4" x14ac:dyDescent="0.3">
      <c r="A777"/>
      <c r="B777"/>
      <c r="C777"/>
      <c r="D777"/>
      <c r="E777"/>
      <c r="F777"/>
      <c r="G777"/>
      <c r="H777"/>
      <c r="I777"/>
      <c r="J777"/>
      <c r="K777"/>
      <c r="L777"/>
      <c r="M777"/>
      <c r="N777"/>
      <c r="O777"/>
      <c r="P777"/>
      <c r="Q777"/>
      <c r="R777"/>
      <c r="S777"/>
      <c r="T777"/>
      <c r="U777"/>
      <c r="V777"/>
      <c r="W777"/>
      <c r="X777"/>
      <c r="Y777"/>
      <c r="Z777"/>
    </row>
    <row r="778" spans="1:26" ht="14.4" x14ac:dyDescent="0.3">
      <c r="A778"/>
      <c r="B778"/>
      <c r="C778"/>
      <c r="D778"/>
      <c r="E778"/>
      <c r="F778"/>
      <c r="G778"/>
      <c r="H778"/>
      <c r="I778"/>
      <c r="J778"/>
      <c r="K778"/>
      <c r="L778"/>
      <c r="M778"/>
      <c r="N778"/>
      <c r="O778"/>
      <c r="P778"/>
      <c r="Q778"/>
      <c r="R778"/>
      <c r="S778"/>
      <c r="T778"/>
      <c r="U778"/>
      <c r="V778"/>
      <c r="W778"/>
      <c r="X778"/>
      <c r="Y778"/>
      <c r="Z778"/>
    </row>
    <row r="779" spans="1:26" ht="14.4" x14ac:dyDescent="0.3">
      <c r="A779"/>
      <c r="B779"/>
      <c r="C779"/>
      <c r="D779"/>
      <c r="E779"/>
      <c r="F779"/>
      <c r="G779"/>
      <c r="H779"/>
      <c r="I779"/>
      <c r="J779"/>
      <c r="K779"/>
      <c r="L779"/>
      <c r="M779"/>
      <c r="N779"/>
      <c r="O779"/>
      <c r="P779"/>
      <c r="Q779"/>
      <c r="R779"/>
      <c r="S779"/>
      <c r="T779"/>
      <c r="U779"/>
      <c r="V779"/>
      <c r="W779"/>
      <c r="X779"/>
      <c r="Y779"/>
      <c r="Z779"/>
    </row>
    <row r="780" spans="1:26" ht="14.4" x14ac:dyDescent="0.3">
      <c r="A780"/>
      <c r="B780"/>
      <c r="C780"/>
      <c r="D780"/>
      <c r="E780"/>
      <c r="F780"/>
      <c r="G780"/>
      <c r="H780"/>
      <c r="I780"/>
      <c r="J780"/>
      <c r="K780"/>
      <c r="L780"/>
      <c r="M780"/>
      <c r="N780"/>
      <c r="O780"/>
      <c r="P780"/>
      <c r="Q780"/>
      <c r="R780"/>
      <c r="S780"/>
      <c r="T780"/>
      <c r="U780"/>
      <c r="V780"/>
      <c r="W780"/>
      <c r="X780"/>
      <c r="Y780"/>
      <c r="Z780"/>
    </row>
    <row r="781" spans="1:26" ht="14.4" x14ac:dyDescent="0.3">
      <c r="A781"/>
      <c r="B781"/>
      <c r="C781"/>
      <c r="D781"/>
      <c r="E781"/>
      <c r="F781"/>
      <c r="G781"/>
      <c r="H781"/>
      <c r="I781"/>
      <c r="J781"/>
      <c r="K781"/>
      <c r="L781"/>
      <c r="M781"/>
      <c r="N781"/>
      <c r="O781"/>
      <c r="P781"/>
      <c r="Q781"/>
      <c r="R781"/>
      <c r="S781"/>
      <c r="T781"/>
      <c r="U781"/>
      <c r="V781"/>
      <c r="W781"/>
      <c r="X781"/>
      <c r="Y781"/>
      <c r="Z781"/>
    </row>
    <row r="782" spans="1:26" ht="14.4" x14ac:dyDescent="0.3">
      <c r="A782"/>
      <c r="B782"/>
      <c r="C782"/>
      <c r="D782"/>
      <c r="E782"/>
      <c r="F782"/>
      <c r="G782"/>
      <c r="H782"/>
      <c r="I782"/>
      <c r="J782"/>
      <c r="K782"/>
      <c r="L782"/>
      <c r="M782"/>
      <c r="N782"/>
      <c r="O782"/>
      <c r="P782"/>
      <c r="Q782"/>
      <c r="R782"/>
      <c r="S782"/>
      <c r="T782"/>
      <c r="U782"/>
      <c r="V782"/>
      <c r="W782"/>
      <c r="X782"/>
      <c r="Y782"/>
      <c r="Z782"/>
    </row>
    <row r="783" spans="1:26" ht="14.4" x14ac:dyDescent="0.3">
      <c r="A783"/>
      <c r="B783"/>
      <c r="C783"/>
      <c r="D783"/>
      <c r="E783"/>
      <c r="F783"/>
      <c r="G783"/>
      <c r="H783"/>
      <c r="I783"/>
      <c r="J783"/>
      <c r="K783"/>
      <c r="L783"/>
      <c r="M783"/>
      <c r="N783"/>
      <c r="O783"/>
      <c r="P783"/>
      <c r="Q783"/>
      <c r="R783"/>
      <c r="S783"/>
      <c r="T783"/>
      <c r="U783"/>
      <c r="V783"/>
      <c r="W783"/>
      <c r="X783"/>
      <c r="Y783"/>
      <c r="Z783"/>
    </row>
    <row r="784" spans="1:26" ht="14.4" x14ac:dyDescent="0.3">
      <c r="A784"/>
      <c r="B784"/>
      <c r="C784"/>
      <c r="D784"/>
      <c r="E784"/>
      <c r="F784"/>
      <c r="G784"/>
      <c r="H784"/>
      <c r="I784"/>
      <c r="J784"/>
      <c r="K784"/>
      <c r="L784"/>
      <c r="M784"/>
      <c r="N784"/>
      <c r="O784"/>
      <c r="P784"/>
      <c r="Q784"/>
      <c r="R784"/>
      <c r="S784"/>
      <c r="T784"/>
      <c r="U784"/>
      <c r="V784"/>
      <c r="W784"/>
      <c r="X784"/>
      <c r="Y784"/>
      <c r="Z784"/>
    </row>
    <row r="785" spans="1:26" ht="14.4" x14ac:dyDescent="0.3">
      <c r="A785"/>
      <c r="B785"/>
      <c r="C785"/>
      <c r="D785"/>
      <c r="E785"/>
      <c r="F785"/>
      <c r="G785"/>
      <c r="H785"/>
      <c r="I785"/>
      <c r="J785"/>
      <c r="K785"/>
      <c r="L785"/>
      <c r="M785"/>
      <c r="N785"/>
      <c r="O785"/>
      <c r="P785"/>
      <c r="Q785"/>
      <c r="R785"/>
      <c r="S785"/>
      <c r="T785"/>
      <c r="U785"/>
      <c r="V785"/>
      <c r="W785"/>
      <c r="X785"/>
      <c r="Y785"/>
      <c r="Z785"/>
    </row>
    <row r="786" spans="1:26" ht="14.4" x14ac:dyDescent="0.3">
      <c r="A786"/>
      <c r="B786"/>
      <c r="C786"/>
      <c r="D786"/>
      <c r="E786"/>
      <c r="F786"/>
      <c r="G786"/>
      <c r="H786"/>
      <c r="I786"/>
      <c r="J786"/>
      <c r="K786"/>
      <c r="L786"/>
      <c r="M786"/>
      <c r="N786"/>
      <c r="O786"/>
      <c r="P786"/>
      <c r="Q786"/>
      <c r="R786"/>
      <c r="S786"/>
      <c r="T786"/>
      <c r="U786"/>
      <c r="V786"/>
      <c r="W786"/>
      <c r="X786"/>
      <c r="Y786"/>
      <c r="Z786"/>
    </row>
    <row r="787" spans="1:26" ht="14.4" x14ac:dyDescent="0.3">
      <c r="A787"/>
      <c r="B787"/>
      <c r="C787"/>
      <c r="D787"/>
      <c r="E787"/>
      <c r="F787"/>
      <c r="G787"/>
      <c r="H787"/>
      <c r="I787"/>
      <c r="J787"/>
      <c r="K787"/>
      <c r="L787"/>
      <c r="M787"/>
      <c r="N787"/>
      <c r="O787"/>
      <c r="P787"/>
      <c r="Q787"/>
      <c r="R787"/>
      <c r="S787"/>
      <c r="T787"/>
      <c r="U787"/>
      <c r="V787"/>
      <c r="W787"/>
      <c r="X787"/>
      <c r="Y787"/>
      <c r="Z787"/>
    </row>
    <row r="788" spans="1:26" ht="14.4" x14ac:dyDescent="0.3">
      <c r="A788"/>
      <c r="B788"/>
      <c r="C788"/>
      <c r="D788"/>
      <c r="E788"/>
      <c r="F788"/>
      <c r="G788"/>
      <c r="H788"/>
      <c r="I788"/>
      <c r="J788"/>
      <c r="K788"/>
      <c r="L788"/>
      <c r="M788"/>
      <c r="N788"/>
      <c r="O788"/>
      <c r="P788"/>
      <c r="Q788"/>
      <c r="R788"/>
      <c r="S788"/>
      <c r="T788"/>
      <c r="U788"/>
      <c r="V788"/>
      <c r="W788"/>
      <c r="X788"/>
      <c r="Y788"/>
      <c r="Z788"/>
    </row>
    <row r="789" spans="1:26" ht="14.4" x14ac:dyDescent="0.3">
      <c r="A789"/>
      <c r="B789"/>
      <c r="C789"/>
      <c r="D789"/>
      <c r="E789"/>
      <c r="F789"/>
      <c r="G789"/>
      <c r="H789"/>
      <c r="I789"/>
      <c r="J789"/>
      <c r="K789"/>
      <c r="L789"/>
      <c r="M789"/>
      <c r="N789"/>
      <c r="O789"/>
      <c r="P789"/>
      <c r="Q789"/>
      <c r="R789"/>
      <c r="S789"/>
      <c r="T789"/>
      <c r="U789"/>
      <c r="V789"/>
      <c r="W789"/>
      <c r="X789"/>
      <c r="Y789"/>
      <c r="Z789"/>
    </row>
    <row r="790" spans="1:26" ht="14.4" x14ac:dyDescent="0.3">
      <c r="A790"/>
      <c r="B790"/>
      <c r="C790"/>
      <c r="D790"/>
      <c r="E790"/>
      <c r="F790"/>
      <c r="G790"/>
      <c r="H790"/>
      <c r="I790"/>
      <c r="J790"/>
      <c r="K790"/>
      <c r="L790"/>
      <c r="M790"/>
      <c r="N790"/>
      <c r="O790"/>
      <c r="P790"/>
      <c r="Q790"/>
      <c r="R790"/>
      <c r="S790"/>
      <c r="T790"/>
      <c r="U790"/>
      <c r="V790"/>
      <c r="W790"/>
      <c r="X790"/>
      <c r="Y790"/>
      <c r="Z790"/>
    </row>
    <row r="791" spans="1:26" ht="14.4" x14ac:dyDescent="0.3">
      <c r="A791"/>
      <c r="B791"/>
      <c r="C791"/>
      <c r="D791"/>
      <c r="E791"/>
      <c r="F791"/>
      <c r="G791"/>
      <c r="H791"/>
      <c r="I791"/>
      <c r="J791"/>
      <c r="K791"/>
      <c r="L791"/>
      <c r="M791"/>
      <c r="N791"/>
      <c r="O791"/>
      <c r="P791"/>
      <c r="Q791"/>
      <c r="R791"/>
      <c r="S791"/>
      <c r="T791"/>
      <c r="U791"/>
      <c r="V791"/>
      <c r="W791"/>
      <c r="X791"/>
      <c r="Y791"/>
      <c r="Z791"/>
    </row>
    <row r="792" spans="1:26" ht="14.4" x14ac:dyDescent="0.3">
      <c r="A792"/>
      <c r="B792"/>
      <c r="C792"/>
      <c r="D792"/>
      <c r="E792"/>
      <c r="F792"/>
      <c r="G792"/>
      <c r="H792"/>
      <c r="I792"/>
      <c r="J792"/>
      <c r="K792"/>
      <c r="L792"/>
      <c r="M792"/>
      <c r="N792"/>
      <c r="O792"/>
      <c r="P792"/>
      <c r="Q792"/>
      <c r="R792"/>
      <c r="S792"/>
      <c r="T792"/>
      <c r="U792"/>
      <c r="V792"/>
      <c r="W792"/>
      <c r="X792"/>
      <c r="Y792"/>
      <c r="Z792"/>
    </row>
    <row r="793" spans="1:26" ht="14.4" x14ac:dyDescent="0.3">
      <c r="A793"/>
      <c r="B793"/>
      <c r="C793"/>
      <c r="D793"/>
      <c r="E793"/>
      <c r="F793"/>
      <c r="G793"/>
      <c r="H793"/>
      <c r="I793"/>
      <c r="J793"/>
      <c r="K793"/>
      <c r="L793"/>
      <c r="M793"/>
      <c r="N793"/>
      <c r="O793"/>
      <c r="P793"/>
      <c r="Q793"/>
      <c r="R793"/>
      <c r="S793"/>
      <c r="T793"/>
      <c r="U793"/>
      <c r="V793"/>
      <c r="W793"/>
      <c r="X793"/>
      <c r="Y793"/>
      <c r="Z793"/>
    </row>
    <row r="794" spans="1:26" ht="14.4" x14ac:dyDescent="0.3">
      <c r="A794"/>
      <c r="B794"/>
      <c r="C794"/>
      <c r="D794"/>
      <c r="E794"/>
      <c r="F794"/>
      <c r="G794"/>
      <c r="H794"/>
      <c r="I794"/>
      <c r="J794"/>
      <c r="K794"/>
      <c r="L794"/>
      <c r="M794"/>
      <c r="N794"/>
      <c r="O794"/>
      <c r="P794"/>
      <c r="Q794"/>
      <c r="R794"/>
      <c r="S794"/>
      <c r="T794"/>
      <c r="U794"/>
      <c r="V794"/>
      <c r="W794"/>
      <c r="X794"/>
      <c r="Y794"/>
      <c r="Z794"/>
    </row>
    <row r="795" spans="1:26" ht="14.4" x14ac:dyDescent="0.3">
      <c r="A795"/>
      <c r="B795"/>
      <c r="C795"/>
      <c r="D795"/>
      <c r="E795"/>
      <c r="F795"/>
      <c r="G795"/>
      <c r="H795"/>
      <c r="I795"/>
      <c r="J795"/>
      <c r="K795"/>
      <c r="L795"/>
      <c r="M795"/>
      <c r="N795"/>
      <c r="O795"/>
      <c r="P795"/>
      <c r="Q795"/>
      <c r="R795"/>
      <c r="S795"/>
      <c r="T795"/>
      <c r="U795"/>
      <c r="V795"/>
      <c r="W795"/>
      <c r="X795"/>
      <c r="Y795"/>
      <c r="Z795"/>
    </row>
    <row r="796" spans="1:26" ht="14.4" x14ac:dyDescent="0.3">
      <c r="A796"/>
      <c r="B796"/>
      <c r="C796"/>
      <c r="D796"/>
      <c r="E796"/>
      <c r="F796"/>
      <c r="G796"/>
      <c r="H796"/>
      <c r="I796"/>
      <c r="J796"/>
      <c r="K796"/>
      <c r="L796"/>
      <c r="M796"/>
      <c r="N796"/>
      <c r="O796"/>
      <c r="P796"/>
      <c r="Q796"/>
      <c r="R796"/>
      <c r="S796"/>
      <c r="T796"/>
      <c r="U796"/>
      <c r="V796"/>
      <c r="W796"/>
      <c r="X796"/>
      <c r="Y796"/>
      <c r="Z796"/>
    </row>
    <row r="797" spans="1:26" ht="14.4" x14ac:dyDescent="0.3">
      <c r="A797"/>
      <c r="B797"/>
      <c r="C797"/>
      <c r="D797"/>
      <c r="E797"/>
      <c r="F797"/>
      <c r="G797"/>
      <c r="H797"/>
      <c r="I797"/>
      <c r="J797"/>
      <c r="K797"/>
      <c r="L797"/>
      <c r="M797"/>
      <c r="N797"/>
      <c r="O797"/>
      <c r="P797"/>
      <c r="Q797"/>
      <c r="R797"/>
      <c r="S797"/>
      <c r="T797"/>
      <c r="U797"/>
      <c r="V797"/>
      <c r="W797"/>
      <c r="X797"/>
      <c r="Y797"/>
      <c r="Z797"/>
    </row>
    <row r="798" spans="1:26" ht="14.4" x14ac:dyDescent="0.3">
      <c r="A798"/>
      <c r="B798"/>
      <c r="C798"/>
      <c r="D798"/>
      <c r="E798"/>
      <c r="F798"/>
      <c r="G798"/>
      <c r="H798"/>
      <c r="I798"/>
      <c r="J798"/>
      <c r="K798"/>
      <c r="L798"/>
      <c r="M798"/>
      <c r="N798"/>
      <c r="O798"/>
      <c r="P798"/>
      <c r="Q798"/>
      <c r="R798"/>
      <c r="S798"/>
      <c r="T798"/>
      <c r="U798"/>
      <c r="V798"/>
      <c r="W798"/>
      <c r="X798"/>
      <c r="Y798"/>
      <c r="Z798"/>
    </row>
    <row r="799" spans="1:26" ht="14.4" x14ac:dyDescent="0.3">
      <c r="A799"/>
      <c r="B799"/>
      <c r="C799"/>
      <c r="D799"/>
      <c r="E799"/>
      <c r="F799"/>
      <c r="G799"/>
      <c r="H799"/>
      <c r="I799"/>
      <c r="J799"/>
      <c r="K799"/>
      <c r="L799"/>
      <c r="M799"/>
      <c r="N799"/>
      <c r="O799"/>
      <c r="P799"/>
      <c r="Q799"/>
      <c r="R799"/>
      <c r="S799"/>
      <c r="T799"/>
      <c r="U799"/>
      <c r="V799"/>
      <c r="W799"/>
      <c r="X799"/>
      <c r="Y799"/>
      <c r="Z799"/>
    </row>
    <row r="800" spans="1:26" ht="14.4" x14ac:dyDescent="0.3">
      <c r="A800"/>
      <c r="B800"/>
      <c r="C800"/>
      <c r="D800"/>
      <c r="E800"/>
      <c r="F800"/>
      <c r="G800"/>
      <c r="H800"/>
      <c r="I800"/>
      <c r="J800"/>
      <c r="K800"/>
      <c r="L800"/>
      <c r="M800"/>
      <c r="N800"/>
      <c r="O800"/>
      <c r="P800"/>
      <c r="Q800"/>
      <c r="R800"/>
      <c r="S800"/>
      <c r="T800"/>
      <c r="U800"/>
      <c r="V800"/>
      <c r="W800"/>
      <c r="X800"/>
      <c r="Y800"/>
      <c r="Z800"/>
    </row>
    <row r="801" spans="1:26" ht="14.4" x14ac:dyDescent="0.3">
      <c r="A801"/>
      <c r="B801"/>
      <c r="C801"/>
      <c r="D801"/>
      <c r="E801"/>
      <c r="F801"/>
      <c r="G801"/>
      <c r="H801"/>
      <c r="I801"/>
      <c r="J801"/>
      <c r="K801"/>
      <c r="L801"/>
      <c r="M801"/>
      <c r="N801"/>
      <c r="O801"/>
      <c r="P801"/>
      <c r="Q801"/>
      <c r="R801"/>
      <c r="S801"/>
      <c r="T801"/>
      <c r="U801"/>
      <c r="V801"/>
      <c r="W801"/>
      <c r="X801"/>
      <c r="Y801"/>
      <c r="Z801"/>
    </row>
    <row r="802" spans="1:26" ht="14.4" x14ac:dyDescent="0.3">
      <c r="A802"/>
      <c r="B802"/>
      <c r="C802"/>
      <c r="D802"/>
      <c r="E802"/>
      <c r="F802"/>
      <c r="G802"/>
      <c r="H802"/>
      <c r="I802"/>
      <c r="J802"/>
      <c r="K802"/>
      <c r="L802"/>
      <c r="M802"/>
      <c r="N802"/>
      <c r="O802"/>
      <c r="P802"/>
      <c r="Q802"/>
      <c r="R802"/>
      <c r="S802"/>
      <c r="T802"/>
      <c r="U802"/>
      <c r="V802"/>
      <c r="W802"/>
      <c r="X802"/>
      <c r="Y802"/>
      <c r="Z802"/>
    </row>
    <row r="803" spans="1:26" ht="14.4" x14ac:dyDescent="0.3">
      <c r="A803"/>
      <c r="B803"/>
      <c r="C803"/>
      <c r="D803"/>
      <c r="E803"/>
      <c r="F803"/>
      <c r="G803"/>
      <c r="H803"/>
      <c r="I803"/>
      <c r="J803"/>
      <c r="K803"/>
      <c r="L803"/>
      <c r="M803"/>
      <c r="N803"/>
      <c r="O803"/>
      <c r="P803"/>
      <c r="Q803"/>
      <c r="R803"/>
      <c r="S803"/>
      <c r="T803"/>
      <c r="U803"/>
      <c r="V803"/>
      <c r="W803"/>
      <c r="X803"/>
      <c r="Y803"/>
      <c r="Z803"/>
    </row>
    <row r="804" spans="1:26" ht="14.4" x14ac:dyDescent="0.3">
      <c r="A804"/>
      <c r="B804"/>
      <c r="C804"/>
      <c r="D804"/>
      <c r="E804"/>
      <c r="F804"/>
      <c r="G804"/>
      <c r="H804"/>
      <c r="I804"/>
      <c r="J804"/>
      <c r="K804"/>
      <c r="L804"/>
      <c r="M804"/>
      <c r="N804"/>
      <c r="O804"/>
      <c r="P804"/>
      <c r="Q804"/>
      <c r="R804"/>
      <c r="S804"/>
      <c r="T804"/>
      <c r="U804"/>
      <c r="V804"/>
      <c r="W804"/>
      <c r="X804"/>
      <c r="Y804"/>
      <c r="Z804"/>
    </row>
    <row r="805" spans="1:26" ht="14.4" x14ac:dyDescent="0.3">
      <c r="A805"/>
      <c r="B805"/>
      <c r="C805"/>
      <c r="D805"/>
      <c r="E805"/>
      <c r="F805"/>
      <c r="G805"/>
      <c r="H805"/>
      <c r="I805"/>
      <c r="J805"/>
      <c r="K805"/>
      <c r="L805"/>
      <c r="M805"/>
      <c r="N805"/>
      <c r="O805"/>
      <c r="P805"/>
      <c r="Q805"/>
      <c r="R805"/>
      <c r="S805"/>
      <c r="T805"/>
      <c r="U805"/>
      <c r="V805"/>
      <c r="W805"/>
      <c r="X805"/>
      <c r="Y805"/>
      <c r="Z805"/>
    </row>
    <row r="806" spans="1:26" ht="14.4" x14ac:dyDescent="0.3">
      <c r="A806"/>
      <c r="B806"/>
      <c r="C806"/>
      <c r="D806"/>
      <c r="E806"/>
      <c r="F806"/>
      <c r="G806"/>
      <c r="H806"/>
      <c r="I806"/>
      <c r="J806"/>
      <c r="K806"/>
      <c r="L806"/>
      <c r="M806"/>
      <c r="N806"/>
      <c r="O806"/>
      <c r="P806"/>
      <c r="Q806"/>
      <c r="R806"/>
      <c r="S806"/>
      <c r="T806"/>
      <c r="U806"/>
      <c r="V806"/>
      <c r="W806"/>
      <c r="X806"/>
      <c r="Y806"/>
      <c r="Z806"/>
    </row>
    <row r="807" spans="1:26" ht="14.4" x14ac:dyDescent="0.3">
      <c r="A807"/>
      <c r="B807"/>
      <c r="C807"/>
      <c r="D807"/>
      <c r="E807"/>
      <c r="F807"/>
      <c r="G807"/>
      <c r="H807"/>
      <c r="I807"/>
      <c r="J807"/>
      <c r="K807"/>
      <c r="L807"/>
      <c r="M807"/>
      <c r="N807"/>
      <c r="O807"/>
      <c r="P807"/>
      <c r="Q807"/>
      <c r="R807"/>
      <c r="S807"/>
      <c r="T807"/>
      <c r="U807"/>
      <c r="V807"/>
      <c r="W807"/>
      <c r="X807"/>
      <c r="Y807"/>
      <c r="Z807"/>
    </row>
    <row r="808" spans="1:26" ht="14.4" x14ac:dyDescent="0.3">
      <c r="A808"/>
      <c r="B808"/>
      <c r="C808"/>
      <c r="D808"/>
      <c r="E808"/>
      <c r="F808"/>
      <c r="G808"/>
      <c r="H808"/>
      <c r="I808"/>
      <c r="J808"/>
      <c r="K808"/>
      <c r="L808"/>
      <c r="M808"/>
      <c r="N808"/>
      <c r="O808"/>
      <c r="P808"/>
      <c r="Q808"/>
      <c r="R808"/>
      <c r="S808"/>
      <c r="T808"/>
      <c r="U808"/>
      <c r="V808"/>
      <c r="W808"/>
      <c r="X808"/>
      <c r="Y808"/>
      <c r="Z808"/>
    </row>
    <row r="809" spans="1:26" ht="14.4" x14ac:dyDescent="0.3">
      <c r="A809"/>
      <c r="B809"/>
      <c r="C809"/>
      <c r="D809"/>
      <c r="E809"/>
      <c r="F809"/>
      <c r="G809"/>
      <c r="H809"/>
      <c r="I809"/>
      <c r="J809"/>
      <c r="K809"/>
      <c r="L809"/>
      <c r="M809"/>
      <c r="N809"/>
      <c r="O809"/>
      <c r="P809"/>
      <c r="Q809"/>
      <c r="R809"/>
      <c r="S809"/>
      <c r="T809"/>
      <c r="U809"/>
      <c r="V809"/>
      <c r="W809"/>
      <c r="X809"/>
      <c r="Y809"/>
      <c r="Z809"/>
    </row>
    <row r="810" spans="1:26" ht="14.4" x14ac:dyDescent="0.3">
      <c r="A810"/>
      <c r="B810"/>
      <c r="C810"/>
      <c r="D810"/>
      <c r="E810"/>
      <c r="F810"/>
      <c r="G810"/>
      <c r="H810"/>
      <c r="I810"/>
      <c r="J810"/>
      <c r="K810"/>
      <c r="L810"/>
      <c r="M810"/>
      <c r="N810"/>
      <c r="O810"/>
      <c r="P810"/>
      <c r="Q810"/>
      <c r="R810"/>
      <c r="S810"/>
      <c r="T810"/>
      <c r="U810"/>
      <c r="V810"/>
      <c r="W810"/>
      <c r="X810"/>
      <c r="Y810"/>
      <c r="Z810"/>
    </row>
    <row r="811" spans="1:26" ht="14.4" x14ac:dyDescent="0.3">
      <c r="A811"/>
      <c r="B811"/>
      <c r="C811"/>
      <c r="D811"/>
      <c r="E811"/>
      <c r="F811"/>
      <c r="G811"/>
      <c r="H811"/>
      <c r="I811"/>
      <c r="J811"/>
      <c r="K811"/>
      <c r="L811"/>
      <c r="M811"/>
      <c r="N811"/>
      <c r="O811"/>
      <c r="P811"/>
      <c r="Q811"/>
      <c r="R811"/>
      <c r="S811"/>
      <c r="T811"/>
      <c r="U811"/>
      <c r="V811"/>
      <c r="W811"/>
      <c r="X811"/>
      <c r="Y811"/>
      <c r="Z811"/>
    </row>
    <row r="812" spans="1:26" ht="14.4" x14ac:dyDescent="0.3">
      <c r="A812"/>
      <c r="B812"/>
      <c r="C812"/>
      <c r="D812"/>
      <c r="E812"/>
      <c r="F812"/>
      <c r="G812"/>
      <c r="H812"/>
      <c r="I812"/>
      <c r="J812"/>
      <c r="K812"/>
      <c r="L812"/>
      <c r="M812"/>
      <c r="N812"/>
      <c r="O812"/>
      <c r="P812"/>
      <c r="Q812"/>
      <c r="R812"/>
      <c r="S812"/>
      <c r="T812"/>
      <c r="U812"/>
      <c r="V812"/>
      <c r="W812"/>
      <c r="X812"/>
      <c r="Y812"/>
      <c r="Z812"/>
    </row>
    <row r="813" spans="1:26" ht="14.4" x14ac:dyDescent="0.3">
      <c r="A813"/>
      <c r="B813"/>
      <c r="C813"/>
      <c r="D813"/>
      <c r="E813"/>
      <c r="F813"/>
      <c r="G813"/>
      <c r="H813"/>
      <c r="I813"/>
      <c r="J813"/>
      <c r="K813"/>
      <c r="L813"/>
      <c r="M813"/>
      <c r="N813"/>
      <c r="O813"/>
      <c r="P813"/>
      <c r="Q813"/>
      <c r="R813"/>
      <c r="S813"/>
      <c r="T813"/>
      <c r="U813"/>
      <c r="V813"/>
      <c r="W813"/>
      <c r="X813"/>
      <c r="Y813"/>
      <c r="Z813"/>
    </row>
    <row r="814" spans="1:26" ht="14.4" x14ac:dyDescent="0.3">
      <c r="A814"/>
      <c r="B814"/>
      <c r="C814"/>
      <c r="D814"/>
      <c r="E814"/>
      <c r="F814"/>
      <c r="G814"/>
      <c r="H814"/>
      <c r="I814"/>
      <c r="J814"/>
      <c r="K814"/>
      <c r="L814"/>
      <c r="M814"/>
      <c r="N814"/>
      <c r="O814"/>
      <c r="P814"/>
      <c r="Q814"/>
      <c r="R814"/>
      <c r="S814"/>
      <c r="T814"/>
      <c r="U814"/>
      <c r="V814"/>
      <c r="W814"/>
      <c r="X814"/>
      <c r="Y814"/>
      <c r="Z814"/>
    </row>
    <row r="815" spans="1:26" ht="14.4" x14ac:dyDescent="0.3">
      <c r="A815"/>
      <c r="B815"/>
      <c r="C815"/>
      <c r="D815"/>
      <c r="E815"/>
      <c r="F815"/>
      <c r="G815"/>
      <c r="H815"/>
      <c r="I815"/>
      <c r="J815"/>
      <c r="K815"/>
      <c r="L815"/>
      <c r="M815"/>
      <c r="N815"/>
      <c r="O815"/>
      <c r="P815"/>
      <c r="Q815"/>
      <c r="R815"/>
      <c r="S815"/>
      <c r="T815"/>
      <c r="U815"/>
      <c r="V815"/>
      <c r="W815"/>
      <c r="X815"/>
      <c r="Y815"/>
      <c r="Z815"/>
    </row>
    <row r="816" spans="1:26" ht="14.4" x14ac:dyDescent="0.3">
      <c r="A816"/>
      <c r="B816"/>
      <c r="C816"/>
      <c r="D816"/>
      <c r="E816"/>
      <c r="F816"/>
      <c r="G816"/>
      <c r="H816"/>
      <c r="I816"/>
      <c r="J816"/>
      <c r="K816"/>
      <c r="L816"/>
      <c r="M816"/>
      <c r="N816"/>
      <c r="O816"/>
      <c r="P816"/>
      <c r="Q816"/>
      <c r="R816"/>
      <c r="S816"/>
      <c r="T816"/>
      <c r="U816"/>
      <c r="V816"/>
      <c r="W816"/>
      <c r="X816"/>
      <c r="Y816"/>
      <c r="Z816"/>
    </row>
    <row r="817" spans="1:26" ht="14.4" x14ac:dyDescent="0.3">
      <c r="A817"/>
      <c r="B817"/>
      <c r="C817"/>
      <c r="D817"/>
      <c r="E817"/>
      <c r="F817"/>
      <c r="G817"/>
      <c r="H817"/>
      <c r="I817"/>
      <c r="J817"/>
      <c r="K817"/>
      <c r="L817"/>
      <c r="M817"/>
      <c r="N817"/>
      <c r="O817"/>
      <c r="P817"/>
      <c r="Q817"/>
      <c r="R817"/>
      <c r="S817"/>
      <c r="T817"/>
      <c r="U817"/>
      <c r="V817"/>
      <c r="W817"/>
      <c r="X817"/>
      <c r="Y817"/>
      <c r="Z817"/>
    </row>
    <row r="818" spans="1:26" ht="14.4" x14ac:dyDescent="0.3">
      <c r="A818"/>
      <c r="B818"/>
      <c r="C818"/>
      <c r="D818"/>
      <c r="E818"/>
      <c r="F818"/>
      <c r="G818"/>
      <c r="H818"/>
      <c r="I818"/>
      <c r="J818"/>
      <c r="K818"/>
      <c r="L818"/>
      <c r="M818"/>
      <c r="N818"/>
      <c r="O818"/>
      <c r="P818"/>
      <c r="Q818"/>
      <c r="R818"/>
      <c r="S818"/>
      <c r="T818"/>
      <c r="U818"/>
      <c r="V818"/>
      <c r="W818"/>
      <c r="X818"/>
      <c r="Y818"/>
      <c r="Z818"/>
    </row>
    <row r="819" spans="1:26" ht="14.4" x14ac:dyDescent="0.3">
      <c r="A819"/>
      <c r="B819"/>
      <c r="C819"/>
      <c r="D819"/>
      <c r="E819"/>
      <c r="F819"/>
      <c r="G819"/>
      <c r="H819"/>
      <c r="I819"/>
      <c r="J819"/>
      <c r="K819"/>
      <c r="L819"/>
      <c r="M819"/>
      <c r="N819"/>
      <c r="O819"/>
      <c r="P819"/>
      <c r="Q819"/>
      <c r="R819"/>
      <c r="S819"/>
      <c r="T819"/>
      <c r="U819"/>
      <c r="V819"/>
      <c r="W819"/>
      <c r="X819"/>
      <c r="Y819"/>
      <c r="Z819"/>
    </row>
    <row r="820" spans="1:26" ht="14.4" x14ac:dyDescent="0.3">
      <c r="A820"/>
      <c r="B820"/>
      <c r="C820"/>
      <c r="D820"/>
      <c r="E820"/>
      <c r="F820"/>
      <c r="G820"/>
      <c r="H820"/>
      <c r="I820"/>
      <c r="J820"/>
      <c r="K820"/>
      <c r="L820"/>
      <c r="M820"/>
      <c r="N820"/>
      <c r="O820"/>
      <c r="P820"/>
      <c r="Q820"/>
      <c r="R820"/>
      <c r="S820"/>
      <c r="T820"/>
      <c r="U820"/>
      <c r="V820"/>
      <c r="W820"/>
      <c r="X820"/>
      <c r="Y820"/>
      <c r="Z820"/>
    </row>
    <row r="821" spans="1:26" ht="14.4" x14ac:dyDescent="0.3">
      <c r="A821"/>
      <c r="B821"/>
      <c r="C821"/>
      <c r="D821"/>
      <c r="E821"/>
      <c r="F821"/>
      <c r="G821"/>
      <c r="H821"/>
      <c r="I821"/>
      <c r="J821"/>
      <c r="K821"/>
      <c r="L821"/>
      <c r="M821"/>
      <c r="N821"/>
      <c r="O821"/>
      <c r="P821"/>
      <c r="Q821"/>
      <c r="R821"/>
      <c r="S821"/>
      <c r="T821"/>
      <c r="U821"/>
      <c r="V821"/>
      <c r="W821"/>
      <c r="X821"/>
      <c r="Y821"/>
      <c r="Z821"/>
    </row>
    <row r="822" spans="1:26" ht="14.4" x14ac:dyDescent="0.3">
      <c r="A822"/>
      <c r="B822"/>
      <c r="C822"/>
      <c r="D822"/>
      <c r="E822"/>
      <c r="F822"/>
      <c r="G822"/>
      <c r="H822"/>
      <c r="I822"/>
      <c r="J822"/>
      <c r="K822"/>
      <c r="L822"/>
      <c r="M822"/>
      <c r="N822"/>
      <c r="O822"/>
      <c r="P822"/>
      <c r="Q822"/>
      <c r="R822"/>
      <c r="S822"/>
      <c r="T822"/>
      <c r="U822"/>
      <c r="V822"/>
      <c r="W822"/>
      <c r="X822"/>
      <c r="Y822"/>
      <c r="Z822"/>
    </row>
    <row r="823" spans="1:26" ht="14.4" x14ac:dyDescent="0.3">
      <c r="A823"/>
      <c r="B823"/>
      <c r="C823"/>
      <c r="D823"/>
      <c r="E823"/>
      <c r="F823"/>
      <c r="G823"/>
      <c r="H823"/>
      <c r="I823"/>
      <c r="J823"/>
      <c r="K823"/>
      <c r="L823"/>
      <c r="M823"/>
      <c r="N823"/>
      <c r="O823"/>
      <c r="P823"/>
      <c r="Q823"/>
      <c r="R823"/>
      <c r="S823"/>
      <c r="T823"/>
      <c r="U823"/>
      <c r="V823"/>
      <c r="W823"/>
      <c r="X823"/>
      <c r="Y823"/>
      <c r="Z823"/>
    </row>
    <row r="824" spans="1:26" ht="14.4" x14ac:dyDescent="0.3">
      <c r="A824"/>
      <c r="B824"/>
      <c r="C824"/>
      <c r="D824"/>
      <c r="E824"/>
      <c r="F824"/>
      <c r="G824"/>
      <c r="H824"/>
      <c r="I824"/>
      <c r="J824"/>
      <c r="K824"/>
      <c r="L824"/>
      <c r="M824"/>
      <c r="N824"/>
      <c r="O824"/>
      <c r="P824"/>
      <c r="Q824"/>
      <c r="R824"/>
      <c r="S824"/>
      <c r="T824"/>
      <c r="U824"/>
      <c r="V824"/>
      <c r="W824"/>
      <c r="X824"/>
      <c r="Y824"/>
      <c r="Z824"/>
    </row>
    <row r="825" spans="1:26" ht="14.4" x14ac:dyDescent="0.3">
      <c r="A825"/>
      <c r="B825"/>
      <c r="C825"/>
      <c r="D825"/>
      <c r="E825"/>
      <c r="F825"/>
      <c r="G825"/>
      <c r="H825"/>
      <c r="I825"/>
      <c r="J825"/>
      <c r="K825"/>
      <c r="L825"/>
      <c r="M825"/>
      <c r="N825"/>
      <c r="O825"/>
      <c r="P825"/>
      <c r="Q825"/>
      <c r="R825"/>
      <c r="S825"/>
      <c r="T825"/>
      <c r="U825"/>
      <c r="V825"/>
      <c r="W825"/>
      <c r="X825"/>
      <c r="Y825"/>
      <c r="Z825"/>
    </row>
    <row r="826" spans="1:26" ht="14.4" x14ac:dyDescent="0.3">
      <c r="A826"/>
      <c r="B826"/>
      <c r="C826"/>
      <c r="D826"/>
      <c r="E826"/>
      <c r="F826"/>
      <c r="G826"/>
      <c r="H826"/>
      <c r="I826"/>
      <c r="J826"/>
      <c r="K826"/>
      <c r="L826"/>
      <c r="M826"/>
      <c r="N826"/>
      <c r="O826"/>
      <c r="P826"/>
      <c r="Q826"/>
      <c r="R826"/>
      <c r="S826"/>
      <c r="T826"/>
      <c r="U826"/>
      <c r="V826"/>
      <c r="W826"/>
      <c r="X826"/>
      <c r="Y826"/>
      <c r="Z826"/>
    </row>
    <row r="827" spans="1:26" ht="14.4" x14ac:dyDescent="0.3">
      <c r="A827"/>
      <c r="B827"/>
      <c r="C827"/>
      <c r="D827"/>
      <c r="E827"/>
      <c r="F827"/>
      <c r="G827"/>
      <c r="H827"/>
      <c r="I827"/>
      <c r="J827"/>
      <c r="K827"/>
      <c r="L827"/>
      <c r="M827"/>
      <c r="N827"/>
      <c r="O827"/>
      <c r="P827"/>
      <c r="Q827"/>
      <c r="R827"/>
      <c r="S827"/>
      <c r="T827"/>
      <c r="U827"/>
      <c r="V827"/>
      <c r="W827"/>
      <c r="X827"/>
      <c r="Y827"/>
      <c r="Z827"/>
    </row>
    <row r="828" spans="1:26" ht="14.4" x14ac:dyDescent="0.3">
      <c r="A828"/>
      <c r="B828"/>
      <c r="C828"/>
      <c r="D828"/>
      <c r="E828"/>
      <c r="F828"/>
      <c r="G828"/>
      <c r="H828"/>
      <c r="I828"/>
      <c r="J828"/>
      <c r="K828"/>
      <c r="L828"/>
      <c r="M828"/>
      <c r="N828"/>
      <c r="O828"/>
      <c r="P828"/>
      <c r="Q828"/>
      <c r="R828"/>
      <c r="S828"/>
      <c r="T828"/>
      <c r="U828"/>
      <c r="V828"/>
      <c r="W828"/>
      <c r="X828"/>
      <c r="Y828"/>
      <c r="Z828"/>
    </row>
    <row r="829" spans="1:26" ht="14.4" x14ac:dyDescent="0.3">
      <c r="A829"/>
      <c r="B829"/>
      <c r="C829"/>
      <c r="D829"/>
      <c r="E829"/>
      <c r="F829"/>
      <c r="G829"/>
      <c r="H829"/>
      <c r="I829"/>
      <c r="J829"/>
      <c r="K829"/>
      <c r="L829"/>
      <c r="M829"/>
      <c r="N829"/>
      <c r="O829"/>
      <c r="P829"/>
      <c r="Q829"/>
      <c r="R829"/>
      <c r="S829"/>
      <c r="T829"/>
      <c r="U829"/>
      <c r="V829"/>
      <c r="W829"/>
      <c r="X829"/>
      <c r="Y829"/>
      <c r="Z829"/>
    </row>
    <row r="830" spans="1:26" ht="14.4" x14ac:dyDescent="0.3">
      <c r="A830"/>
      <c r="B830"/>
      <c r="C830"/>
      <c r="D830"/>
      <c r="E830"/>
      <c r="F830"/>
      <c r="G830"/>
      <c r="H830"/>
      <c r="I830"/>
      <c r="J830"/>
      <c r="K830"/>
      <c r="L830"/>
      <c r="M830"/>
      <c r="N830"/>
      <c r="O830"/>
      <c r="P830"/>
      <c r="Q830"/>
      <c r="R830"/>
      <c r="S830"/>
      <c r="T830"/>
      <c r="U830"/>
      <c r="V830"/>
      <c r="W830"/>
      <c r="X830"/>
      <c r="Y830"/>
      <c r="Z830"/>
    </row>
    <row r="831" spans="1:26" ht="14.4" x14ac:dyDescent="0.3">
      <c r="A831"/>
      <c r="B831"/>
      <c r="C831"/>
      <c r="D831"/>
      <c r="E831"/>
      <c r="F831"/>
      <c r="G831"/>
      <c r="H831"/>
      <c r="I831"/>
      <c r="J831"/>
      <c r="K831"/>
      <c r="L831"/>
      <c r="M831"/>
      <c r="N831"/>
      <c r="O831"/>
      <c r="P831"/>
      <c r="Q831"/>
      <c r="R831"/>
      <c r="S831"/>
      <c r="T831"/>
      <c r="U831"/>
      <c r="V831"/>
      <c r="W831"/>
      <c r="X831"/>
      <c r="Y831"/>
      <c r="Z831"/>
    </row>
    <row r="832" spans="1:26" ht="14.4" x14ac:dyDescent="0.3">
      <c r="A832"/>
      <c r="B832"/>
      <c r="C832"/>
      <c r="D832"/>
      <c r="E832"/>
      <c r="F832"/>
      <c r="G832"/>
      <c r="H832"/>
      <c r="I832"/>
      <c r="J832"/>
      <c r="K832"/>
      <c r="L832"/>
      <c r="M832"/>
      <c r="N832"/>
      <c r="O832"/>
      <c r="P832"/>
      <c r="Q832"/>
      <c r="R832"/>
      <c r="S832"/>
      <c r="T832"/>
      <c r="U832"/>
      <c r="V832"/>
      <c r="W832"/>
      <c r="X832"/>
      <c r="Y832"/>
      <c r="Z832"/>
    </row>
    <row r="833" spans="1:26" ht="14.4" x14ac:dyDescent="0.3">
      <c r="A833"/>
      <c r="B833"/>
      <c r="C833"/>
      <c r="D833"/>
      <c r="E833"/>
      <c r="F833"/>
      <c r="G833"/>
      <c r="H833"/>
      <c r="I833"/>
      <c r="J833"/>
      <c r="K833"/>
      <c r="L833"/>
      <c r="M833"/>
      <c r="N833"/>
      <c r="O833"/>
      <c r="P833"/>
      <c r="Q833"/>
      <c r="R833"/>
      <c r="S833"/>
      <c r="T833"/>
      <c r="U833"/>
      <c r="V833"/>
      <c r="W833"/>
      <c r="X833"/>
      <c r="Y833"/>
      <c r="Z833"/>
    </row>
    <row r="834" spans="1:26" ht="14.4" x14ac:dyDescent="0.3">
      <c r="A834"/>
      <c r="B834"/>
      <c r="C834"/>
      <c r="D834"/>
      <c r="E834"/>
      <c r="F834"/>
      <c r="G834"/>
      <c r="H834"/>
      <c r="I834"/>
      <c r="J834"/>
      <c r="K834"/>
      <c r="L834"/>
      <c r="M834"/>
      <c r="N834"/>
      <c r="O834"/>
      <c r="P834"/>
      <c r="Q834"/>
      <c r="R834"/>
      <c r="S834"/>
      <c r="T834"/>
      <c r="U834"/>
      <c r="V834"/>
      <c r="W834"/>
      <c r="X834"/>
      <c r="Y834"/>
      <c r="Z834"/>
    </row>
    <row r="835" spans="1:26" ht="14.4" x14ac:dyDescent="0.3">
      <c r="A835"/>
      <c r="B835"/>
      <c r="C835"/>
      <c r="D835"/>
      <c r="E835"/>
      <c r="F835"/>
      <c r="G835"/>
      <c r="H835"/>
      <c r="I835"/>
      <c r="J835"/>
      <c r="K835"/>
      <c r="L835"/>
      <c r="M835"/>
      <c r="N835"/>
      <c r="O835"/>
      <c r="P835"/>
      <c r="Q835"/>
      <c r="R835"/>
      <c r="S835"/>
      <c r="T835"/>
      <c r="U835"/>
      <c r="V835"/>
      <c r="W835"/>
      <c r="X835"/>
      <c r="Y835"/>
      <c r="Z835"/>
    </row>
    <row r="836" spans="1:26" ht="14.4" x14ac:dyDescent="0.3">
      <c r="A836"/>
      <c r="B836"/>
      <c r="C836"/>
      <c r="D836"/>
      <c r="E836"/>
      <c r="F836"/>
      <c r="G836"/>
      <c r="H836"/>
      <c r="I836"/>
      <c r="J836"/>
      <c r="K836"/>
      <c r="L836"/>
      <c r="M836"/>
      <c r="N836"/>
      <c r="O836"/>
      <c r="P836"/>
      <c r="Q836"/>
      <c r="R836"/>
      <c r="S836"/>
      <c r="T836"/>
      <c r="U836"/>
      <c r="V836"/>
      <c r="W836"/>
      <c r="X836"/>
      <c r="Y836"/>
      <c r="Z836"/>
    </row>
    <row r="837" spans="1:26" ht="14.4" x14ac:dyDescent="0.3">
      <c r="A837"/>
      <c r="B837"/>
      <c r="C837"/>
      <c r="D837"/>
      <c r="E837"/>
      <c r="F837"/>
      <c r="G837"/>
      <c r="H837"/>
      <c r="I837"/>
      <c r="J837"/>
      <c r="K837"/>
      <c r="L837"/>
      <c r="M837"/>
      <c r="N837"/>
      <c r="O837"/>
      <c r="P837"/>
      <c r="Q837"/>
      <c r="R837"/>
      <c r="S837"/>
      <c r="T837"/>
      <c r="U837"/>
      <c r="V837"/>
      <c r="W837"/>
      <c r="X837"/>
      <c r="Y837"/>
      <c r="Z837"/>
    </row>
    <row r="838" spans="1:26" ht="14.4" x14ac:dyDescent="0.3">
      <c r="A838"/>
      <c r="B838"/>
      <c r="C838"/>
      <c r="D838"/>
      <c r="E838"/>
      <c r="F838"/>
      <c r="G838"/>
      <c r="H838"/>
      <c r="I838"/>
      <c r="J838"/>
      <c r="K838"/>
      <c r="L838"/>
      <c r="M838"/>
      <c r="N838"/>
      <c r="O838"/>
      <c r="P838"/>
      <c r="Q838"/>
      <c r="R838"/>
      <c r="S838"/>
      <c r="T838"/>
      <c r="U838"/>
      <c r="V838"/>
      <c r="W838"/>
      <c r="X838"/>
      <c r="Y838"/>
      <c r="Z838"/>
    </row>
    <row r="839" spans="1:26" ht="14.4" x14ac:dyDescent="0.3">
      <c r="A839"/>
      <c r="B839"/>
      <c r="C839"/>
      <c r="D839"/>
      <c r="E839"/>
      <c r="F839"/>
      <c r="G839"/>
      <c r="H839"/>
      <c r="I839"/>
      <c r="J839"/>
      <c r="K839"/>
      <c r="L839"/>
      <c r="M839"/>
      <c r="N839"/>
      <c r="O839"/>
      <c r="P839"/>
      <c r="Q839"/>
      <c r="R839"/>
      <c r="S839"/>
      <c r="T839"/>
      <c r="U839"/>
      <c r="V839"/>
      <c r="W839"/>
      <c r="X839"/>
      <c r="Y839"/>
      <c r="Z839"/>
    </row>
    <row r="840" spans="1:26" ht="14.4" x14ac:dyDescent="0.3">
      <c r="A840"/>
      <c r="B840"/>
      <c r="C840"/>
      <c r="D840"/>
      <c r="E840"/>
      <c r="F840"/>
      <c r="G840"/>
      <c r="H840"/>
      <c r="I840"/>
      <c r="J840"/>
      <c r="K840"/>
      <c r="L840"/>
      <c r="M840"/>
      <c r="N840"/>
      <c r="O840"/>
      <c r="P840"/>
      <c r="Q840"/>
      <c r="R840"/>
      <c r="S840"/>
      <c r="T840"/>
      <c r="U840"/>
      <c r="V840"/>
      <c r="W840"/>
      <c r="X840"/>
      <c r="Y840"/>
      <c r="Z840"/>
    </row>
    <row r="841" spans="1:26" ht="14.4" x14ac:dyDescent="0.3">
      <c r="A841"/>
      <c r="B841"/>
      <c r="C841"/>
      <c r="D841"/>
      <c r="E841"/>
      <c r="F841"/>
      <c r="G841"/>
      <c r="H841"/>
      <c r="I841"/>
      <c r="J841"/>
      <c r="K841"/>
      <c r="L841"/>
      <c r="M841"/>
      <c r="N841"/>
      <c r="O841"/>
      <c r="P841"/>
      <c r="Q841"/>
      <c r="R841"/>
      <c r="S841"/>
      <c r="T841"/>
      <c r="U841"/>
      <c r="V841"/>
      <c r="W841"/>
      <c r="X841"/>
      <c r="Y841"/>
      <c r="Z841"/>
    </row>
    <row r="842" spans="1:26" ht="14.4" x14ac:dyDescent="0.3">
      <c r="A842"/>
      <c r="B842"/>
      <c r="C842"/>
      <c r="D842"/>
      <c r="E842"/>
      <c r="F842"/>
      <c r="G842"/>
      <c r="H842"/>
      <c r="I842"/>
      <c r="J842"/>
      <c r="K842"/>
      <c r="L842"/>
      <c r="M842"/>
      <c r="N842"/>
      <c r="O842"/>
      <c r="P842"/>
      <c r="Q842"/>
      <c r="R842"/>
      <c r="S842"/>
      <c r="T842"/>
      <c r="U842"/>
      <c r="V842"/>
      <c r="W842"/>
      <c r="X842"/>
      <c r="Y842"/>
      <c r="Z842"/>
    </row>
    <row r="843" spans="1:26" ht="14.4" x14ac:dyDescent="0.3">
      <c r="A843"/>
      <c r="B843"/>
      <c r="C843"/>
      <c r="D843"/>
      <c r="E843"/>
      <c r="F843"/>
      <c r="G843"/>
      <c r="H843"/>
      <c r="I843"/>
      <c r="J843"/>
      <c r="K843"/>
      <c r="L843"/>
      <c r="M843"/>
      <c r="N843"/>
      <c r="O843"/>
      <c r="P843"/>
      <c r="Q843"/>
      <c r="R843"/>
      <c r="S843"/>
      <c r="T843"/>
      <c r="U843"/>
      <c r="V843"/>
      <c r="W843"/>
      <c r="X843"/>
      <c r="Y843"/>
      <c r="Z843"/>
    </row>
    <row r="844" spans="1:26" ht="14.4" x14ac:dyDescent="0.3">
      <c r="A844"/>
      <c r="B844"/>
      <c r="C844"/>
      <c r="D844"/>
      <c r="E844"/>
      <c r="F844"/>
      <c r="G844"/>
      <c r="H844"/>
      <c r="I844"/>
      <c r="J844"/>
      <c r="K844"/>
      <c r="L844"/>
      <c r="M844"/>
      <c r="N844"/>
      <c r="O844"/>
      <c r="P844"/>
      <c r="Q844"/>
      <c r="R844"/>
      <c r="S844"/>
      <c r="T844"/>
      <c r="U844"/>
      <c r="V844"/>
      <c r="W844"/>
      <c r="X844"/>
      <c r="Y844"/>
      <c r="Z844"/>
    </row>
    <row r="845" spans="1:26" ht="14.4" x14ac:dyDescent="0.3">
      <c r="A845"/>
      <c r="B845"/>
      <c r="C845"/>
      <c r="D845"/>
      <c r="E845"/>
      <c r="F845"/>
      <c r="G845"/>
      <c r="H845"/>
      <c r="I845"/>
      <c r="J845"/>
      <c r="K845"/>
      <c r="L845"/>
      <c r="M845"/>
      <c r="N845"/>
      <c r="O845"/>
      <c r="P845"/>
      <c r="Q845"/>
      <c r="R845"/>
      <c r="S845"/>
      <c r="T845"/>
      <c r="U845"/>
      <c r="V845"/>
      <c r="W845"/>
      <c r="X845"/>
      <c r="Y845"/>
      <c r="Z845"/>
    </row>
    <row r="846" spans="1:26" ht="14.4" x14ac:dyDescent="0.3">
      <c r="A846"/>
      <c r="B846"/>
      <c r="C846"/>
      <c r="D846"/>
      <c r="E846"/>
      <c r="F846"/>
      <c r="G846"/>
      <c r="H846"/>
      <c r="I846"/>
      <c r="J846"/>
      <c r="K846"/>
      <c r="L846"/>
      <c r="M846"/>
      <c r="N846"/>
      <c r="O846"/>
      <c r="P846"/>
      <c r="Q846"/>
      <c r="R846"/>
      <c r="S846"/>
      <c r="T846"/>
      <c r="U846"/>
      <c r="V846"/>
      <c r="W846"/>
      <c r="X846"/>
      <c r="Y846"/>
      <c r="Z846"/>
    </row>
    <row r="847" spans="1:26" ht="14.4" x14ac:dyDescent="0.3">
      <c r="A847"/>
      <c r="B847"/>
      <c r="C847"/>
      <c r="D847"/>
      <c r="E847"/>
      <c r="F847"/>
      <c r="G847"/>
      <c r="H847"/>
      <c r="I847"/>
      <c r="J847"/>
      <c r="K847"/>
      <c r="L847"/>
      <c r="M847"/>
      <c r="N847"/>
      <c r="O847"/>
      <c r="P847"/>
      <c r="Q847"/>
      <c r="R847"/>
      <c r="S847"/>
      <c r="T847"/>
      <c r="U847"/>
      <c r="V847"/>
      <c r="W847"/>
      <c r="X847"/>
      <c r="Y847"/>
      <c r="Z847"/>
    </row>
    <row r="848" spans="1:26" ht="14.4" x14ac:dyDescent="0.3">
      <c r="A848"/>
      <c r="B848"/>
      <c r="C848"/>
      <c r="D848"/>
      <c r="E848"/>
      <c r="F848"/>
      <c r="G848"/>
      <c r="H848"/>
      <c r="I848"/>
      <c r="J848"/>
      <c r="K848"/>
      <c r="L848"/>
      <c r="M848"/>
      <c r="N848"/>
      <c r="O848"/>
      <c r="P848"/>
      <c r="Q848"/>
      <c r="R848"/>
      <c r="S848"/>
      <c r="T848"/>
      <c r="U848"/>
      <c r="V848"/>
      <c r="W848"/>
      <c r="X848"/>
      <c r="Y848"/>
      <c r="Z848"/>
    </row>
    <row r="849" spans="1:26" ht="14.4" x14ac:dyDescent="0.3">
      <c r="A849"/>
      <c r="B849"/>
      <c r="C849"/>
      <c r="D849"/>
      <c r="E849"/>
      <c r="F849"/>
      <c r="G849"/>
      <c r="H849"/>
      <c r="I849"/>
      <c r="J849"/>
      <c r="K849"/>
      <c r="L849"/>
      <c r="M849"/>
      <c r="N849"/>
      <c r="O849"/>
      <c r="P849"/>
      <c r="Q849"/>
      <c r="R849"/>
      <c r="S849"/>
      <c r="T849"/>
      <c r="U849"/>
      <c r="V849"/>
      <c r="W849"/>
      <c r="X849"/>
      <c r="Y849"/>
      <c r="Z849"/>
    </row>
    <row r="850" spans="1:26" ht="14.4" x14ac:dyDescent="0.3">
      <c r="A850"/>
      <c r="B850"/>
      <c r="C850"/>
      <c r="D850"/>
      <c r="E850"/>
      <c r="F850"/>
      <c r="G850"/>
      <c r="H850"/>
      <c r="I850"/>
      <c r="J850"/>
      <c r="K850"/>
      <c r="L850"/>
      <c r="M850"/>
      <c r="N850"/>
      <c r="O850"/>
      <c r="P850"/>
      <c r="Q850"/>
      <c r="R850"/>
      <c r="S850"/>
      <c r="T850"/>
      <c r="U850"/>
      <c r="V850"/>
      <c r="W850"/>
      <c r="X850"/>
      <c r="Y850"/>
      <c r="Z850"/>
    </row>
    <row r="851" spans="1:26" ht="14.4" x14ac:dyDescent="0.3">
      <c r="A851"/>
      <c r="B851"/>
      <c r="C851"/>
      <c r="D851"/>
      <c r="E851"/>
      <c r="F851"/>
      <c r="G851"/>
      <c r="H851"/>
      <c r="I851"/>
      <c r="J851"/>
      <c r="K851"/>
      <c r="L851"/>
      <c r="M851"/>
      <c r="N851"/>
      <c r="O851"/>
      <c r="P851"/>
      <c r="Q851"/>
      <c r="R851"/>
      <c r="S851"/>
      <c r="T851"/>
      <c r="U851"/>
      <c r="V851"/>
      <c r="W851"/>
      <c r="X851"/>
      <c r="Y851"/>
      <c r="Z851"/>
    </row>
    <row r="852" spans="1:26" ht="14.4" x14ac:dyDescent="0.3">
      <c r="A852"/>
      <c r="B852"/>
      <c r="C852"/>
      <c r="D852"/>
      <c r="E852"/>
      <c r="F852"/>
      <c r="G852"/>
      <c r="H852"/>
      <c r="I852"/>
      <c r="J852"/>
      <c r="K852"/>
      <c r="L852"/>
      <c r="M852"/>
      <c r="N852"/>
      <c r="O852"/>
      <c r="P852"/>
      <c r="Q852"/>
      <c r="R852"/>
      <c r="S852"/>
      <c r="T852"/>
      <c r="U852"/>
      <c r="V852"/>
      <c r="W852"/>
      <c r="X852"/>
      <c r="Y852"/>
      <c r="Z852"/>
    </row>
    <row r="853" spans="1:26" ht="14.4" x14ac:dyDescent="0.3">
      <c r="A853"/>
      <c r="B853"/>
      <c r="C853"/>
      <c r="D853"/>
      <c r="E853"/>
      <c r="F853"/>
      <c r="G853"/>
      <c r="H853"/>
      <c r="I853"/>
      <c r="J853"/>
      <c r="K853"/>
      <c r="L853"/>
      <c r="M853"/>
      <c r="N853"/>
      <c r="O853"/>
      <c r="P853"/>
      <c r="Q853"/>
      <c r="R853"/>
      <c r="S853"/>
      <c r="T853"/>
      <c r="U853"/>
      <c r="V853"/>
      <c r="W853"/>
      <c r="X853"/>
      <c r="Y853"/>
      <c r="Z853"/>
    </row>
    <row r="854" spans="1:26" ht="14.4" x14ac:dyDescent="0.3">
      <c r="A854"/>
      <c r="B854"/>
      <c r="C854"/>
      <c r="D854"/>
      <c r="E854"/>
      <c r="F854"/>
      <c r="G854"/>
      <c r="H854"/>
      <c r="I854"/>
      <c r="J854"/>
      <c r="K854"/>
      <c r="L854"/>
      <c r="M854"/>
      <c r="N854"/>
      <c r="O854"/>
      <c r="P854"/>
      <c r="Q854"/>
      <c r="R854"/>
      <c r="S854"/>
      <c r="T854"/>
      <c r="U854"/>
      <c r="V854"/>
      <c r="W854"/>
      <c r="X854"/>
      <c r="Y854"/>
      <c r="Z854"/>
    </row>
    <row r="855" spans="1:26" ht="14.4" x14ac:dyDescent="0.3">
      <c r="A855"/>
      <c r="B855"/>
      <c r="C855"/>
      <c r="D855"/>
      <c r="E855"/>
      <c r="F855"/>
      <c r="G855"/>
      <c r="H855"/>
      <c r="I855"/>
      <c r="J855"/>
      <c r="K855"/>
      <c r="L855"/>
      <c r="M855"/>
      <c r="N855"/>
      <c r="O855"/>
      <c r="P855"/>
      <c r="Q855"/>
      <c r="R855"/>
      <c r="S855"/>
      <c r="T855"/>
      <c r="U855"/>
      <c r="V855"/>
      <c r="W855"/>
      <c r="X855"/>
      <c r="Y855"/>
      <c r="Z855"/>
    </row>
    <row r="856" spans="1:26" ht="14.4" x14ac:dyDescent="0.3">
      <c r="A856"/>
      <c r="B856"/>
      <c r="C856"/>
      <c r="D856"/>
      <c r="E856"/>
      <c r="F856"/>
      <c r="G856"/>
      <c r="H856"/>
      <c r="I856"/>
      <c r="J856"/>
      <c r="K856"/>
      <c r="L856"/>
      <c r="M856"/>
      <c r="N856"/>
      <c r="O856"/>
      <c r="P856"/>
      <c r="Q856"/>
      <c r="R856"/>
      <c r="S856"/>
      <c r="T856"/>
      <c r="U856"/>
      <c r="V856"/>
      <c r="W856"/>
      <c r="X856"/>
      <c r="Y856"/>
      <c r="Z856"/>
    </row>
    <row r="857" spans="1:26" ht="14.4" x14ac:dyDescent="0.3">
      <c r="A857"/>
      <c r="B857"/>
      <c r="C857"/>
      <c r="D857"/>
      <c r="E857"/>
      <c r="F857"/>
      <c r="G857"/>
      <c r="H857"/>
      <c r="I857"/>
      <c r="J857"/>
      <c r="K857"/>
      <c r="L857"/>
      <c r="M857"/>
      <c r="N857"/>
      <c r="O857"/>
      <c r="P857"/>
      <c r="Q857"/>
      <c r="R857"/>
      <c r="S857"/>
      <c r="T857"/>
      <c r="U857"/>
      <c r="V857"/>
      <c r="W857"/>
      <c r="X857"/>
      <c r="Y857"/>
      <c r="Z857"/>
    </row>
    <row r="858" spans="1:26" ht="14.4" x14ac:dyDescent="0.3">
      <c r="A858"/>
      <c r="B858"/>
      <c r="C858"/>
      <c r="D858"/>
      <c r="E858"/>
      <c r="F858"/>
      <c r="G858"/>
      <c r="H858"/>
      <c r="I858"/>
      <c r="J858"/>
      <c r="K858"/>
      <c r="L858"/>
      <c r="M858"/>
      <c r="N858"/>
      <c r="O858"/>
      <c r="P858"/>
      <c r="Q858"/>
      <c r="R858"/>
      <c r="S858"/>
      <c r="T858"/>
      <c r="U858"/>
      <c r="V858"/>
      <c r="W858"/>
      <c r="X858"/>
      <c r="Y858"/>
      <c r="Z858"/>
    </row>
    <row r="859" spans="1:26" ht="14.4" x14ac:dyDescent="0.3">
      <c r="A859"/>
      <c r="B859"/>
      <c r="C859"/>
      <c r="D859"/>
      <c r="E859"/>
      <c r="F859"/>
      <c r="G859"/>
      <c r="H859"/>
      <c r="I859"/>
      <c r="J859"/>
      <c r="K859"/>
      <c r="L859"/>
      <c r="M859"/>
      <c r="N859"/>
      <c r="O859"/>
      <c r="P859"/>
      <c r="Q859"/>
      <c r="R859"/>
      <c r="S859"/>
      <c r="T859"/>
      <c r="U859"/>
      <c r="V859"/>
      <c r="W859"/>
      <c r="X859"/>
      <c r="Y859"/>
      <c r="Z859"/>
    </row>
    <row r="860" spans="1:26" ht="14.4" x14ac:dyDescent="0.3">
      <c r="A860"/>
      <c r="B860"/>
      <c r="C860"/>
      <c r="D860"/>
      <c r="E860"/>
      <c r="F860"/>
      <c r="G860"/>
      <c r="H860"/>
      <c r="I860"/>
      <c r="J860"/>
      <c r="K860"/>
      <c r="L860"/>
      <c r="M860"/>
      <c r="N860"/>
      <c r="O860"/>
      <c r="P860"/>
      <c r="Q860"/>
      <c r="R860"/>
      <c r="S860"/>
      <c r="T860"/>
      <c r="U860"/>
      <c r="V860"/>
      <c r="W860"/>
      <c r="X860"/>
      <c r="Y860"/>
      <c r="Z860"/>
    </row>
    <row r="861" spans="1:26" ht="14.4" x14ac:dyDescent="0.3">
      <c r="A861"/>
      <c r="B861"/>
      <c r="C861"/>
      <c r="D861"/>
      <c r="E861"/>
      <c r="F861"/>
      <c r="G861"/>
      <c r="H861"/>
      <c r="I861"/>
      <c r="J861"/>
      <c r="K861"/>
      <c r="L861"/>
      <c r="M861"/>
      <c r="N861"/>
      <c r="O861"/>
      <c r="P861"/>
      <c r="Q861"/>
      <c r="R861"/>
      <c r="S861"/>
      <c r="T861"/>
      <c r="U861"/>
      <c r="V861"/>
      <c r="W861"/>
      <c r="X861"/>
      <c r="Y861"/>
      <c r="Z861"/>
    </row>
    <row r="862" spans="1:26" ht="14.4" x14ac:dyDescent="0.3">
      <c r="A862"/>
      <c r="B862"/>
      <c r="C862"/>
      <c r="D862"/>
      <c r="E862"/>
      <c r="F862"/>
      <c r="G862"/>
      <c r="H862"/>
      <c r="I862"/>
      <c r="J862"/>
      <c r="K862"/>
      <c r="L862"/>
      <c r="M862"/>
      <c r="N862"/>
      <c r="O862"/>
      <c r="P862"/>
      <c r="Q862"/>
      <c r="R862"/>
      <c r="S862"/>
      <c r="T862"/>
      <c r="U862"/>
      <c r="V862"/>
      <c r="W862"/>
      <c r="X862"/>
      <c r="Y862"/>
      <c r="Z862"/>
    </row>
    <row r="863" spans="1:26" ht="14.4" x14ac:dyDescent="0.3">
      <c r="A863"/>
      <c r="B863"/>
      <c r="C863"/>
      <c r="D863"/>
      <c r="E863"/>
      <c r="F863"/>
      <c r="G863"/>
      <c r="H863"/>
      <c r="I863"/>
      <c r="J863"/>
      <c r="K863"/>
      <c r="L863"/>
      <c r="M863"/>
      <c r="N863"/>
      <c r="O863"/>
      <c r="P863"/>
      <c r="Q863"/>
      <c r="R863"/>
      <c r="S863"/>
      <c r="T863"/>
      <c r="U863"/>
      <c r="V863"/>
      <c r="W863"/>
      <c r="X863"/>
      <c r="Y863"/>
      <c r="Z863"/>
    </row>
    <row r="864" spans="1:26" ht="14.4" x14ac:dyDescent="0.3">
      <c r="A864"/>
      <c r="B864"/>
      <c r="C864"/>
      <c r="D864"/>
      <c r="E864"/>
      <c r="F864"/>
      <c r="G864"/>
      <c r="H864"/>
      <c r="I864"/>
      <c r="J864"/>
      <c r="K864"/>
      <c r="L864"/>
      <c r="M864"/>
      <c r="N864"/>
      <c r="O864"/>
      <c r="P864"/>
      <c r="Q864"/>
      <c r="R864"/>
      <c r="S864"/>
      <c r="T864"/>
      <c r="U864"/>
      <c r="V864"/>
      <c r="W864"/>
      <c r="X864"/>
      <c r="Y864"/>
      <c r="Z864"/>
    </row>
    <row r="865" spans="1:26" ht="14.4" x14ac:dyDescent="0.3">
      <c r="A865"/>
      <c r="B865"/>
      <c r="C865"/>
      <c r="D865"/>
      <c r="E865"/>
      <c r="F865"/>
      <c r="G865"/>
      <c r="H865"/>
      <c r="I865"/>
      <c r="J865"/>
      <c r="K865"/>
      <c r="L865"/>
      <c r="M865"/>
      <c r="N865"/>
      <c r="O865"/>
      <c r="P865"/>
      <c r="Q865"/>
      <c r="R865"/>
      <c r="S865"/>
      <c r="T865"/>
      <c r="U865"/>
      <c r="V865"/>
      <c r="W865"/>
      <c r="X865"/>
      <c r="Y865"/>
      <c r="Z865"/>
    </row>
    <row r="866" spans="1:26" ht="14.4" x14ac:dyDescent="0.3">
      <c r="A866"/>
      <c r="B866"/>
      <c r="C866"/>
      <c r="D866"/>
      <c r="E866"/>
      <c r="F866"/>
      <c r="G866"/>
      <c r="H866"/>
      <c r="I866"/>
      <c r="J866"/>
      <c r="K866"/>
      <c r="L866"/>
      <c r="M866"/>
      <c r="N866"/>
      <c r="O866"/>
      <c r="P866"/>
      <c r="Q866"/>
      <c r="R866"/>
      <c r="S866"/>
      <c r="T866"/>
      <c r="U866"/>
      <c r="V866"/>
      <c r="W866"/>
      <c r="X866"/>
      <c r="Y866"/>
      <c r="Z866"/>
    </row>
    <row r="867" spans="1:26" ht="14.4" x14ac:dyDescent="0.3">
      <c r="A867"/>
      <c r="B867"/>
      <c r="C867"/>
      <c r="D867"/>
      <c r="E867"/>
      <c r="F867"/>
      <c r="G867"/>
      <c r="H867"/>
      <c r="I867"/>
      <c r="J867"/>
      <c r="K867"/>
      <c r="L867"/>
      <c r="M867"/>
      <c r="N867"/>
      <c r="O867"/>
      <c r="P867"/>
      <c r="Q867"/>
      <c r="R867"/>
      <c r="S867"/>
      <c r="T867"/>
      <c r="U867"/>
      <c r="V867"/>
      <c r="W867"/>
      <c r="X867"/>
      <c r="Y867"/>
      <c r="Z867"/>
    </row>
    <row r="868" spans="1:26" ht="14.4" x14ac:dyDescent="0.3">
      <c r="A868"/>
      <c r="B868"/>
      <c r="C868"/>
      <c r="D868"/>
      <c r="E868"/>
      <c r="F868"/>
      <c r="G868"/>
      <c r="H868"/>
      <c r="I868"/>
      <c r="J868"/>
      <c r="K868"/>
      <c r="L868"/>
      <c r="M868"/>
      <c r="N868"/>
      <c r="O868"/>
      <c r="P868"/>
      <c r="Q868"/>
      <c r="R868"/>
      <c r="S868"/>
      <c r="T868"/>
      <c r="U868"/>
      <c r="V868"/>
      <c r="W868"/>
      <c r="X868"/>
      <c r="Y868"/>
      <c r="Z868"/>
    </row>
    <row r="869" spans="1:26" ht="14.4" x14ac:dyDescent="0.3">
      <c r="A869"/>
      <c r="B869"/>
      <c r="C869"/>
      <c r="D869"/>
      <c r="E869"/>
      <c r="F869"/>
      <c r="G869"/>
      <c r="H869"/>
      <c r="I869"/>
      <c r="J869"/>
      <c r="K869"/>
      <c r="L869"/>
      <c r="M869"/>
      <c r="N869"/>
      <c r="O869"/>
      <c r="P869"/>
      <c r="Q869"/>
      <c r="R869"/>
      <c r="S869"/>
      <c r="T869"/>
      <c r="U869"/>
      <c r="V869"/>
      <c r="W869"/>
      <c r="X869"/>
      <c r="Y869"/>
      <c r="Z869"/>
    </row>
    <row r="870" spans="1:26" ht="14.4" x14ac:dyDescent="0.3">
      <c r="A870"/>
      <c r="B870"/>
      <c r="C870"/>
      <c r="D870"/>
      <c r="E870"/>
      <c r="F870"/>
      <c r="G870"/>
      <c r="H870"/>
      <c r="I870"/>
      <c r="J870"/>
      <c r="K870"/>
      <c r="L870"/>
      <c r="M870"/>
      <c r="N870"/>
      <c r="O870"/>
      <c r="P870"/>
      <c r="Q870"/>
      <c r="R870"/>
      <c r="S870"/>
      <c r="T870"/>
      <c r="U870"/>
      <c r="V870"/>
      <c r="W870"/>
      <c r="X870"/>
      <c r="Y870"/>
      <c r="Z870"/>
    </row>
    <row r="871" spans="1:26" ht="14.4" x14ac:dyDescent="0.3">
      <c r="A871"/>
      <c r="B871"/>
      <c r="C871"/>
      <c r="D871"/>
      <c r="E871"/>
      <c r="F871"/>
      <c r="G871"/>
      <c r="H871"/>
      <c r="I871"/>
      <c r="J871"/>
      <c r="K871"/>
      <c r="L871"/>
      <c r="M871"/>
      <c r="N871"/>
      <c r="O871"/>
      <c r="P871"/>
      <c r="Q871"/>
      <c r="R871"/>
      <c r="S871"/>
      <c r="T871"/>
      <c r="U871"/>
      <c r="V871"/>
      <c r="W871"/>
      <c r="X871"/>
      <c r="Y871"/>
      <c r="Z871"/>
    </row>
    <row r="872" spans="1:26" ht="14.4" x14ac:dyDescent="0.3">
      <c r="A872"/>
      <c r="B872"/>
      <c r="C872"/>
      <c r="D872"/>
      <c r="E872"/>
      <c r="F872"/>
      <c r="G872"/>
      <c r="H872"/>
      <c r="I872"/>
      <c r="J872"/>
      <c r="K872"/>
      <c r="L872"/>
      <c r="M872"/>
      <c r="N872"/>
      <c r="O872"/>
      <c r="P872"/>
      <c r="Q872"/>
      <c r="R872"/>
      <c r="S872"/>
      <c r="T872"/>
      <c r="U872"/>
      <c r="V872"/>
      <c r="W872"/>
      <c r="X872"/>
      <c r="Y872"/>
      <c r="Z872"/>
    </row>
    <row r="873" spans="1:26" ht="14.4" x14ac:dyDescent="0.3">
      <c r="A873"/>
      <c r="B873"/>
      <c r="C873"/>
      <c r="D873"/>
      <c r="E873"/>
      <c r="F873"/>
      <c r="G873"/>
      <c r="H873"/>
      <c r="I873"/>
      <c r="J873"/>
      <c r="K873"/>
      <c r="L873"/>
      <c r="M873"/>
      <c r="N873"/>
      <c r="O873"/>
      <c r="P873"/>
      <c r="Q873"/>
      <c r="R873"/>
      <c r="S873"/>
      <c r="T873"/>
      <c r="U873"/>
      <c r="V873"/>
      <c r="W873"/>
      <c r="X873"/>
      <c r="Y873"/>
      <c r="Z873"/>
    </row>
    <row r="874" spans="1:26" ht="14.4" x14ac:dyDescent="0.3">
      <c r="A874"/>
      <c r="B874"/>
      <c r="C874"/>
      <c r="D874"/>
      <c r="E874"/>
      <c r="F874"/>
      <c r="G874"/>
      <c r="H874"/>
      <c r="I874"/>
      <c r="J874"/>
      <c r="K874"/>
      <c r="L874"/>
      <c r="M874"/>
      <c r="N874"/>
      <c r="O874"/>
      <c r="P874"/>
      <c r="Q874"/>
      <c r="R874"/>
      <c r="S874"/>
      <c r="T874"/>
      <c r="U874"/>
      <c r="V874"/>
      <c r="W874"/>
      <c r="X874"/>
      <c r="Y874"/>
      <c r="Z874"/>
    </row>
    <row r="875" spans="1:26" ht="14.4" x14ac:dyDescent="0.3">
      <c r="A875"/>
      <c r="B875"/>
      <c r="C875"/>
      <c r="D875"/>
      <c r="E875"/>
      <c r="F875"/>
      <c r="G875"/>
      <c r="H875"/>
      <c r="I875"/>
      <c r="J875"/>
      <c r="K875"/>
      <c r="L875"/>
      <c r="M875"/>
      <c r="N875"/>
      <c r="O875"/>
      <c r="P875"/>
      <c r="Q875"/>
      <c r="R875"/>
      <c r="S875"/>
      <c r="T875"/>
      <c r="U875"/>
      <c r="V875"/>
      <c r="W875"/>
      <c r="X875"/>
      <c r="Y875"/>
      <c r="Z875"/>
    </row>
    <row r="876" spans="1:26" ht="14.4" x14ac:dyDescent="0.3">
      <c r="A876"/>
      <c r="B876"/>
      <c r="C876"/>
      <c r="D876"/>
      <c r="E876"/>
      <c r="F876"/>
      <c r="G876"/>
      <c r="H876"/>
      <c r="I876"/>
      <c r="J876"/>
      <c r="K876"/>
      <c r="L876"/>
      <c r="M876"/>
      <c r="N876"/>
      <c r="O876"/>
      <c r="P876"/>
      <c r="Q876"/>
      <c r="R876"/>
      <c r="S876"/>
      <c r="T876"/>
      <c r="U876"/>
      <c r="V876"/>
      <c r="W876"/>
      <c r="X876"/>
      <c r="Y876"/>
      <c r="Z876"/>
    </row>
    <row r="877" spans="1:26" ht="14.4" x14ac:dyDescent="0.3">
      <c r="A877"/>
      <c r="B877"/>
      <c r="C877"/>
      <c r="D877"/>
      <c r="E877"/>
      <c r="F877"/>
      <c r="G877"/>
      <c r="H877"/>
      <c r="I877"/>
      <c r="J877"/>
      <c r="K877"/>
      <c r="L877"/>
      <c r="M877"/>
      <c r="N877"/>
      <c r="O877"/>
      <c r="P877"/>
      <c r="Q877"/>
      <c r="R877"/>
      <c r="S877"/>
      <c r="T877"/>
      <c r="U877"/>
      <c r="V877"/>
      <c r="W877"/>
      <c r="X877"/>
      <c r="Y877"/>
      <c r="Z877"/>
    </row>
    <row r="878" spans="1:26" ht="14.4" x14ac:dyDescent="0.3">
      <c r="A878"/>
      <c r="B878"/>
      <c r="C878"/>
      <c r="D878"/>
      <c r="E878"/>
      <c r="F878"/>
      <c r="G878"/>
      <c r="H878"/>
      <c r="I878"/>
      <c r="J878"/>
      <c r="K878"/>
      <c r="L878"/>
      <c r="M878"/>
      <c r="N878"/>
      <c r="O878"/>
      <c r="P878"/>
      <c r="Q878"/>
      <c r="R878"/>
      <c r="S878"/>
      <c r="T878"/>
      <c r="U878"/>
      <c r="V878"/>
      <c r="W878"/>
      <c r="X878"/>
      <c r="Y878"/>
      <c r="Z878"/>
    </row>
    <row r="879" spans="1:26" ht="14.4" x14ac:dyDescent="0.3">
      <c r="A879"/>
      <c r="B879"/>
      <c r="C879"/>
      <c r="D879"/>
      <c r="E879"/>
      <c r="F879"/>
      <c r="G879"/>
      <c r="H879"/>
      <c r="I879"/>
      <c r="J879"/>
      <c r="K879"/>
      <c r="L879"/>
      <c r="M879"/>
      <c r="N879"/>
      <c r="O879"/>
      <c r="P879"/>
      <c r="Q879"/>
      <c r="R879"/>
      <c r="S879"/>
      <c r="T879"/>
      <c r="U879"/>
      <c r="V879"/>
      <c r="W879"/>
      <c r="X879"/>
      <c r="Y879"/>
      <c r="Z879"/>
    </row>
    <row r="880" spans="1:26" ht="14.4" x14ac:dyDescent="0.3">
      <c r="A880"/>
      <c r="B880"/>
      <c r="C880"/>
      <c r="D880"/>
      <c r="E880"/>
      <c r="F880"/>
      <c r="G880"/>
      <c r="H880"/>
      <c r="I880"/>
      <c r="J880"/>
      <c r="K880"/>
      <c r="L880"/>
      <c r="M880"/>
      <c r="N880"/>
      <c r="O880"/>
      <c r="P880"/>
      <c r="Q880"/>
      <c r="R880"/>
      <c r="S880"/>
      <c r="T880"/>
      <c r="U880"/>
      <c r="V880"/>
      <c r="W880"/>
      <c r="X880"/>
      <c r="Y880"/>
      <c r="Z880"/>
    </row>
    <row r="881" spans="1:26" ht="14.4" x14ac:dyDescent="0.3">
      <c r="A881"/>
      <c r="B881"/>
      <c r="C881"/>
      <c r="D881"/>
      <c r="E881"/>
      <c r="F881"/>
      <c r="G881"/>
      <c r="H881"/>
      <c r="I881"/>
      <c r="J881"/>
      <c r="K881"/>
      <c r="L881"/>
      <c r="M881"/>
      <c r="N881"/>
      <c r="O881"/>
      <c r="P881"/>
      <c r="Q881"/>
      <c r="R881"/>
      <c r="S881"/>
      <c r="T881"/>
      <c r="U881"/>
      <c r="V881"/>
      <c r="W881"/>
      <c r="X881"/>
      <c r="Y881"/>
      <c r="Z881"/>
    </row>
    <row r="882" spans="1:26" ht="14.4" x14ac:dyDescent="0.3">
      <c r="A882"/>
      <c r="B882"/>
      <c r="C882"/>
      <c r="D882"/>
      <c r="E882"/>
      <c r="F882"/>
      <c r="G882"/>
      <c r="H882"/>
      <c r="I882"/>
      <c r="J882"/>
      <c r="K882"/>
      <c r="L882"/>
      <c r="M882"/>
      <c r="N882"/>
      <c r="O882"/>
      <c r="P882"/>
      <c r="Q882"/>
      <c r="R882"/>
      <c r="S882"/>
      <c r="T882"/>
      <c r="U882"/>
      <c r="V882"/>
      <c r="W882"/>
      <c r="X882"/>
      <c r="Y882"/>
      <c r="Z882"/>
    </row>
    <row r="883" spans="1:26" ht="14.4" x14ac:dyDescent="0.3">
      <c r="A883"/>
      <c r="B883"/>
      <c r="C883"/>
      <c r="D883"/>
      <c r="E883"/>
      <c r="F883"/>
      <c r="G883"/>
      <c r="H883"/>
      <c r="I883"/>
      <c r="J883"/>
      <c r="K883"/>
      <c r="L883"/>
      <c r="M883"/>
      <c r="N883"/>
      <c r="O883"/>
      <c r="P883"/>
      <c r="Q883"/>
      <c r="R883"/>
      <c r="S883"/>
      <c r="T883"/>
      <c r="U883"/>
      <c r="V883"/>
      <c r="W883"/>
      <c r="X883"/>
      <c r="Y883"/>
      <c r="Z883"/>
    </row>
    <row r="884" spans="1:26" ht="14.4" x14ac:dyDescent="0.3">
      <c r="A884"/>
      <c r="B884"/>
      <c r="C884"/>
      <c r="D884"/>
      <c r="E884"/>
      <c r="F884"/>
      <c r="G884"/>
      <c r="H884"/>
      <c r="I884"/>
      <c r="J884"/>
      <c r="K884"/>
      <c r="L884"/>
      <c r="M884"/>
      <c r="N884"/>
      <c r="O884"/>
      <c r="P884"/>
      <c r="Q884"/>
      <c r="R884"/>
      <c r="S884"/>
      <c r="T884"/>
      <c r="U884"/>
      <c r="V884"/>
      <c r="W884"/>
      <c r="X884"/>
      <c r="Y884"/>
      <c r="Z884"/>
    </row>
    <row r="885" spans="1:26" ht="14.4" x14ac:dyDescent="0.3">
      <c r="A885"/>
      <c r="B885"/>
      <c r="C885"/>
      <c r="D885"/>
      <c r="E885"/>
      <c r="F885"/>
      <c r="G885"/>
      <c r="H885"/>
      <c r="I885"/>
      <c r="J885"/>
      <c r="K885"/>
      <c r="L885"/>
      <c r="M885"/>
      <c r="N885"/>
      <c r="O885"/>
      <c r="P885"/>
      <c r="Q885"/>
      <c r="R885"/>
      <c r="S885"/>
      <c r="T885"/>
      <c r="U885"/>
      <c r="V885"/>
      <c r="W885"/>
      <c r="X885"/>
      <c r="Y885"/>
      <c r="Z885"/>
    </row>
    <row r="886" spans="1:26" ht="14.4" x14ac:dyDescent="0.3">
      <c r="A886"/>
      <c r="B886"/>
      <c r="C886"/>
      <c r="D886"/>
      <c r="E886"/>
      <c r="F886"/>
      <c r="G886"/>
      <c r="H886"/>
      <c r="I886"/>
      <c r="J886"/>
      <c r="K886"/>
      <c r="L886"/>
      <c r="M886"/>
      <c r="N886"/>
      <c r="O886"/>
      <c r="P886"/>
      <c r="Q886"/>
      <c r="R886"/>
      <c r="S886"/>
      <c r="T886"/>
      <c r="U886"/>
      <c r="V886"/>
      <c r="W886"/>
      <c r="X886"/>
      <c r="Y886"/>
      <c r="Z886"/>
    </row>
    <row r="887" spans="1:26" ht="14.4" x14ac:dyDescent="0.3">
      <c r="A887"/>
      <c r="B887"/>
      <c r="C887"/>
      <c r="D887"/>
      <c r="E887"/>
      <c r="F887"/>
      <c r="G887"/>
      <c r="H887"/>
      <c r="I887"/>
      <c r="J887"/>
      <c r="K887"/>
      <c r="L887"/>
      <c r="M887"/>
      <c r="N887"/>
      <c r="O887"/>
      <c r="P887"/>
      <c r="Q887"/>
      <c r="R887"/>
      <c r="S887"/>
      <c r="T887"/>
      <c r="U887"/>
      <c r="V887"/>
      <c r="W887"/>
      <c r="X887"/>
      <c r="Y887"/>
      <c r="Z887"/>
    </row>
    <row r="888" spans="1:26" ht="14.4" x14ac:dyDescent="0.3">
      <c r="A888"/>
      <c r="B888"/>
      <c r="C888"/>
      <c r="D888"/>
      <c r="E888"/>
      <c r="F888"/>
      <c r="G888"/>
      <c r="H888"/>
      <c r="I888"/>
      <c r="J888"/>
      <c r="K888"/>
      <c r="L888"/>
      <c r="M888"/>
      <c r="N888"/>
      <c r="O888"/>
      <c r="P888"/>
      <c r="Q888"/>
      <c r="R888"/>
      <c r="S888"/>
      <c r="T888"/>
      <c r="U888"/>
      <c r="V888"/>
      <c r="W888"/>
      <c r="X888"/>
      <c r="Y888"/>
      <c r="Z888"/>
    </row>
    <row r="889" spans="1:26" ht="14.4" x14ac:dyDescent="0.3">
      <c r="A889"/>
      <c r="B889"/>
      <c r="C889"/>
      <c r="D889"/>
      <c r="E889"/>
      <c r="F889"/>
      <c r="G889"/>
      <c r="H889"/>
      <c r="I889"/>
      <c r="J889"/>
      <c r="K889"/>
      <c r="L889"/>
      <c r="M889"/>
      <c r="N889"/>
      <c r="O889"/>
      <c r="P889"/>
      <c r="Q889"/>
      <c r="R889"/>
      <c r="S889"/>
      <c r="T889"/>
      <c r="U889"/>
      <c r="V889"/>
      <c r="W889"/>
      <c r="X889"/>
      <c r="Y889"/>
      <c r="Z889"/>
    </row>
    <row r="890" spans="1:26" ht="14.4" x14ac:dyDescent="0.3">
      <c r="A890"/>
      <c r="B890"/>
      <c r="C890"/>
      <c r="D890"/>
      <c r="E890"/>
      <c r="F890"/>
      <c r="G890"/>
      <c r="H890"/>
      <c r="I890"/>
      <c r="J890"/>
      <c r="K890"/>
      <c r="L890"/>
      <c r="M890"/>
      <c r="N890"/>
      <c r="O890"/>
      <c r="P890"/>
      <c r="Q890"/>
      <c r="R890"/>
      <c r="S890"/>
      <c r="T890"/>
      <c r="U890"/>
      <c r="V890"/>
      <c r="W890"/>
      <c r="X890"/>
      <c r="Y890"/>
      <c r="Z890"/>
    </row>
    <row r="891" spans="1:26" ht="14.4" x14ac:dyDescent="0.3">
      <c r="A891"/>
      <c r="B891"/>
      <c r="C891"/>
      <c r="D891"/>
      <c r="E891"/>
      <c r="F891"/>
      <c r="G891"/>
      <c r="H891"/>
      <c r="I891"/>
      <c r="J891"/>
      <c r="K891"/>
      <c r="L891"/>
      <c r="M891"/>
      <c r="N891"/>
      <c r="O891"/>
      <c r="P891"/>
      <c r="Q891"/>
      <c r="R891"/>
      <c r="S891"/>
      <c r="T891"/>
      <c r="U891"/>
      <c r="V891"/>
      <c r="W891"/>
      <c r="X891"/>
      <c r="Y891"/>
      <c r="Z891"/>
    </row>
    <row r="892" spans="1:26" ht="14.4" x14ac:dyDescent="0.3">
      <c r="A892"/>
      <c r="B892"/>
      <c r="C892"/>
      <c r="D892"/>
      <c r="E892"/>
      <c r="F892"/>
      <c r="G892"/>
      <c r="H892"/>
      <c r="I892"/>
      <c r="J892"/>
      <c r="K892"/>
      <c r="L892"/>
      <c r="M892"/>
      <c r="N892"/>
      <c r="O892"/>
      <c r="P892"/>
      <c r="Q892"/>
      <c r="R892"/>
      <c r="S892"/>
      <c r="T892"/>
      <c r="U892"/>
      <c r="V892"/>
      <c r="W892"/>
      <c r="X892"/>
      <c r="Y892"/>
      <c r="Z892"/>
    </row>
    <row r="893" spans="1:26" ht="14.4" x14ac:dyDescent="0.3">
      <c r="A893"/>
      <c r="B893"/>
      <c r="C893"/>
      <c r="D893"/>
      <c r="E893"/>
      <c r="F893"/>
      <c r="G893"/>
      <c r="H893"/>
      <c r="I893"/>
      <c r="J893"/>
      <c r="K893"/>
      <c r="L893"/>
      <c r="M893"/>
      <c r="N893"/>
      <c r="O893"/>
      <c r="P893"/>
      <c r="Q893"/>
      <c r="R893"/>
      <c r="S893"/>
      <c r="T893"/>
      <c r="U893"/>
      <c r="V893"/>
      <c r="W893"/>
      <c r="X893"/>
      <c r="Y893"/>
      <c r="Z893"/>
    </row>
    <row r="894" spans="1:26" ht="14.4" x14ac:dyDescent="0.3">
      <c r="A894"/>
      <c r="B894"/>
      <c r="C894"/>
      <c r="D894"/>
      <c r="E894"/>
      <c r="F894"/>
      <c r="G894"/>
      <c r="H894"/>
      <c r="I894"/>
      <c r="J894"/>
      <c r="K894"/>
      <c r="L894"/>
      <c r="M894"/>
      <c r="N894"/>
      <c r="O894"/>
      <c r="P894"/>
      <c r="Q894"/>
      <c r="R894"/>
      <c r="S894"/>
      <c r="T894"/>
      <c r="U894"/>
      <c r="V894"/>
      <c r="W894"/>
      <c r="X894"/>
      <c r="Y894"/>
      <c r="Z894"/>
    </row>
    <row r="895" spans="1:26" ht="14.4" x14ac:dyDescent="0.3">
      <c r="A895"/>
      <c r="B895"/>
      <c r="C895"/>
      <c r="D895"/>
      <c r="E895"/>
      <c r="F895"/>
      <c r="G895"/>
      <c r="H895"/>
      <c r="I895"/>
      <c r="J895"/>
      <c r="K895"/>
      <c r="L895"/>
      <c r="M895"/>
      <c r="N895"/>
      <c r="O895"/>
      <c r="P895"/>
      <c r="Q895"/>
      <c r="R895"/>
      <c r="S895"/>
      <c r="T895"/>
      <c r="U895"/>
      <c r="V895"/>
      <c r="W895"/>
      <c r="X895"/>
      <c r="Y895"/>
      <c r="Z895"/>
    </row>
    <row r="896" spans="1:26" ht="14.4" x14ac:dyDescent="0.3">
      <c r="A896"/>
      <c r="B896"/>
      <c r="C896"/>
      <c r="D896"/>
      <c r="E896"/>
      <c r="F896"/>
      <c r="G896"/>
      <c r="H896"/>
      <c r="I896"/>
      <c r="J896"/>
      <c r="K896"/>
      <c r="L896"/>
      <c r="M896"/>
      <c r="N896"/>
      <c r="O896"/>
      <c r="P896"/>
      <c r="Q896"/>
      <c r="R896"/>
      <c r="S896"/>
      <c r="T896"/>
      <c r="U896"/>
      <c r="V896"/>
      <c r="W896"/>
      <c r="X896"/>
      <c r="Y896"/>
      <c r="Z896"/>
    </row>
    <row r="897" spans="1:26" ht="14.4" x14ac:dyDescent="0.3">
      <c r="A897"/>
      <c r="B897"/>
      <c r="C897"/>
      <c r="D897"/>
      <c r="E897"/>
      <c r="F897"/>
      <c r="G897"/>
      <c r="H897"/>
      <c r="I897"/>
      <c r="J897"/>
      <c r="K897"/>
      <c r="L897"/>
      <c r="M897"/>
      <c r="N897"/>
      <c r="O897"/>
      <c r="P897"/>
      <c r="Q897"/>
      <c r="R897"/>
      <c r="S897"/>
      <c r="T897"/>
      <c r="U897"/>
      <c r="V897"/>
      <c r="W897"/>
      <c r="X897"/>
      <c r="Y897"/>
      <c r="Z897"/>
    </row>
    <row r="898" spans="1:26" ht="14.4" x14ac:dyDescent="0.3">
      <c r="A898"/>
      <c r="B898"/>
      <c r="C898"/>
      <c r="D898"/>
      <c r="E898"/>
      <c r="F898"/>
      <c r="G898"/>
      <c r="H898"/>
      <c r="I898"/>
      <c r="J898"/>
      <c r="K898"/>
      <c r="L898"/>
      <c r="M898"/>
      <c r="N898"/>
      <c r="O898"/>
      <c r="P898"/>
      <c r="Q898"/>
      <c r="R898"/>
      <c r="S898"/>
      <c r="T898"/>
      <c r="U898"/>
      <c r="V898"/>
      <c r="W898"/>
      <c r="X898"/>
      <c r="Y898"/>
      <c r="Z898"/>
    </row>
    <row r="899" spans="1:26" ht="14.4" x14ac:dyDescent="0.3">
      <c r="A899"/>
      <c r="B899"/>
      <c r="C899"/>
      <c r="D899"/>
      <c r="E899"/>
      <c r="F899"/>
      <c r="G899"/>
      <c r="H899"/>
      <c r="I899"/>
      <c r="J899"/>
      <c r="K899"/>
      <c r="L899"/>
      <c r="M899"/>
      <c r="N899"/>
      <c r="O899"/>
      <c r="P899"/>
      <c r="Q899"/>
      <c r="R899"/>
      <c r="S899"/>
      <c r="T899"/>
      <c r="U899"/>
      <c r="V899"/>
      <c r="W899"/>
      <c r="X899"/>
      <c r="Y899"/>
      <c r="Z899"/>
    </row>
    <row r="900" spans="1:26" ht="14.4" x14ac:dyDescent="0.3">
      <c r="A900"/>
      <c r="B900"/>
      <c r="C900"/>
      <c r="D900"/>
      <c r="E900"/>
      <c r="F900"/>
      <c r="G900"/>
      <c r="H900"/>
      <c r="I900"/>
      <c r="J900"/>
      <c r="K900"/>
      <c r="L900"/>
      <c r="M900"/>
      <c r="N900"/>
      <c r="O900"/>
      <c r="P900"/>
      <c r="Q900"/>
      <c r="R900"/>
      <c r="S900"/>
      <c r="T900"/>
      <c r="U900"/>
      <c r="V900"/>
      <c r="W900"/>
      <c r="X900"/>
      <c r="Y900"/>
      <c r="Z900"/>
    </row>
    <row r="901" spans="1:26" ht="14.4" x14ac:dyDescent="0.3">
      <c r="A901"/>
      <c r="B901"/>
      <c r="C901"/>
      <c r="D901"/>
      <c r="E901"/>
      <c r="F901"/>
      <c r="G901"/>
      <c r="H901"/>
      <c r="I901"/>
      <c r="J901"/>
      <c r="K901"/>
      <c r="L901"/>
      <c r="M901"/>
      <c r="N901"/>
      <c r="O901"/>
      <c r="P901"/>
      <c r="Q901"/>
      <c r="R901"/>
      <c r="S901"/>
      <c r="T901"/>
      <c r="U901"/>
      <c r="V901"/>
      <c r="W901"/>
      <c r="X901"/>
      <c r="Y901"/>
      <c r="Z901"/>
    </row>
    <row r="902" spans="1:26" ht="14.4" x14ac:dyDescent="0.3">
      <c r="A902"/>
      <c r="B902"/>
      <c r="C902"/>
      <c r="D902"/>
      <c r="E902"/>
      <c r="F902"/>
      <c r="G902"/>
      <c r="H902"/>
      <c r="I902"/>
      <c r="J902"/>
      <c r="K902"/>
      <c r="L902"/>
      <c r="M902"/>
      <c r="N902"/>
      <c r="O902"/>
      <c r="P902"/>
      <c r="Q902"/>
      <c r="R902"/>
      <c r="S902"/>
      <c r="T902"/>
      <c r="U902"/>
      <c r="V902"/>
      <c r="W902"/>
      <c r="X902"/>
      <c r="Y902"/>
      <c r="Z902"/>
    </row>
    <row r="903" spans="1:26" ht="14.4" x14ac:dyDescent="0.3">
      <c r="A903"/>
      <c r="B903"/>
      <c r="C903"/>
      <c r="D903"/>
      <c r="E903"/>
      <c r="F903"/>
      <c r="G903"/>
      <c r="H903"/>
      <c r="I903"/>
      <c r="J903"/>
      <c r="K903"/>
      <c r="L903"/>
      <c r="M903"/>
      <c r="N903"/>
      <c r="O903"/>
      <c r="P903"/>
      <c r="Q903"/>
      <c r="R903"/>
      <c r="S903"/>
      <c r="T903"/>
      <c r="U903"/>
      <c r="V903"/>
      <c r="W903"/>
      <c r="X903"/>
      <c r="Y903"/>
      <c r="Z903"/>
    </row>
    <row r="904" spans="1:26" ht="14.4" x14ac:dyDescent="0.3">
      <c r="A904"/>
      <c r="B904"/>
      <c r="C904"/>
      <c r="D904"/>
      <c r="E904"/>
      <c r="F904"/>
      <c r="G904"/>
      <c r="H904"/>
      <c r="I904"/>
      <c r="J904"/>
      <c r="K904"/>
      <c r="L904"/>
      <c r="M904"/>
      <c r="N904"/>
      <c r="O904"/>
      <c r="P904"/>
      <c r="Q904"/>
      <c r="R904"/>
      <c r="S904"/>
      <c r="T904"/>
      <c r="U904"/>
      <c r="V904"/>
      <c r="W904"/>
      <c r="X904"/>
      <c r="Y904"/>
      <c r="Z904"/>
    </row>
    <row r="905" spans="1:26" ht="14.4" x14ac:dyDescent="0.3">
      <c r="A905"/>
      <c r="B905"/>
      <c r="C905"/>
      <c r="D905"/>
      <c r="E905"/>
      <c r="F905"/>
      <c r="G905"/>
      <c r="H905"/>
      <c r="I905"/>
      <c r="J905"/>
      <c r="K905"/>
      <c r="L905"/>
      <c r="M905"/>
      <c r="N905"/>
      <c r="O905"/>
      <c r="P905"/>
      <c r="Q905"/>
      <c r="R905"/>
      <c r="S905"/>
      <c r="T905"/>
      <c r="U905"/>
      <c r="V905"/>
      <c r="W905"/>
      <c r="X905"/>
      <c r="Y905"/>
      <c r="Z905"/>
    </row>
    <row r="906" spans="1:26" ht="14.4" x14ac:dyDescent="0.3">
      <c r="A906"/>
      <c r="B906"/>
      <c r="C906"/>
      <c r="D906"/>
      <c r="E906"/>
      <c r="F906"/>
      <c r="G906"/>
      <c r="H906"/>
      <c r="I906"/>
      <c r="J906"/>
      <c r="K906"/>
      <c r="L906"/>
      <c r="M906"/>
      <c r="N906"/>
      <c r="O906"/>
      <c r="P906"/>
      <c r="Q906"/>
      <c r="R906"/>
      <c r="S906"/>
      <c r="T906"/>
      <c r="U906"/>
      <c r="V906"/>
      <c r="W906"/>
      <c r="X906"/>
      <c r="Y906"/>
      <c r="Z906"/>
    </row>
    <row r="907" spans="1:26" ht="14.4" x14ac:dyDescent="0.3">
      <c r="A907"/>
      <c r="B907"/>
      <c r="C907"/>
      <c r="D907"/>
      <c r="E907"/>
      <c r="F907"/>
      <c r="G907"/>
      <c r="H907"/>
      <c r="I907"/>
      <c r="J907"/>
      <c r="K907"/>
      <c r="L907"/>
      <c r="M907"/>
      <c r="N907"/>
      <c r="O907"/>
      <c r="P907"/>
      <c r="Q907"/>
      <c r="R907"/>
      <c r="S907"/>
      <c r="T907"/>
      <c r="U907"/>
      <c r="V907"/>
      <c r="W907"/>
      <c r="X907"/>
      <c r="Y907"/>
      <c r="Z907"/>
    </row>
    <row r="908" spans="1:26" s="5" customFormat="1" ht="14.4" x14ac:dyDescent="0.3">
      <c r="A908"/>
      <c r="B908"/>
      <c r="C908"/>
      <c r="D908"/>
      <c r="E908"/>
      <c r="F908"/>
      <c r="G908"/>
      <c r="H908"/>
      <c r="I908"/>
      <c r="J908"/>
      <c r="K908"/>
      <c r="L908"/>
      <c r="M908"/>
      <c r="N908"/>
      <c r="O908"/>
      <c r="P908"/>
      <c r="Q908"/>
      <c r="R908"/>
      <c r="S908"/>
      <c r="T908"/>
      <c r="U908"/>
      <c r="V908"/>
      <c r="W908"/>
      <c r="X908"/>
      <c r="Y908"/>
      <c r="Z908"/>
    </row>
    <row r="909" spans="1:26" s="5" customFormat="1" ht="14.4" x14ac:dyDescent="0.3">
      <c r="A909"/>
      <c r="B909"/>
      <c r="C909"/>
      <c r="D909"/>
      <c r="E909"/>
      <c r="F909"/>
      <c r="G909"/>
      <c r="H909"/>
      <c r="I909"/>
      <c r="J909"/>
      <c r="K909"/>
      <c r="L909"/>
      <c r="M909"/>
      <c r="N909"/>
      <c r="O909"/>
      <c r="P909"/>
      <c r="Q909"/>
      <c r="R909"/>
      <c r="S909"/>
      <c r="T909"/>
      <c r="U909"/>
      <c r="V909"/>
      <c r="W909"/>
      <c r="X909"/>
      <c r="Y909"/>
      <c r="Z909"/>
    </row>
    <row r="910" spans="1:26" s="5" customFormat="1" ht="13.5" customHeight="1" x14ac:dyDescent="0.3">
      <c r="A910"/>
      <c r="B910"/>
      <c r="C910"/>
      <c r="D910"/>
      <c r="E910"/>
      <c r="F910"/>
      <c r="G910"/>
      <c r="H910"/>
      <c r="I910"/>
      <c r="J910"/>
      <c r="K910"/>
      <c r="L910"/>
      <c r="M910"/>
      <c r="N910"/>
      <c r="O910"/>
      <c r="P910"/>
      <c r="Q910"/>
      <c r="R910"/>
      <c r="S910"/>
      <c r="T910"/>
      <c r="U910"/>
      <c r="V910"/>
      <c r="W910"/>
      <c r="X910"/>
      <c r="Y910"/>
      <c r="Z910"/>
    </row>
    <row r="911" spans="1:26" s="5" customFormat="1" ht="14.4" x14ac:dyDescent="0.3">
      <c r="A911"/>
      <c r="B911"/>
      <c r="C911"/>
      <c r="D911"/>
      <c r="E911"/>
      <c r="F911"/>
      <c r="G911"/>
      <c r="H911"/>
      <c r="I911"/>
      <c r="J911"/>
      <c r="K911"/>
      <c r="L911"/>
      <c r="M911"/>
      <c r="N911"/>
      <c r="O911"/>
      <c r="P911"/>
      <c r="Q911"/>
      <c r="R911"/>
      <c r="S911"/>
      <c r="T911"/>
      <c r="U911"/>
      <c r="V911"/>
      <c r="W911"/>
      <c r="X911"/>
      <c r="Y911"/>
      <c r="Z911"/>
    </row>
    <row r="912" spans="1:26" s="5" customFormat="1" ht="14.4" x14ac:dyDescent="0.3">
      <c r="A912"/>
      <c r="B912"/>
      <c r="C912"/>
      <c r="D912"/>
      <c r="E912"/>
      <c r="F912"/>
      <c r="G912"/>
      <c r="H912"/>
      <c r="I912"/>
      <c r="J912"/>
      <c r="K912"/>
      <c r="L912"/>
      <c r="M912"/>
      <c r="N912"/>
      <c r="O912"/>
      <c r="P912"/>
      <c r="Q912"/>
      <c r="R912"/>
      <c r="S912"/>
      <c r="T912"/>
      <c r="U912"/>
      <c r="V912"/>
      <c r="W912"/>
      <c r="X912"/>
      <c r="Y912"/>
      <c r="Z912"/>
    </row>
    <row r="913" spans="1:26" s="5" customFormat="1" ht="14.4" x14ac:dyDescent="0.3">
      <c r="A913"/>
      <c r="B913"/>
      <c r="C913"/>
      <c r="D913"/>
      <c r="E913"/>
      <c r="F913"/>
      <c r="G913"/>
      <c r="H913"/>
      <c r="I913"/>
      <c r="J913"/>
      <c r="K913"/>
      <c r="L913"/>
      <c r="M913"/>
      <c r="N913"/>
      <c r="O913"/>
      <c r="P913"/>
      <c r="Q913"/>
      <c r="R913"/>
      <c r="S913"/>
      <c r="T913"/>
      <c r="U913"/>
      <c r="V913"/>
      <c r="W913"/>
      <c r="X913"/>
      <c r="Y913"/>
      <c r="Z913"/>
    </row>
    <row r="914" spans="1:26" ht="14.4" x14ac:dyDescent="0.3">
      <c r="A914"/>
      <c r="B914"/>
      <c r="C914"/>
      <c r="D914"/>
      <c r="E914"/>
      <c r="F914"/>
      <c r="G914"/>
      <c r="H914"/>
      <c r="I914"/>
      <c r="J914"/>
      <c r="K914"/>
      <c r="L914"/>
      <c r="M914"/>
      <c r="N914"/>
      <c r="O914"/>
      <c r="P914"/>
      <c r="Q914"/>
      <c r="R914"/>
      <c r="S914"/>
      <c r="T914"/>
      <c r="U914"/>
      <c r="V914"/>
      <c r="W914"/>
      <c r="X914"/>
      <c r="Y914"/>
      <c r="Z914"/>
    </row>
    <row r="915" spans="1:26" ht="14.4" x14ac:dyDescent="0.3">
      <c r="A915"/>
      <c r="B915"/>
      <c r="C915"/>
      <c r="D915"/>
      <c r="E915"/>
      <c r="F915"/>
      <c r="G915"/>
      <c r="H915"/>
      <c r="I915"/>
      <c r="J915"/>
      <c r="K915"/>
      <c r="L915"/>
      <c r="M915"/>
      <c r="N915"/>
      <c r="O915"/>
      <c r="P915"/>
      <c r="Q915"/>
      <c r="R915"/>
      <c r="S915"/>
      <c r="T915"/>
      <c r="U915"/>
      <c r="V915"/>
      <c r="W915"/>
      <c r="X915"/>
      <c r="Y915"/>
      <c r="Z915"/>
    </row>
    <row r="916" spans="1:26" ht="14.4" x14ac:dyDescent="0.3">
      <c r="A916"/>
      <c r="B916"/>
      <c r="C916"/>
      <c r="D916"/>
      <c r="E916"/>
      <c r="F916"/>
      <c r="G916"/>
      <c r="H916"/>
      <c r="I916"/>
      <c r="J916"/>
      <c r="K916"/>
      <c r="L916"/>
      <c r="M916"/>
      <c r="N916"/>
      <c r="O916"/>
      <c r="P916"/>
      <c r="Q916"/>
      <c r="R916"/>
      <c r="S916"/>
      <c r="T916"/>
      <c r="U916"/>
      <c r="V916"/>
      <c r="W916"/>
      <c r="X916"/>
      <c r="Y916"/>
      <c r="Z916"/>
    </row>
    <row r="917" spans="1:26" ht="14.4" x14ac:dyDescent="0.3">
      <c r="A917"/>
      <c r="B917"/>
      <c r="C917"/>
      <c r="D917"/>
      <c r="E917"/>
      <c r="F917"/>
      <c r="G917"/>
      <c r="H917"/>
      <c r="I917"/>
      <c r="J917"/>
      <c r="K917"/>
      <c r="L917"/>
      <c r="M917"/>
      <c r="N917"/>
      <c r="O917"/>
      <c r="P917"/>
      <c r="Q917"/>
      <c r="R917"/>
      <c r="S917"/>
      <c r="T917"/>
      <c r="U917"/>
      <c r="V917"/>
      <c r="W917"/>
      <c r="X917"/>
      <c r="Y917"/>
      <c r="Z917"/>
    </row>
    <row r="918" spans="1:26" ht="14.4" x14ac:dyDescent="0.3">
      <c r="A918"/>
      <c r="B918"/>
      <c r="C918"/>
      <c r="D918"/>
      <c r="E918"/>
      <c r="F918"/>
      <c r="G918"/>
      <c r="H918"/>
      <c r="I918"/>
      <c r="J918"/>
      <c r="K918"/>
      <c r="L918"/>
      <c r="M918"/>
      <c r="N918"/>
      <c r="O918"/>
      <c r="P918"/>
      <c r="Q918"/>
      <c r="R918"/>
      <c r="S918"/>
      <c r="T918"/>
      <c r="U918"/>
      <c r="V918"/>
      <c r="W918"/>
      <c r="X918"/>
      <c r="Y918"/>
      <c r="Z918"/>
    </row>
    <row r="919" spans="1:26" ht="14.4" x14ac:dyDescent="0.3">
      <c r="A919"/>
      <c r="B919"/>
      <c r="C919"/>
      <c r="D919"/>
      <c r="E919"/>
      <c r="F919"/>
      <c r="G919"/>
      <c r="H919"/>
      <c r="I919"/>
      <c r="J919"/>
      <c r="K919"/>
      <c r="L919"/>
      <c r="M919"/>
      <c r="N919"/>
      <c r="O919"/>
      <c r="P919"/>
      <c r="Q919"/>
      <c r="R919"/>
      <c r="S919"/>
      <c r="T919"/>
      <c r="U919"/>
      <c r="V919"/>
      <c r="W919"/>
      <c r="X919"/>
      <c r="Y919"/>
      <c r="Z919"/>
    </row>
    <row r="920" spans="1:26" ht="14.4" x14ac:dyDescent="0.3">
      <c r="A920"/>
      <c r="B920"/>
      <c r="C920"/>
      <c r="D920"/>
      <c r="E920"/>
      <c r="F920"/>
      <c r="G920"/>
      <c r="H920"/>
      <c r="I920"/>
      <c r="J920"/>
      <c r="K920"/>
      <c r="L920"/>
      <c r="M920"/>
      <c r="N920"/>
      <c r="O920"/>
      <c r="P920"/>
      <c r="Q920"/>
      <c r="R920"/>
      <c r="S920"/>
      <c r="T920"/>
      <c r="U920"/>
      <c r="V920"/>
      <c r="W920"/>
      <c r="X920"/>
      <c r="Y920"/>
      <c r="Z920"/>
    </row>
    <row r="921" spans="1:26" ht="14.4" x14ac:dyDescent="0.3">
      <c r="A921"/>
      <c r="B921"/>
      <c r="C921"/>
      <c r="D921"/>
      <c r="E921"/>
      <c r="F921"/>
      <c r="G921"/>
      <c r="H921"/>
      <c r="I921"/>
      <c r="J921"/>
      <c r="K921"/>
      <c r="L921"/>
      <c r="M921"/>
      <c r="N921"/>
      <c r="O921"/>
      <c r="P921"/>
      <c r="Q921"/>
      <c r="R921"/>
      <c r="S921"/>
      <c r="T921"/>
      <c r="U921"/>
      <c r="V921"/>
      <c r="W921"/>
      <c r="X921"/>
      <c r="Y921"/>
      <c r="Z921"/>
    </row>
    <row r="922" spans="1:26" ht="14.4" x14ac:dyDescent="0.3">
      <c r="A922"/>
      <c r="B922"/>
      <c r="C922"/>
      <c r="D922"/>
      <c r="E922"/>
      <c r="F922"/>
      <c r="G922"/>
      <c r="H922"/>
      <c r="I922"/>
      <c r="J922"/>
      <c r="K922"/>
      <c r="L922"/>
      <c r="M922"/>
      <c r="N922"/>
      <c r="O922"/>
      <c r="P922"/>
      <c r="Q922"/>
      <c r="R922"/>
      <c r="S922"/>
      <c r="T922"/>
      <c r="U922"/>
      <c r="V922"/>
      <c r="W922"/>
      <c r="X922"/>
      <c r="Y922"/>
      <c r="Z922"/>
    </row>
    <row r="923" spans="1:26" ht="14.4" x14ac:dyDescent="0.3">
      <c r="A923"/>
      <c r="B923"/>
      <c r="C923"/>
      <c r="D923"/>
      <c r="E923"/>
      <c r="F923"/>
      <c r="G923"/>
      <c r="H923"/>
      <c r="I923"/>
      <c r="J923"/>
      <c r="K923"/>
      <c r="L923"/>
      <c r="M923"/>
      <c r="N923"/>
      <c r="O923"/>
      <c r="P923"/>
      <c r="Q923"/>
      <c r="R923"/>
      <c r="S923"/>
      <c r="T923"/>
      <c r="U923"/>
      <c r="V923"/>
      <c r="W923"/>
      <c r="X923"/>
      <c r="Y923"/>
      <c r="Z923"/>
    </row>
    <row r="924" spans="1:26" ht="14.4" x14ac:dyDescent="0.3">
      <c r="A924"/>
      <c r="B924"/>
      <c r="C924"/>
      <c r="D924"/>
      <c r="E924"/>
      <c r="F924"/>
      <c r="G924"/>
      <c r="H924"/>
      <c r="I924"/>
      <c r="J924"/>
      <c r="K924"/>
      <c r="L924"/>
      <c r="M924"/>
      <c r="N924"/>
      <c r="O924"/>
      <c r="P924"/>
      <c r="Q924"/>
      <c r="R924"/>
      <c r="S924"/>
      <c r="T924"/>
      <c r="U924"/>
      <c r="V924"/>
      <c r="W924"/>
      <c r="X924"/>
      <c r="Y924"/>
      <c r="Z924"/>
    </row>
    <row r="925" spans="1:26" ht="14.4" x14ac:dyDescent="0.3">
      <c r="A925"/>
      <c r="B925"/>
      <c r="C925"/>
      <c r="D925"/>
      <c r="E925"/>
      <c r="F925"/>
      <c r="G925"/>
      <c r="H925"/>
      <c r="I925"/>
      <c r="J925"/>
      <c r="K925"/>
      <c r="L925"/>
      <c r="M925"/>
      <c r="N925"/>
      <c r="O925"/>
      <c r="P925"/>
      <c r="Q925"/>
      <c r="R925"/>
      <c r="S925"/>
      <c r="T925"/>
      <c r="U925"/>
      <c r="V925"/>
      <c r="W925"/>
      <c r="X925"/>
      <c r="Y925"/>
      <c r="Z925"/>
    </row>
    <row r="926" spans="1:26" ht="14.4" x14ac:dyDescent="0.3">
      <c r="A926"/>
      <c r="B926"/>
      <c r="C926"/>
      <c r="D926"/>
      <c r="E926"/>
      <c r="F926"/>
      <c r="G926"/>
      <c r="H926"/>
      <c r="I926"/>
      <c r="J926"/>
      <c r="K926"/>
      <c r="L926"/>
      <c r="M926"/>
      <c r="N926"/>
      <c r="O926"/>
      <c r="P926"/>
      <c r="Q926"/>
      <c r="R926"/>
      <c r="S926"/>
      <c r="T926"/>
      <c r="U926"/>
      <c r="V926"/>
      <c r="W926"/>
      <c r="X926"/>
      <c r="Y926"/>
      <c r="Z926"/>
    </row>
    <row r="927" spans="1:26" ht="14.4" x14ac:dyDescent="0.3">
      <c r="A927"/>
      <c r="B927"/>
      <c r="C927"/>
      <c r="D927"/>
      <c r="E927"/>
      <c r="F927"/>
      <c r="G927"/>
      <c r="H927"/>
      <c r="I927"/>
      <c r="J927"/>
      <c r="K927"/>
      <c r="L927"/>
      <c r="M927"/>
      <c r="N927"/>
      <c r="O927"/>
      <c r="P927"/>
      <c r="Q927"/>
      <c r="R927"/>
      <c r="S927"/>
      <c r="T927"/>
      <c r="U927"/>
      <c r="V927"/>
      <c r="W927"/>
      <c r="X927"/>
      <c r="Y927"/>
      <c r="Z927"/>
    </row>
    <row r="928" spans="1:26" ht="14.4" x14ac:dyDescent="0.3">
      <c r="A928"/>
      <c r="B928"/>
      <c r="C928"/>
      <c r="D928"/>
      <c r="E928"/>
      <c r="F928"/>
      <c r="G928"/>
      <c r="H928"/>
      <c r="I928"/>
      <c r="J928"/>
      <c r="K928"/>
      <c r="L928"/>
      <c r="M928"/>
      <c r="N928"/>
      <c r="O928"/>
      <c r="P928"/>
      <c r="Q928"/>
      <c r="R928"/>
      <c r="S928"/>
      <c r="T928"/>
      <c r="U928"/>
      <c r="V928"/>
      <c r="W928"/>
      <c r="X928"/>
      <c r="Y928"/>
      <c r="Z928"/>
    </row>
    <row r="929" spans="1:26" ht="14.4" x14ac:dyDescent="0.3">
      <c r="A929"/>
      <c r="B929"/>
      <c r="C929"/>
      <c r="D929"/>
      <c r="E929"/>
      <c r="F929"/>
      <c r="G929"/>
      <c r="H929"/>
      <c r="I929"/>
      <c r="J929"/>
      <c r="K929"/>
      <c r="L929"/>
      <c r="M929"/>
      <c r="N929"/>
      <c r="O929"/>
      <c r="P929"/>
      <c r="Q929"/>
      <c r="R929"/>
      <c r="S929"/>
      <c r="T929"/>
      <c r="U929"/>
      <c r="V929"/>
      <c r="W929"/>
      <c r="X929"/>
      <c r="Y929"/>
      <c r="Z929"/>
    </row>
    <row r="930" spans="1:26" ht="14.4" x14ac:dyDescent="0.3">
      <c r="A930"/>
      <c r="B930"/>
      <c r="C930"/>
      <c r="D930"/>
      <c r="E930"/>
      <c r="F930"/>
      <c r="G930"/>
      <c r="H930"/>
      <c r="I930"/>
      <c r="J930"/>
      <c r="K930"/>
      <c r="L930"/>
      <c r="M930"/>
      <c r="N930"/>
      <c r="O930"/>
      <c r="P930"/>
      <c r="Q930"/>
      <c r="R930"/>
      <c r="S930"/>
      <c r="T930"/>
      <c r="U930"/>
      <c r="V930"/>
      <c r="W930"/>
      <c r="X930"/>
      <c r="Y930"/>
      <c r="Z930"/>
    </row>
    <row r="931" spans="1:26" ht="14.4" x14ac:dyDescent="0.3">
      <c r="A931"/>
      <c r="B931"/>
      <c r="C931"/>
      <c r="D931"/>
      <c r="E931"/>
      <c r="F931"/>
      <c r="G931"/>
      <c r="H931"/>
      <c r="I931"/>
      <c r="J931"/>
      <c r="K931"/>
      <c r="L931"/>
      <c r="M931"/>
      <c r="N931"/>
      <c r="O931"/>
      <c r="P931"/>
      <c r="Q931"/>
      <c r="R931"/>
      <c r="S931"/>
      <c r="T931"/>
      <c r="U931"/>
      <c r="V931"/>
      <c r="W931"/>
      <c r="X931"/>
      <c r="Y931"/>
      <c r="Z931"/>
    </row>
    <row r="932" spans="1:26" ht="14.4" x14ac:dyDescent="0.3">
      <c r="A932"/>
      <c r="B932"/>
      <c r="C932"/>
      <c r="D932"/>
      <c r="E932"/>
      <c r="F932"/>
      <c r="G932"/>
      <c r="H932"/>
      <c r="I932"/>
      <c r="J932"/>
      <c r="K932"/>
      <c r="L932"/>
      <c r="M932"/>
      <c r="N932"/>
      <c r="O932"/>
      <c r="P932"/>
      <c r="Q932"/>
      <c r="R932"/>
      <c r="S932"/>
      <c r="T932"/>
      <c r="U932"/>
      <c r="V932"/>
      <c r="W932"/>
      <c r="X932"/>
      <c r="Y932"/>
      <c r="Z932"/>
    </row>
    <row r="933" spans="1:26" ht="14.4" x14ac:dyDescent="0.3">
      <c r="A933"/>
      <c r="B933"/>
      <c r="C933"/>
      <c r="D933"/>
      <c r="E933"/>
      <c r="F933"/>
      <c r="G933"/>
      <c r="H933"/>
      <c r="I933"/>
      <c r="J933"/>
      <c r="K933"/>
      <c r="L933"/>
      <c r="M933"/>
      <c r="N933"/>
      <c r="O933"/>
      <c r="P933"/>
      <c r="Q933"/>
      <c r="R933"/>
      <c r="S933"/>
      <c r="T933"/>
      <c r="U933"/>
      <c r="V933"/>
      <c r="W933"/>
      <c r="X933"/>
      <c r="Y933"/>
      <c r="Z933"/>
    </row>
    <row r="934" spans="1:26" ht="14.4" x14ac:dyDescent="0.3">
      <c r="A934"/>
      <c r="B934"/>
      <c r="C934"/>
      <c r="D934"/>
      <c r="E934"/>
      <c r="F934"/>
      <c r="G934"/>
      <c r="H934"/>
      <c r="I934"/>
      <c r="J934"/>
      <c r="K934"/>
      <c r="L934"/>
      <c r="M934"/>
      <c r="N934"/>
      <c r="O934"/>
      <c r="P934"/>
      <c r="Q934"/>
      <c r="R934"/>
      <c r="S934"/>
      <c r="T934"/>
      <c r="U934"/>
      <c r="V934"/>
      <c r="W934"/>
      <c r="X934"/>
      <c r="Y934"/>
      <c r="Z934"/>
    </row>
    <row r="935" spans="1:26" ht="14.4" x14ac:dyDescent="0.3">
      <c r="A935"/>
      <c r="B935"/>
      <c r="C935"/>
      <c r="D935"/>
      <c r="E935"/>
      <c r="F935"/>
      <c r="G935"/>
      <c r="H935"/>
      <c r="I935"/>
      <c r="J935"/>
      <c r="K935"/>
      <c r="L935"/>
      <c r="M935"/>
      <c r="N935"/>
      <c r="O935"/>
      <c r="P935"/>
      <c r="Q935"/>
      <c r="R935"/>
      <c r="S935"/>
      <c r="T935"/>
      <c r="U935"/>
      <c r="V935"/>
      <c r="W935"/>
      <c r="X935"/>
      <c r="Y935"/>
      <c r="Z935"/>
    </row>
    <row r="936" spans="1:26" ht="14.4" x14ac:dyDescent="0.3">
      <c r="A936"/>
      <c r="B936"/>
      <c r="C936"/>
      <c r="D936"/>
      <c r="E936"/>
      <c r="F936"/>
      <c r="G936"/>
      <c r="H936"/>
      <c r="I936"/>
      <c r="J936"/>
      <c r="K936"/>
      <c r="L936"/>
      <c r="M936"/>
      <c r="N936"/>
      <c r="O936"/>
      <c r="P936"/>
      <c r="Q936"/>
      <c r="R936"/>
      <c r="S936"/>
      <c r="T936"/>
      <c r="U936"/>
      <c r="V936"/>
      <c r="W936"/>
      <c r="X936"/>
      <c r="Y936"/>
      <c r="Z936"/>
    </row>
    <row r="937" spans="1:26" ht="14.4" x14ac:dyDescent="0.3">
      <c r="A937"/>
      <c r="B937"/>
      <c r="C937"/>
      <c r="D937"/>
      <c r="E937"/>
      <c r="F937"/>
      <c r="G937"/>
      <c r="H937"/>
      <c r="I937"/>
      <c r="J937"/>
      <c r="K937"/>
      <c r="L937"/>
      <c r="M937"/>
      <c r="N937"/>
      <c r="O937"/>
      <c r="P937"/>
      <c r="Q937"/>
      <c r="R937"/>
      <c r="S937"/>
      <c r="T937"/>
      <c r="U937"/>
      <c r="V937"/>
      <c r="W937"/>
      <c r="X937"/>
      <c r="Y937"/>
      <c r="Z937"/>
    </row>
    <row r="938" spans="1:26" ht="14.4" x14ac:dyDescent="0.3">
      <c r="A938"/>
      <c r="B938"/>
      <c r="C938"/>
      <c r="D938"/>
      <c r="E938"/>
      <c r="F938"/>
      <c r="G938"/>
      <c r="H938"/>
      <c r="I938"/>
      <c r="J938"/>
      <c r="K938"/>
      <c r="L938"/>
      <c r="M938"/>
      <c r="N938"/>
      <c r="O938"/>
      <c r="P938"/>
      <c r="Q938"/>
      <c r="R938"/>
      <c r="S938"/>
      <c r="T938"/>
      <c r="U938"/>
      <c r="V938"/>
      <c r="W938"/>
      <c r="X938"/>
      <c r="Y938"/>
      <c r="Z938"/>
    </row>
    <row r="939" spans="1:26" ht="14.4" x14ac:dyDescent="0.3">
      <c r="A939"/>
      <c r="B939"/>
      <c r="C939"/>
      <c r="D939"/>
      <c r="E939"/>
      <c r="F939"/>
      <c r="G939"/>
      <c r="H939"/>
      <c r="I939"/>
      <c r="J939"/>
      <c r="K939"/>
      <c r="L939"/>
      <c r="M939"/>
      <c r="N939"/>
      <c r="O939"/>
      <c r="P939"/>
      <c r="Q939"/>
      <c r="R939"/>
      <c r="S939"/>
      <c r="T939"/>
      <c r="U939"/>
      <c r="V939"/>
      <c r="W939"/>
      <c r="X939"/>
      <c r="Y939"/>
      <c r="Z939"/>
    </row>
    <row r="940" spans="1:26" ht="14.4" x14ac:dyDescent="0.3">
      <c r="A940"/>
      <c r="B940"/>
      <c r="C940"/>
      <c r="D940"/>
      <c r="E940"/>
      <c r="F940"/>
      <c r="G940"/>
      <c r="H940"/>
      <c r="I940"/>
      <c r="J940"/>
      <c r="K940"/>
      <c r="L940"/>
      <c r="M940"/>
      <c r="N940"/>
      <c r="O940"/>
      <c r="P940"/>
      <c r="Q940"/>
      <c r="R940"/>
      <c r="S940"/>
      <c r="T940"/>
      <c r="U940"/>
      <c r="V940"/>
      <c r="W940"/>
      <c r="X940"/>
      <c r="Y940"/>
      <c r="Z940"/>
    </row>
    <row r="941" spans="1:26" ht="14.4" x14ac:dyDescent="0.3">
      <c r="A941"/>
      <c r="B941"/>
      <c r="C941"/>
      <c r="D941"/>
      <c r="E941"/>
      <c r="F941"/>
      <c r="G941"/>
      <c r="H941"/>
      <c r="I941"/>
      <c r="J941"/>
      <c r="K941"/>
      <c r="L941"/>
      <c r="M941"/>
      <c r="N941"/>
      <c r="O941"/>
      <c r="P941"/>
      <c r="Q941"/>
      <c r="R941"/>
      <c r="S941"/>
      <c r="T941"/>
      <c r="U941"/>
      <c r="V941"/>
      <c r="W941"/>
      <c r="X941"/>
      <c r="Y941"/>
      <c r="Z941"/>
    </row>
    <row r="942" spans="1:26" ht="14.4" x14ac:dyDescent="0.3">
      <c r="A942"/>
      <c r="B942"/>
      <c r="C942"/>
      <c r="D942"/>
      <c r="E942"/>
      <c r="F942"/>
      <c r="G942"/>
      <c r="H942"/>
      <c r="I942"/>
      <c r="J942"/>
      <c r="K942"/>
      <c r="L942"/>
      <c r="M942"/>
      <c r="N942"/>
      <c r="O942"/>
      <c r="P942"/>
      <c r="Q942"/>
      <c r="R942"/>
      <c r="S942"/>
      <c r="T942"/>
      <c r="U942"/>
      <c r="V942"/>
      <c r="W942"/>
      <c r="X942"/>
      <c r="Y942"/>
      <c r="Z942"/>
    </row>
    <row r="943" spans="1:26" ht="14.4" x14ac:dyDescent="0.3">
      <c r="A943"/>
      <c r="B943"/>
      <c r="C943"/>
      <c r="D943"/>
      <c r="E943"/>
      <c r="F943"/>
      <c r="G943"/>
      <c r="H943"/>
      <c r="I943"/>
      <c r="J943"/>
      <c r="K943"/>
      <c r="L943"/>
      <c r="M943"/>
      <c r="N943"/>
      <c r="O943"/>
      <c r="P943"/>
      <c r="Q943"/>
      <c r="R943"/>
      <c r="S943"/>
      <c r="T943"/>
      <c r="U943"/>
      <c r="V943"/>
      <c r="W943"/>
      <c r="X943"/>
      <c r="Y943"/>
      <c r="Z943"/>
    </row>
    <row r="944" spans="1:26" ht="14.4" x14ac:dyDescent="0.3">
      <c r="A944"/>
      <c r="B944"/>
      <c r="C944"/>
      <c r="D944"/>
      <c r="E944"/>
      <c r="F944"/>
      <c r="G944"/>
      <c r="H944"/>
      <c r="I944"/>
      <c r="J944"/>
      <c r="K944"/>
      <c r="L944"/>
      <c r="M944"/>
      <c r="N944"/>
      <c r="O944"/>
      <c r="P944"/>
      <c r="Q944"/>
      <c r="R944"/>
      <c r="S944"/>
      <c r="T944"/>
      <c r="U944"/>
      <c r="V944"/>
      <c r="W944"/>
      <c r="X944"/>
      <c r="Y944"/>
      <c r="Z944"/>
    </row>
    <row r="945" spans="1:26" ht="14.4" x14ac:dyDescent="0.3">
      <c r="A945"/>
      <c r="B945"/>
      <c r="C945"/>
      <c r="D945"/>
      <c r="E945"/>
      <c r="F945"/>
      <c r="G945"/>
      <c r="H945"/>
      <c r="I945"/>
      <c r="J945"/>
      <c r="K945"/>
      <c r="L945"/>
      <c r="M945"/>
      <c r="N945"/>
      <c r="O945"/>
      <c r="P945"/>
      <c r="Q945"/>
      <c r="R945"/>
      <c r="S945"/>
      <c r="T945"/>
      <c r="U945"/>
      <c r="V945"/>
      <c r="W945"/>
      <c r="X945"/>
      <c r="Y945"/>
      <c r="Z945"/>
    </row>
    <row r="946" spans="1:26" ht="14.4" x14ac:dyDescent="0.3">
      <c r="A946"/>
      <c r="B946"/>
      <c r="C946"/>
      <c r="D946"/>
      <c r="E946"/>
      <c r="F946"/>
      <c r="G946"/>
      <c r="H946"/>
      <c r="I946"/>
      <c r="J946"/>
      <c r="K946"/>
      <c r="L946"/>
      <c r="M946"/>
      <c r="N946"/>
      <c r="O946"/>
      <c r="P946"/>
      <c r="Q946"/>
      <c r="R946"/>
      <c r="S946"/>
      <c r="T946"/>
      <c r="U946"/>
      <c r="V946"/>
      <c r="W946"/>
      <c r="X946"/>
      <c r="Y946"/>
      <c r="Z946"/>
    </row>
    <row r="947" spans="1:26" ht="14.4" x14ac:dyDescent="0.3">
      <c r="A947"/>
      <c r="B947"/>
      <c r="C947"/>
      <c r="D947"/>
      <c r="E947"/>
      <c r="F947"/>
      <c r="G947"/>
      <c r="H947"/>
      <c r="I947"/>
      <c r="J947"/>
      <c r="K947"/>
      <c r="L947"/>
      <c r="M947"/>
      <c r="N947"/>
      <c r="O947"/>
      <c r="P947"/>
      <c r="Q947"/>
      <c r="R947"/>
      <c r="S947"/>
      <c r="T947"/>
      <c r="U947"/>
      <c r="V947"/>
      <c r="W947"/>
      <c r="X947"/>
      <c r="Y947"/>
      <c r="Z947"/>
    </row>
    <row r="948" spans="1:26" ht="14.4" x14ac:dyDescent="0.3">
      <c r="A948"/>
      <c r="B948"/>
      <c r="C948"/>
      <c r="D948"/>
      <c r="E948"/>
      <c r="F948"/>
      <c r="G948"/>
      <c r="H948"/>
      <c r="I948"/>
      <c r="J948"/>
      <c r="K948"/>
      <c r="L948"/>
      <c r="M948"/>
      <c r="N948"/>
      <c r="O948"/>
      <c r="P948"/>
      <c r="Q948"/>
      <c r="R948"/>
      <c r="S948"/>
      <c r="T948"/>
      <c r="U948"/>
      <c r="V948"/>
      <c r="W948"/>
      <c r="X948"/>
      <c r="Y948"/>
      <c r="Z948"/>
    </row>
    <row r="949" spans="1:26" ht="14.4" x14ac:dyDescent="0.3">
      <c r="A949"/>
      <c r="B949"/>
      <c r="C949"/>
      <c r="D949"/>
      <c r="E949"/>
      <c r="F949"/>
      <c r="G949"/>
      <c r="H949"/>
      <c r="I949"/>
      <c r="J949"/>
      <c r="K949"/>
      <c r="L949"/>
      <c r="M949"/>
      <c r="N949"/>
      <c r="O949"/>
      <c r="P949"/>
      <c r="Q949"/>
      <c r="R949"/>
      <c r="S949"/>
      <c r="T949"/>
      <c r="U949"/>
      <c r="V949"/>
      <c r="W949"/>
      <c r="X949"/>
      <c r="Y949"/>
      <c r="Z949"/>
    </row>
    <row r="950" spans="1:26" ht="14.4" x14ac:dyDescent="0.3">
      <c r="A950"/>
      <c r="B950"/>
      <c r="C950"/>
      <c r="D950"/>
      <c r="E950"/>
      <c r="F950"/>
      <c r="G950"/>
      <c r="H950"/>
      <c r="I950"/>
      <c r="J950"/>
      <c r="K950"/>
      <c r="L950"/>
      <c r="M950"/>
      <c r="N950"/>
      <c r="O950"/>
      <c r="P950"/>
      <c r="Q950"/>
      <c r="R950"/>
      <c r="S950"/>
      <c r="T950"/>
      <c r="U950"/>
      <c r="V950"/>
      <c r="W950"/>
      <c r="X950"/>
      <c r="Y950"/>
      <c r="Z950"/>
    </row>
    <row r="951" spans="1:26" ht="14.4" x14ac:dyDescent="0.3">
      <c r="A951"/>
      <c r="B951"/>
      <c r="C951"/>
      <c r="D951"/>
      <c r="E951"/>
      <c r="F951"/>
      <c r="G951"/>
      <c r="H951"/>
      <c r="I951"/>
      <c r="J951"/>
      <c r="K951"/>
      <c r="L951"/>
      <c r="M951"/>
      <c r="N951"/>
      <c r="O951"/>
      <c r="P951"/>
      <c r="Q951"/>
      <c r="R951"/>
      <c r="S951"/>
      <c r="T951"/>
      <c r="U951"/>
      <c r="V951"/>
      <c r="W951"/>
      <c r="X951"/>
      <c r="Y951"/>
      <c r="Z951"/>
    </row>
    <row r="952" spans="1:26" ht="14.4" x14ac:dyDescent="0.3">
      <c r="A952"/>
      <c r="B952"/>
      <c r="C952"/>
      <c r="D952"/>
      <c r="E952"/>
      <c r="F952"/>
      <c r="G952"/>
      <c r="H952"/>
      <c r="I952"/>
      <c r="J952"/>
      <c r="K952"/>
      <c r="L952"/>
      <c r="M952"/>
      <c r="N952"/>
      <c r="O952"/>
      <c r="P952"/>
      <c r="Q952"/>
      <c r="R952"/>
      <c r="S952"/>
      <c r="T952"/>
      <c r="U952"/>
      <c r="V952"/>
      <c r="W952"/>
      <c r="X952"/>
      <c r="Y952"/>
      <c r="Z952"/>
    </row>
    <row r="953" spans="1:26" ht="14.4" x14ac:dyDescent="0.3">
      <c r="A953"/>
      <c r="B953"/>
      <c r="C953"/>
      <c r="D953"/>
      <c r="E953"/>
      <c r="F953"/>
      <c r="G953"/>
      <c r="H953"/>
      <c r="I953"/>
      <c r="J953"/>
      <c r="K953"/>
      <c r="L953"/>
      <c r="M953"/>
      <c r="N953"/>
      <c r="O953"/>
      <c r="P953"/>
      <c r="Q953"/>
      <c r="R953"/>
      <c r="S953"/>
      <c r="T953"/>
      <c r="U953"/>
      <c r="V953"/>
      <c r="W953"/>
      <c r="X953"/>
      <c r="Y953"/>
      <c r="Z953"/>
    </row>
    <row r="954" spans="1:26" ht="14.4" x14ac:dyDescent="0.3">
      <c r="A954"/>
      <c r="B954"/>
      <c r="C954"/>
      <c r="D954"/>
      <c r="E954"/>
      <c r="F954"/>
      <c r="G954"/>
      <c r="H954"/>
      <c r="I954"/>
      <c r="J954"/>
      <c r="K954"/>
      <c r="L954"/>
      <c r="M954"/>
      <c r="N954"/>
      <c r="O954"/>
      <c r="P954"/>
      <c r="Q954"/>
      <c r="R954"/>
      <c r="S954"/>
      <c r="T954"/>
      <c r="U954"/>
      <c r="V954"/>
      <c r="W954"/>
      <c r="X954"/>
      <c r="Y954"/>
      <c r="Z954"/>
    </row>
    <row r="955" spans="1:26" ht="14.4" x14ac:dyDescent="0.3">
      <c r="A955"/>
      <c r="B955"/>
      <c r="C955"/>
      <c r="D955"/>
      <c r="E955"/>
      <c r="F955"/>
      <c r="G955"/>
      <c r="H955"/>
      <c r="I955"/>
      <c r="J955"/>
      <c r="K955"/>
      <c r="L955"/>
      <c r="M955"/>
      <c r="N955"/>
      <c r="O955"/>
      <c r="P955"/>
      <c r="Q955"/>
      <c r="R955"/>
      <c r="S955"/>
      <c r="T955"/>
      <c r="U955"/>
      <c r="V955"/>
      <c r="W955"/>
      <c r="X955"/>
      <c r="Y955"/>
      <c r="Z955"/>
    </row>
    <row r="956" spans="1:26" ht="14.4" x14ac:dyDescent="0.3">
      <c r="A956"/>
      <c r="B956"/>
      <c r="C956"/>
      <c r="D956"/>
      <c r="E956"/>
      <c r="F956"/>
      <c r="G956"/>
      <c r="H956"/>
      <c r="I956"/>
      <c r="J956"/>
      <c r="K956"/>
      <c r="L956"/>
      <c r="M956"/>
      <c r="N956"/>
      <c r="O956"/>
      <c r="P956"/>
      <c r="Q956"/>
      <c r="R956"/>
      <c r="S956"/>
      <c r="T956"/>
      <c r="U956"/>
      <c r="V956"/>
      <c r="W956"/>
      <c r="X956"/>
      <c r="Y956"/>
      <c r="Z956"/>
    </row>
    <row r="957" spans="1:26" ht="14.4" x14ac:dyDescent="0.3">
      <c r="A957"/>
      <c r="B957"/>
      <c r="C957"/>
      <c r="D957"/>
      <c r="E957"/>
      <c r="F957"/>
      <c r="G957"/>
      <c r="H957"/>
      <c r="I957"/>
      <c r="J957"/>
      <c r="K957"/>
      <c r="L957"/>
      <c r="M957"/>
      <c r="N957"/>
      <c r="O957"/>
      <c r="P957"/>
      <c r="Q957"/>
      <c r="R957"/>
      <c r="S957"/>
      <c r="T957"/>
      <c r="U957"/>
      <c r="V957"/>
      <c r="W957"/>
      <c r="X957"/>
      <c r="Y957"/>
      <c r="Z957"/>
    </row>
    <row r="958" spans="1:26" ht="14.4" x14ac:dyDescent="0.3">
      <c r="A958"/>
      <c r="B958"/>
      <c r="C958"/>
      <c r="D958"/>
      <c r="E958"/>
      <c r="F958"/>
      <c r="G958"/>
      <c r="H958"/>
      <c r="I958"/>
      <c r="J958"/>
      <c r="K958"/>
      <c r="L958"/>
      <c r="M958"/>
      <c r="N958"/>
      <c r="O958"/>
      <c r="P958"/>
      <c r="Q958"/>
      <c r="R958"/>
      <c r="S958"/>
      <c r="T958"/>
      <c r="U958"/>
      <c r="V958"/>
      <c r="W958"/>
      <c r="X958"/>
      <c r="Y958"/>
      <c r="Z958"/>
    </row>
    <row r="959" spans="1:26" ht="14.4" x14ac:dyDescent="0.3">
      <c r="A959"/>
      <c r="B959"/>
      <c r="C959"/>
      <c r="D959"/>
      <c r="E959"/>
      <c r="F959"/>
      <c r="G959"/>
      <c r="H959"/>
      <c r="I959"/>
      <c r="J959"/>
      <c r="K959"/>
      <c r="L959"/>
      <c r="M959"/>
      <c r="N959"/>
      <c r="O959"/>
      <c r="P959"/>
      <c r="Q959"/>
      <c r="R959"/>
      <c r="S959"/>
      <c r="T959"/>
      <c r="U959"/>
      <c r="V959"/>
      <c r="W959"/>
      <c r="X959"/>
      <c r="Y959"/>
      <c r="Z959"/>
    </row>
    <row r="960" spans="1:26" ht="14.4" x14ac:dyDescent="0.3">
      <c r="A960"/>
      <c r="B960"/>
      <c r="C960"/>
      <c r="D960"/>
      <c r="E960"/>
      <c r="F960"/>
      <c r="G960"/>
      <c r="H960"/>
      <c r="I960"/>
      <c r="J960"/>
      <c r="K960"/>
      <c r="L960"/>
      <c r="M960"/>
      <c r="N960"/>
      <c r="O960"/>
      <c r="P960"/>
      <c r="Q960"/>
      <c r="R960"/>
      <c r="S960"/>
      <c r="T960"/>
      <c r="U960"/>
      <c r="V960"/>
      <c r="W960"/>
      <c r="X960"/>
      <c r="Y960"/>
      <c r="Z960"/>
    </row>
    <row r="961" spans="1:26" ht="14.4" x14ac:dyDescent="0.3">
      <c r="A961"/>
      <c r="B961"/>
      <c r="C961"/>
      <c r="D961"/>
      <c r="E961"/>
      <c r="F961"/>
      <c r="G961"/>
      <c r="H961"/>
      <c r="I961"/>
      <c r="J961"/>
      <c r="K961"/>
      <c r="L961"/>
      <c r="M961"/>
      <c r="N961"/>
      <c r="O961"/>
      <c r="P961"/>
      <c r="Q961"/>
      <c r="R961"/>
      <c r="S961"/>
      <c r="T961"/>
      <c r="U961"/>
      <c r="V961"/>
      <c r="W961"/>
      <c r="X961"/>
      <c r="Y961"/>
      <c r="Z961"/>
    </row>
    <row r="962" spans="1:26" ht="14.4" x14ac:dyDescent="0.3">
      <c r="A962"/>
      <c r="B962"/>
      <c r="C962"/>
      <c r="D962"/>
      <c r="E962"/>
      <c r="F962"/>
      <c r="G962"/>
      <c r="H962"/>
      <c r="I962"/>
      <c r="J962"/>
      <c r="K962"/>
      <c r="L962"/>
      <c r="M962"/>
      <c r="N962"/>
      <c r="O962"/>
      <c r="P962"/>
      <c r="Q962"/>
      <c r="R962"/>
      <c r="S962"/>
      <c r="T962"/>
      <c r="U962"/>
      <c r="V962"/>
      <c r="W962"/>
      <c r="X962"/>
      <c r="Y962"/>
      <c r="Z962"/>
    </row>
    <row r="963" spans="1:26" ht="14.4" x14ac:dyDescent="0.3">
      <c r="A963"/>
      <c r="B963"/>
      <c r="C963"/>
      <c r="D963"/>
      <c r="E963"/>
      <c r="F963"/>
      <c r="G963"/>
      <c r="H963"/>
      <c r="I963"/>
      <c r="J963"/>
      <c r="K963"/>
      <c r="L963"/>
      <c r="M963"/>
      <c r="N963"/>
      <c r="O963"/>
      <c r="P963"/>
      <c r="Q963"/>
      <c r="R963"/>
      <c r="S963"/>
      <c r="T963"/>
      <c r="U963"/>
      <c r="V963"/>
      <c r="W963"/>
      <c r="X963"/>
      <c r="Y963"/>
      <c r="Z963"/>
    </row>
    <row r="964" spans="1:26" ht="14.4" x14ac:dyDescent="0.3">
      <c r="A964"/>
      <c r="B964"/>
      <c r="C964"/>
      <c r="D964"/>
      <c r="E964"/>
      <c r="F964"/>
      <c r="G964"/>
      <c r="H964"/>
      <c r="I964"/>
      <c r="J964"/>
      <c r="K964"/>
      <c r="L964"/>
      <c r="M964"/>
      <c r="N964"/>
      <c r="O964"/>
      <c r="P964"/>
      <c r="Q964"/>
      <c r="R964"/>
      <c r="S964"/>
      <c r="T964"/>
      <c r="U964"/>
      <c r="V964"/>
      <c r="W964"/>
      <c r="X964"/>
      <c r="Y964"/>
      <c r="Z964"/>
    </row>
    <row r="965" spans="1:26" ht="14.4" x14ac:dyDescent="0.3">
      <c r="A965"/>
      <c r="B965"/>
      <c r="C965"/>
      <c r="D965"/>
      <c r="E965"/>
      <c r="F965"/>
      <c r="G965"/>
      <c r="H965"/>
      <c r="I965"/>
      <c r="J965"/>
      <c r="K965"/>
      <c r="L965"/>
      <c r="M965"/>
      <c r="N965"/>
      <c r="O965"/>
      <c r="P965"/>
      <c r="Q965"/>
      <c r="R965"/>
      <c r="S965"/>
      <c r="T965"/>
      <c r="U965"/>
      <c r="V965"/>
      <c r="W965"/>
      <c r="X965"/>
      <c r="Y965"/>
      <c r="Z965"/>
    </row>
    <row r="966" spans="1:26" ht="14.4" x14ac:dyDescent="0.3">
      <c r="A966"/>
      <c r="B966"/>
      <c r="C966"/>
      <c r="D966"/>
      <c r="E966"/>
      <c r="F966"/>
      <c r="G966"/>
      <c r="H966"/>
      <c r="I966"/>
      <c r="J966"/>
      <c r="K966"/>
      <c r="L966"/>
      <c r="M966"/>
      <c r="N966"/>
      <c r="O966"/>
      <c r="P966"/>
      <c r="Q966"/>
      <c r="R966"/>
      <c r="S966"/>
      <c r="T966"/>
      <c r="U966"/>
      <c r="V966"/>
      <c r="W966"/>
      <c r="X966"/>
      <c r="Y966"/>
      <c r="Z966"/>
    </row>
    <row r="967" spans="1:26" ht="14.4" x14ac:dyDescent="0.3">
      <c r="A967"/>
      <c r="B967"/>
      <c r="C967"/>
      <c r="D967"/>
      <c r="E967"/>
      <c r="F967"/>
      <c r="G967"/>
      <c r="H967"/>
      <c r="I967"/>
      <c r="J967"/>
      <c r="K967"/>
      <c r="L967"/>
      <c r="M967"/>
      <c r="N967"/>
      <c r="O967"/>
      <c r="P967"/>
      <c r="Q967"/>
      <c r="R967"/>
      <c r="S967"/>
      <c r="T967"/>
      <c r="U967"/>
      <c r="V967"/>
      <c r="W967"/>
      <c r="X967"/>
      <c r="Y967"/>
      <c r="Z967"/>
    </row>
    <row r="968" spans="1:26" ht="14.4" x14ac:dyDescent="0.3">
      <c r="A968"/>
      <c r="B968"/>
      <c r="C968"/>
      <c r="D968"/>
      <c r="E968"/>
      <c r="F968"/>
      <c r="G968"/>
      <c r="H968"/>
      <c r="I968"/>
      <c r="J968"/>
      <c r="K968"/>
      <c r="L968"/>
      <c r="M968"/>
      <c r="N968"/>
      <c r="O968"/>
      <c r="P968"/>
      <c r="Q968"/>
      <c r="R968"/>
      <c r="S968"/>
      <c r="T968"/>
      <c r="U968"/>
      <c r="V968"/>
      <c r="W968"/>
      <c r="X968"/>
      <c r="Y968"/>
      <c r="Z968"/>
    </row>
    <row r="969" spans="1:26" ht="14.4" x14ac:dyDescent="0.3">
      <c r="A969"/>
      <c r="B969"/>
      <c r="C969"/>
      <c r="D969"/>
      <c r="E969"/>
      <c r="F969"/>
      <c r="G969"/>
      <c r="H969"/>
      <c r="I969"/>
      <c r="J969"/>
      <c r="K969"/>
      <c r="L969"/>
      <c r="M969"/>
      <c r="N969"/>
      <c r="O969"/>
      <c r="P969"/>
      <c r="Q969"/>
      <c r="R969"/>
      <c r="S969"/>
      <c r="T969"/>
      <c r="U969"/>
      <c r="V969"/>
      <c r="W969"/>
      <c r="X969"/>
      <c r="Y969"/>
      <c r="Z969"/>
    </row>
    <row r="970" spans="1:26" ht="14.4" x14ac:dyDescent="0.3">
      <c r="A970"/>
      <c r="B970"/>
      <c r="C970"/>
      <c r="D970"/>
      <c r="E970"/>
      <c r="F970"/>
      <c r="G970"/>
      <c r="H970"/>
      <c r="I970"/>
      <c r="J970"/>
      <c r="K970"/>
      <c r="L970"/>
      <c r="M970"/>
      <c r="N970"/>
      <c r="O970"/>
      <c r="P970"/>
      <c r="Q970"/>
      <c r="R970"/>
      <c r="S970"/>
      <c r="T970"/>
      <c r="U970"/>
      <c r="V970"/>
      <c r="W970"/>
      <c r="X970"/>
      <c r="Y970"/>
      <c r="Z970"/>
    </row>
    <row r="971" spans="1:26" ht="14.4" x14ac:dyDescent="0.3">
      <c r="A971"/>
      <c r="B971"/>
      <c r="C971"/>
      <c r="D971"/>
      <c r="E971"/>
      <c r="F971"/>
      <c r="G971"/>
      <c r="H971"/>
      <c r="I971"/>
      <c r="J971"/>
      <c r="K971"/>
      <c r="L971"/>
      <c r="M971"/>
      <c r="N971"/>
      <c r="O971"/>
      <c r="P971"/>
      <c r="Q971"/>
      <c r="R971"/>
      <c r="S971"/>
      <c r="T971"/>
      <c r="U971"/>
      <c r="V971"/>
      <c r="W971"/>
      <c r="X971"/>
      <c r="Y971"/>
      <c r="Z971"/>
    </row>
    <row r="972" spans="1:26" ht="14.4" x14ac:dyDescent="0.3">
      <c r="A972"/>
      <c r="B972"/>
      <c r="C972"/>
      <c r="D972"/>
      <c r="E972"/>
      <c r="F972"/>
      <c r="G972"/>
      <c r="H972"/>
      <c r="I972"/>
      <c r="J972"/>
      <c r="K972"/>
      <c r="L972"/>
      <c r="M972"/>
      <c r="N972"/>
      <c r="O972"/>
      <c r="P972"/>
      <c r="Q972"/>
      <c r="R972"/>
      <c r="S972"/>
      <c r="T972"/>
      <c r="U972"/>
      <c r="V972"/>
      <c r="W972"/>
      <c r="X972"/>
      <c r="Y972"/>
      <c r="Z972"/>
    </row>
    <row r="973" spans="1:26" ht="14.4" x14ac:dyDescent="0.3">
      <c r="A973"/>
      <c r="B973"/>
      <c r="C973"/>
      <c r="D973"/>
      <c r="E973"/>
      <c r="F973"/>
      <c r="G973"/>
      <c r="H973"/>
      <c r="I973"/>
      <c r="J973"/>
      <c r="K973"/>
      <c r="L973"/>
      <c r="M973"/>
      <c r="N973"/>
      <c r="O973"/>
      <c r="P973"/>
      <c r="Q973"/>
      <c r="R973"/>
      <c r="S973"/>
      <c r="T973"/>
      <c r="U973"/>
      <c r="V973"/>
      <c r="W973"/>
      <c r="X973"/>
      <c r="Y973"/>
      <c r="Z973"/>
    </row>
    <row r="974" spans="1:26" ht="14.4" x14ac:dyDescent="0.3">
      <c r="A974"/>
      <c r="B974"/>
      <c r="C974"/>
      <c r="D974"/>
      <c r="E974"/>
      <c r="F974"/>
      <c r="G974"/>
      <c r="H974"/>
      <c r="I974"/>
      <c r="J974"/>
      <c r="K974"/>
      <c r="L974"/>
      <c r="M974"/>
      <c r="N974"/>
      <c r="O974"/>
      <c r="P974"/>
      <c r="Q974"/>
      <c r="R974"/>
      <c r="S974"/>
      <c r="T974"/>
      <c r="U974"/>
      <c r="V974"/>
      <c r="W974"/>
      <c r="X974"/>
      <c r="Y974"/>
      <c r="Z974"/>
    </row>
    <row r="975" spans="1:26" ht="14.4" x14ac:dyDescent="0.3">
      <c r="A975"/>
      <c r="B975"/>
      <c r="C975"/>
      <c r="D975"/>
      <c r="E975"/>
      <c r="F975"/>
      <c r="G975"/>
      <c r="H975"/>
      <c r="I975"/>
      <c r="J975"/>
      <c r="K975"/>
      <c r="L975"/>
      <c r="M975"/>
      <c r="N975"/>
      <c r="O975"/>
      <c r="P975"/>
      <c r="Q975"/>
      <c r="R975"/>
      <c r="S975"/>
      <c r="T975"/>
      <c r="U975"/>
      <c r="V975"/>
      <c r="W975"/>
      <c r="X975"/>
      <c r="Y975"/>
      <c r="Z975"/>
    </row>
    <row r="976" spans="1:26" ht="14.4" x14ac:dyDescent="0.3">
      <c r="A976"/>
      <c r="B976"/>
      <c r="C976"/>
      <c r="D976"/>
      <c r="E976"/>
      <c r="F976"/>
      <c r="G976"/>
      <c r="H976"/>
      <c r="I976"/>
      <c r="J976"/>
      <c r="K976"/>
      <c r="L976"/>
      <c r="M976"/>
      <c r="N976"/>
      <c r="O976"/>
      <c r="P976"/>
      <c r="Q976"/>
      <c r="R976"/>
      <c r="S976"/>
      <c r="T976"/>
      <c r="U976"/>
      <c r="V976"/>
      <c r="W976"/>
      <c r="X976"/>
      <c r="Y976"/>
      <c r="Z976"/>
    </row>
    <row r="977" spans="1:26" ht="14.4" x14ac:dyDescent="0.3">
      <c r="A977"/>
      <c r="B977"/>
      <c r="C977"/>
      <c r="D977"/>
      <c r="E977"/>
      <c r="F977"/>
      <c r="G977"/>
      <c r="H977"/>
      <c r="I977"/>
      <c r="J977"/>
      <c r="K977"/>
      <c r="L977"/>
      <c r="M977"/>
      <c r="N977"/>
      <c r="O977"/>
      <c r="P977"/>
      <c r="Q977"/>
      <c r="R977"/>
      <c r="S977"/>
      <c r="T977"/>
      <c r="U977"/>
      <c r="V977"/>
      <c r="W977"/>
      <c r="X977"/>
      <c r="Y977"/>
      <c r="Z977"/>
    </row>
    <row r="978" spans="1:26" ht="14.4" x14ac:dyDescent="0.3">
      <c r="A978"/>
      <c r="B978"/>
      <c r="C978"/>
      <c r="D978"/>
      <c r="E978"/>
      <c r="F978"/>
      <c r="G978"/>
      <c r="H978"/>
      <c r="I978"/>
      <c r="J978"/>
      <c r="K978"/>
      <c r="L978"/>
      <c r="M978"/>
      <c r="N978"/>
      <c r="O978"/>
      <c r="P978"/>
      <c r="Q978"/>
      <c r="R978"/>
      <c r="S978"/>
      <c r="T978"/>
      <c r="U978"/>
      <c r="V978"/>
      <c r="W978"/>
      <c r="X978"/>
      <c r="Y978"/>
      <c r="Z978"/>
    </row>
    <row r="979" spans="1:26" ht="14.4" x14ac:dyDescent="0.3">
      <c r="A979"/>
      <c r="B979"/>
      <c r="C979"/>
      <c r="D979"/>
      <c r="E979"/>
      <c r="F979"/>
      <c r="G979"/>
      <c r="H979"/>
      <c r="I979"/>
      <c r="J979"/>
      <c r="K979"/>
      <c r="L979"/>
      <c r="M979"/>
      <c r="N979"/>
      <c r="O979"/>
      <c r="P979"/>
      <c r="Q979"/>
      <c r="R979"/>
      <c r="S979"/>
      <c r="T979"/>
      <c r="U979"/>
      <c r="V979"/>
      <c r="W979"/>
      <c r="X979"/>
      <c r="Y979"/>
      <c r="Z979"/>
    </row>
    <row r="980" spans="1:26" ht="14.4" x14ac:dyDescent="0.3">
      <c r="A980"/>
      <c r="B980"/>
      <c r="C980"/>
      <c r="D980"/>
      <c r="E980"/>
      <c r="F980"/>
      <c r="G980"/>
      <c r="H980"/>
      <c r="I980"/>
      <c r="J980"/>
      <c r="K980"/>
      <c r="L980"/>
      <c r="M980"/>
      <c r="N980"/>
      <c r="O980"/>
      <c r="P980"/>
      <c r="Q980"/>
      <c r="R980"/>
      <c r="S980"/>
      <c r="T980"/>
      <c r="U980"/>
      <c r="V980"/>
      <c r="W980"/>
      <c r="X980"/>
      <c r="Y980"/>
      <c r="Z980"/>
    </row>
    <row r="981" spans="1:26" ht="14.4" x14ac:dyDescent="0.3">
      <c r="A981"/>
      <c r="B981"/>
      <c r="C981"/>
      <c r="D981"/>
      <c r="E981"/>
      <c r="F981"/>
      <c r="G981"/>
      <c r="H981"/>
      <c r="I981"/>
      <c r="J981"/>
      <c r="K981"/>
      <c r="L981"/>
      <c r="M981"/>
      <c r="N981"/>
      <c r="O981"/>
      <c r="P981"/>
      <c r="Q981"/>
      <c r="R981"/>
      <c r="S981"/>
      <c r="T981"/>
      <c r="U981"/>
      <c r="V981"/>
      <c r="W981"/>
      <c r="X981"/>
      <c r="Y981"/>
      <c r="Z981"/>
    </row>
    <row r="982" spans="1:26" ht="14.4" x14ac:dyDescent="0.3">
      <c r="A982"/>
      <c r="B982"/>
      <c r="C982"/>
      <c r="D982"/>
      <c r="E982"/>
      <c r="F982"/>
      <c r="G982"/>
      <c r="H982"/>
      <c r="I982"/>
      <c r="J982"/>
      <c r="K982"/>
      <c r="L982"/>
      <c r="M982"/>
      <c r="N982"/>
      <c r="O982"/>
      <c r="P982"/>
      <c r="Q982"/>
      <c r="R982"/>
      <c r="S982"/>
      <c r="T982"/>
      <c r="U982"/>
      <c r="V982"/>
      <c r="W982"/>
      <c r="X982"/>
      <c r="Y982"/>
      <c r="Z982"/>
    </row>
    <row r="983" spans="1:26" ht="14.4" x14ac:dyDescent="0.3">
      <c r="A983"/>
      <c r="B983"/>
      <c r="C983"/>
      <c r="D983"/>
      <c r="E983"/>
      <c r="F983"/>
      <c r="G983"/>
      <c r="H983"/>
      <c r="I983"/>
      <c r="J983"/>
      <c r="K983"/>
      <c r="L983"/>
      <c r="M983"/>
      <c r="N983"/>
      <c r="O983"/>
      <c r="P983"/>
      <c r="Q983"/>
      <c r="R983"/>
      <c r="S983"/>
      <c r="T983"/>
      <c r="U983"/>
      <c r="V983"/>
      <c r="W983"/>
      <c r="X983"/>
      <c r="Y983"/>
      <c r="Z983"/>
    </row>
    <row r="984" spans="1:26" ht="14.4" x14ac:dyDescent="0.3">
      <c r="A984"/>
      <c r="B984"/>
      <c r="C984"/>
      <c r="D984"/>
      <c r="E984"/>
      <c r="F984"/>
      <c r="G984"/>
      <c r="H984"/>
      <c r="I984"/>
      <c r="J984"/>
      <c r="K984"/>
      <c r="L984"/>
      <c r="M984"/>
      <c r="N984"/>
      <c r="O984"/>
      <c r="P984"/>
      <c r="Q984"/>
      <c r="R984"/>
      <c r="S984"/>
      <c r="T984"/>
      <c r="U984"/>
      <c r="V984"/>
      <c r="W984"/>
      <c r="X984"/>
      <c r="Y984"/>
      <c r="Z984"/>
    </row>
    <row r="985" spans="1:26" ht="14.4" x14ac:dyDescent="0.3">
      <c r="A985"/>
      <c r="B985"/>
      <c r="C985"/>
      <c r="D985"/>
      <c r="E985"/>
      <c r="F985"/>
      <c r="G985"/>
      <c r="H985"/>
      <c r="I985"/>
      <c r="J985"/>
      <c r="K985"/>
      <c r="L985"/>
      <c r="M985"/>
      <c r="N985"/>
      <c r="O985"/>
      <c r="P985"/>
      <c r="Q985"/>
      <c r="R985"/>
      <c r="S985"/>
      <c r="T985"/>
      <c r="U985"/>
      <c r="V985"/>
      <c r="W985"/>
      <c r="X985"/>
      <c r="Y985"/>
      <c r="Z985"/>
    </row>
    <row r="986" spans="1:26" ht="14.4" x14ac:dyDescent="0.3">
      <c r="A986"/>
      <c r="B986"/>
      <c r="C986"/>
      <c r="D986"/>
      <c r="E986"/>
      <c r="F986"/>
      <c r="G986"/>
      <c r="H986"/>
      <c r="I986"/>
      <c r="J986"/>
      <c r="K986"/>
      <c r="L986"/>
      <c r="M986"/>
      <c r="N986"/>
      <c r="O986"/>
      <c r="P986"/>
      <c r="Q986"/>
      <c r="R986"/>
      <c r="S986"/>
      <c r="T986"/>
      <c r="U986"/>
      <c r="V986"/>
      <c r="W986"/>
      <c r="X986"/>
      <c r="Y986"/>
      <c r="Z986"/>
    </row>
    <row r="987" spans="1:26" ht="14.4" x14ac:dyDescent="0.3">
      <c r="A987"/>
      <c r="B987"/>
      <c r="C987"/>
      <c r="D987"/>
      <c r="E987"/>
      <c r="F987"/>
      <c r="G987"/>
      <c r="H987"/>
      <c r="I987"/>
      <c r="J987"/>
      <c r="K987"/>
      <c r="L987"/>
      <c r="M987"/>
      <c r="N987"/>
      <c r="O987"/>
      <c r="P987"/>
      <c r="Q987"/>
      <c r="R987"/>
      <c r="S987"/>
      <c r="T987"/>
      <c r="U987"/>
      <c r="V987"/>
      <c r="W987"/>
      <c r="X987"/>
      <c r="Y987"/>
      <c r="Z987"/>
    </row>
    <row r="988" spans="1:26" ht="14.4" x14ac:dyDescent="0.3">
      <c r="A988"/>
      <c r="B988"/>
      <c r="C988"/>
      <c r="D988"/>
      <c r="E988"/>
      <c r="F988"/>
      <c r="G988"/>
      <c r="H988"/>
      <c r="I988"/>
      <c r="J988"/>
      <c r="K988"/>
      <c r="L988"/>
      <c r="M988"/>
      <c r="N988"/>
      <c r="O988"/>
      <c r="P988"/>
      <c r="Q988"/>
      <c r="R988"/>
      <c r="S988"/>
      <c r="T988"/>
      <c r="U988"/>
      <c r="V988"/>
      <c r="W988"/>
      <c r="X988"/>
      <c r="Y988"/>
      <c r="Z988"/>
    </row>
    <row r="989" spans="1:26" ht="14.4" x14ac:dyDescent="0.3">
      <c r="A989"/>
      <c r="B989"/>
      <c r="C989"/>
      <c r="D989"/>
      <c r="E989"/>
      <c r="F989"/>
      <c r="G989"/>
      <c r="H989"/>
      <c r="I989"/>
      <c r="J989"/>
      <c r="K989"/>
      <c r="L989"/>
      <c r="M989"/>
      <c r="N989"/>
      <c r="O989"/>
      <c r="P989"/>
      <c r="Q989"/>
      <c r="R989"/>
      <c r="S989"/>
      <c r="T989"/>
      <c r="U989"/>
      <c r="V989"/>
      <c r="W989"/>
      <c r="X989"/>
      <c r="Y989"/>
      <c r="Z989"/>
    </row>
    <row r="990" spans="1:26" ht="14.4" x14ac:dyDescent="0.3">
      <c r="A990"/>
      <c r="B990"/>
      <c r="C990"/>
      <c r="D990"/>
      <c r="E990"/>
      <c r="F990"/>
      <c r="G990"/>
      <c r="H990"/>
      <c r="I990"/>
      <c r="J990"/>
      <c r="K990"/>
      <c r="L990"/>
      <c r="M990"/>
      <c r="N990"/>
      <c r="O990"/>
      <c r="P990"/>
      <c r="Q990"/>
      <c r="R990"/>
      <c r="S990"/>
      <c r="T990"/>
      <c r="U990"/>
      <c r="V990"/>
      <c r="W990"/>
      <c r="X990"/>
      <c r="Y990"/>
      <c r="Z990"/>
    </row>
    <row r="991" spans="1:26" ht="14.4" x14ac:dyDescent="0.3">
      <c r="A991"/>
      <c r="B991"/>
      <c r="C991"/>
      <c r="D991"/>
      <c r="E991"/>
      <c r="F991"/>
      <c r="G991"/>
      <c r="H991"/>
      <c r="I991"/>
      <c r="J991"/>
      <c r="K991"/>
      <c r="L991"/>
      <c r="M991"/>
      <c r="N991"/>
      <c r="O991"/>
      <c r="P991"/>
      <c r="Q991"/>
      <c r="R991"/>
      <c r="S991"/>
      <c r="T991"/>
      <c r="U991"/>
      <c r="V991"/>
      <c r="W991"/>
      <c r="X991"/>
      <c r="Y991"/>
      <c r="Z991"/>
    </row>
    <row r="992" spans="1:26" ht="14.4" x14ac:dyDescent="0.3">
      <c r="A992"/>
      <c r="B992"/>
      <c r="C992"/>
      <c r="D992"/>
      <c r="E992"/>
      <c r="F992"/>
      <c r="G992"/>
      <c r="H992"/>
      <c r="I992"/>
      <c r="J992"/>
      <c r="K992"/>
      <c r="L992"/>
      <c r="M992"/>
      <c r="N992"/>
      <c r="O992"/>
      <c r="P992"/>
      <c r="Q992"/>
      <c r="R992"/>
      <c r="S992"/>
      <c r="T992"/>
      <c r="U992"/>
      <c r="V992"/>
      <c r="W992"/>
      <c r="X992"/>
      <c r="Y992"/>
      <c r="Z992"/>
    </row>
    <row r="993" spans="1:26" ht="14.4" x14ac:dyDescent="0.3">
      <c r="A993"/>
      <c r="B993"/>
      <c r="C993"/>
      <c r="D993"/>
      <c r="E993"/>
      <c r="F993"/>
      <c r="G993"/>
      <c r="H993"/>
      <c r="I993"/>
      <c r="J993"/>
      <c r="K993"/>
      <c r="L993"/>
      <c r="M993"/>
      <c r="N993"/>
      <c r="O993"/>
      <c r="P993"/>
      <c r="Q993"/>
      <c r="R993"/>
      <c r="S993"/>
      <c r="T993"/>
      <c r="U993"/>
      <c r="V993"/>
      <c r="W993"/>
      <c r="X993"/>
      <c r="Y993"/>
      <c r="Z993"/>
    </row>
    <row r="994" spans="1:26" ht="14.4" x14ac:dyDescent="0.3">
      <c r="A994"/>
      <c r="B994"/>
      <c r="C994"/>
      <c r="D994"/>
      <c r="E994"/>
      <c r="F994"/>
      <c r="G994"/>
      <c r="H994"/>
      <c r="I994"/>
      <c r="J994"/>
      <c r="K994"/>
      <c r="L994"/>
      <c r="M994"/>
      <c r="N994"/>
      <c r="O994"/>
      <c r="P994"/>
      <c r="Q994"/>
      <c r="R994"/>
      <c r="S994"/>
      <c r="T994"/>
      <c r="U994"/>
      <c r="V994"/>
      <c r="W994"/>
      <c r="X994"/>
      <c r="Y994"/>
      <c r="Z994"/>
    </row>
    <row r="995" spans="1:26" ht="14.4" x14ac:dyDescent="0.3">
      <c r="A995"/>
      <c r="B995"/>
      <c r="C995"/>
      <c r="D995"/>
      <c r="E995"/>
      <c r="F995"/>
      <c r="G995"/>
      <c r="H995"/>
      <c r="I995"/>
      <c r="J995"/>
      <c r="K995"/>
      <c r="L995"/>
      <c r="M995"/>
      <c r="N995"/>
      <c r="O995"/>
      <c r="P995"/>
      <c r="Q995"/>
      <c r="R995"/>
      <c r="S995"/>
      <c r="T995"/>
      <c r="U995"/>
      <c r="V995"/>
      <c r="W995"/>
      <c r="X995"/>
      <c r="Y995"/>
      <c r="Z995"/>
    </row>
    <row r="996" spans="1:26" ht="14.4" x14ac:dyDescent="0.3">
      <c r="A996"/>
      <c r="B996"/>
      <c r="C996"/>
      <c r="D996"/>
      <c r="E996"/>
      <c r="F996"/>
      <c r="G996"/>
      <c r="H996"/>
      <c r="I996"/>
      <c r="J996"/>
      <c r="K996"/>
      <c r="L996"/>
      <c r="M996"/>
      <c r="N996"/>
      <c r="O996"/>
      <c r="P996"/>
      <c r="Q996"/>
      <c r="R996"/>
      <c r="S996"/>
      <c r="T996"/>
      <c r="U996"/>
      <c r="V996"/>
      <c r="W996"/>
      <c r="X996"/>
      <c r="Y996"/>
      <c r="Z996"/>
    </row>
    <row r="997" spans="1:26" ht="14.4" x14ac:dyDescent="0.3">
      <c r="A997"/>
      <c r="B997"/>
      <c r="C997"/>
      <c r="D997"/>
      <c r="E997"/>
      <c r="F997"/>
      <c r="G997"/>
      <c r="H997"/>
      <c r="I997"/>
      <c r="J997"/>
      <c r="K997"/>
      <c r="L997"/>
      <c r="M997"/>
      <c r="N997"/>
      <c r="O997"/>
      <c r="P997"/>
      <c r="Q997"/>
      <c r="R997"/>
      <c r="S997"/>
      <c r="T997"/>
      <c r="U997"/>
      <c r="V997"/>
      <c r="W997"/>
      <c r="X997"/>
      <c r="Y997"/>
      <c r="Z997"/>
    </row>
    <row r="998" spans="1:26" ht="14.4" x14ac:dyDescent="0.3">
      <c r="A998"/>
      <c r="B998"/>
      <c r="C998"/>
      <c r="D998"/>
      <c r="E998"/>
      <c r="F998"/>
      <c r="G998"/>
      <c r="H998"/>
      <c r="I998"/>
      <c r="J998"/>
      <c r="K998"/>
      <c r="L998"/>
      <c r="M998"/>
      <c r="N998"/>
      <c r="O998"/>
      <c r="P998"/>
      <c r="Q998"/>
      <c r="R998"/>
      <c r="S998"/>
      <c r="T998"/>
      <c r="U998"/>
      <c r="V998"/>
      <c r="W998"/>
      <c r="X998"/>
      <c r="Y998"/>
      <c r="Z998"/>
    </row>
    <row r="999" spans="1:26" ht="14.4" x14ac:dyDescent="0.3">
      <c r="A999"/>
      <c r="B999"/>
      <c r="C999"/>
      <c r="D999"/>
      <c r="E999"/>
      <c r="F999"/>
      <c r="G999"/>
      <c r="H999"/>
      <c r="I999"/>
      <c r="J999"/>
      <c r="K999"/>
      <c r="L999"/>
      <c r="M999"/>
      <c r="N999"/>
      <c r="O999"/>
      <c r="P999"/>
      <c r="Q999"/>
      <c r="R999"/>
      <c r="S999"/>
      <c r="T999"/>
      <c r="U999"/>
      <c r="V999"/>
      <c r="W999"/>
      <c r="X999"/>
      <c r="Y999"/>
      <c r="Z999"/>
    </row>
    <row r="1000" spans="1:26" ht="14.4" x14ac:dyDescent="0.3">
      <c r="A1000"/>
      <c r="B1000"/>
      <c r="C1000"/>
      <c r="D1000"/>
      <c r="E1000"/>
      <c r="F1000"/>
      <c r="G1000"/>
      <c r="H1000"/>
      <c r="I1000"/>
      <c r="J1000"/>
      <c r="K1000"/>
      <c r="L1000"/>
      <c r="M1000"/>
      <c r="N1000"/>
      <c r="O1000"/>
      <c r="P1000"/>
      <c r="Q1000"/>
      <c r="R1000"/>
      <c r="S1000"/>
      <c r="T1000"/>
      <c r="U1000"/>
      <c r="V1000"/>
      <c r="W1000"/>
      <c r="X1000"/>
      <c r="Y1000"/>
      <c r="Z1000"/>
    </row>
    <row r="1001" spans="1:26" ht="14.4" x14ac:dyDescent="0.3">
      <c r="A1001"/>
      <c r="B1001"/>
      <c r="C1001"/>
      <c r="D1001"/>
      <c r="E1001"/>
      <c r="F1001"/>
      <c r="G1001"/>
      <c r="H1001"/>
      <c r="I1001"/>
      <c r="J1001"/>
      <c r="K1001"/>
      <c r="L1001"/>
      <c r="M1001"/>
      <c r="N1001"/>
      <c r="O1001"/>
      <c r="P1001"/>
      <c r="Q1001"/>
      <c r="R1001"/>
      <c r="S1001"/>
      <c r="T1001"/>
      <c r="U1001"/>
      <c r="V1001"/>
      <c r="W1001"/>
      <c r="X1001"/>
      <c r="Y1001"/>
      <c r="Z1001"/>
    </row>
    <row r="1002" spans="1:26" ht="14.4" x14ac:dyDescent="0.3">
      <c r="A1002"/>
      <c r="B1002"/>
      <c r="C1002"/>
      <c r="D1002"/>
      <c r="E1002"/>
      <c r="F1002"/>
      <c r="G1002"/>
      <c r="H1002"/>
      <c r="I1002"/>
      <c r="J1002"/>
      <c r="K1002"/>
      <c r="L1002"/>
      <c r="M1002"/>
      <c r="N1002"/>
      <c r="O1002"/>
      <c r="P1002"/>
      <c r="Q1002"/>
      <c r="R1002"/>
      <c r="S1002"/>
      <c r="T1002"/>
      <c r="U1002"/>
      <c r="V1002"/>
      <c r="W1002"/>
      <c r="X1002"/>
      <c r="Y1002"/>
      <c r="Z1002"/>
    </row>
    <row r="1003" spans="1:26" ht="14.4" x14ac:dyDescent="0.3">
      <c r="A1003"/>
      <c r="B1003"/>
      <c r="C1003"/>
      <c r="D1003"/>
      <c r="E1003"/>
      <c r="F1003"/>
      <c r="G1003"/>
      <c r="H1003"/>
      <c r="I1003"/>
      <c r="J1003"/>
      <c r="K1003"/>
      <c r="L1003"/>
      <c r="M1003"/>
      <c r="N1003"/>
      <c r="O1003"/>
      <c r="P1003"/>
      <c r="Q1003"/>
      <c r="R1003"/>
      <c r="S1003"/>
      <c r="T1003"/>
      <c r="U1003"/>
      <c r="V1003"/>
      <c r="W1003"/>
      <c r="X1003"/>
      <c r="Y1003"/>
      <c r="Z1003"/>
    </row>
    <row r="1004" spans="1:26" ht="14.4" x14ac:dyDescent="0.3">
      <c r="A1004"/>
      <c r="B1004"/>
      <c r="C1004"/>
      <c r="D1004"/>
      <c r="E1004"/>
      <c r="F1004"/>
      <c r="G1004"/>
      <c r="H1004"/>
      <c r="I1004"/>
      <c r="J1004"/>
      <c r="K1004"/>
      <c r="L1004"/>
      <c r="M1004"/>
      <c r="N1004"/>
      <c r="O1004"/>
      <c r="P1004"/>
      <c r="Q1004"/>
      <c r="R1004"/>
      <c r="S1004"/>
      <c r="T1004"/>
      <c r="U1004"/>
      <c r="V1004"/>
      <c r="W1004"/>
      <c r="X1004"/>
      <c r="Y1004"/>
      <c r="Z1004"/>
    </row>
    <row r="1005" spans="1:26" ht="14.4" x14ac:dyDescent="0.3">
      <c r="A1005"/>
      <c r="B1005"/>
      <c r="C1005"/>
      <c r="D1005"/>
      <c r="E1005"/>
      <c r="F1005"/>
      <c r="G1005"/>
      <c r="H1005"/>
      <c r="I1005"/>
      <c r="J1005"/>
      <c r="K1005"/>
      <c r="L1005"/>
      <c r="M1005"/>
      <c r="N1005"/>
      <c r="O1005"/>
      <c r="P1005"/>
      <c r="Q1005"/>
      <c r="R1005"/>
      <c r="S1005"/>
      <c r="T1005"/>
      <c r="U1005"/>
      <c r="V1005"/>
      <c r="W1005"/>
      <c r="X1005"/>
      <c r="Y1005"/>
      <c r="Z1005"/>
    </row>
    <row r="1006" spans="1:26" ht="14.4" x14ac:dyDescent="0.3">
      <c r="A1006"/>
      <c r="B1006"/>
      <c r="C1006"/>
      <c r="D1006"/>
      <c r="E1006"/>
      <c r="F1006"/>
      <c r="G1006"/>
      <c r="H1006"/>
      <c r="I1006"/>
      <c r="J1006"/>
      <c r="K1006"/>
      <c r="L1006"/>
      <c r="M1006"/>
      <c r="N1006"/>
      <c r="O1006"/>
      <c r="P1006"/>
      <c r="Q1006"/>
      <c r="R1006"/>
      <c r="S1006"/>
      <c r="T1006"/>
      <c r="U1006"/>
      <c r="V1006"/>
      <c r="W1006"/>
      <c r="X1006"/>
      <c r="Y1006"/>
      <c r="Z1006"/>
    </row>
    <row r="1007" spans="1:26" ht="14.4" x14ac:dyDescent="0.3">
      <c r="A1007"/>
      <c r="B1007"/>
      <c r="C1007"/>
      <c r="D1007"/>
      <c r="E1007"/>
      <c r="F1007"/>
      <c r="G1007"/>
      <c r="H1007"/>
      <c r="I1007"/>
      <c r="J1007"/>
      <c r="K1007"/>
      <c r="L1007"/>
      <c r="M1007"/>
      <c r="N1007"/>
      <c r="O1007"/>
      <c r="P1007"/>
      <c r="Q1007"/>
      <c r="R1007"/>
      <c r="S1007"/>
      <c r="T1007"/>
      <c r="U1007"/>
      <c r="V1007"/>
      <c r="W1007"/>
      <c r="X1007"/>
      <c r="Y1007"/>
      <c r="Z1007"/>
    </row>
    <row r="1008" spans="1:26" ht="14.4" x14ac:dyDescent="0.3">
      <c r="A1008"/>
      <c r="B1008"/>
      <c r="C1008"/>
      <c r="D1008"/>
      <c r="E1008"/>
      <c r="F1008"/>
      <c r="G1008"/>
      <c r="H1008"/>
      <c r="I1008"/>
      <c r="J1008"/>
      <c r="K1008"/>
      <c r="L1008"/>
      <c r="M1008"/>
      <c r="N1008"/>
      <c r="O1008"/>
      <c r="P1008"/>
      <c r="Q1008"/>
      <c r="R1008"/>
      <c r="S1008"/>
      <c r="T1008"/>
      <c r="U1008"/>
      <c r="V1008"/>
      <c r="W1008"/>
      <c r="X1008"/>
      <c r="Y1008"/>
      <c r="Z1008"/>
    </row>
    <row r="1009" spans="1:26" ht="14.4" x14ac:dyDescent="0.3">
      <c r="A1009"/>
      <c r="B1009"/>
      <c r="C1009"/>
      <c r="D1009"/>
      <c r="E1009"/>
      <c r="F1009"/>
      <c r="G1009"/>
      <c r="H1009"/>
      <c r="I1009"/>
      <c r="J1009"/>
      <c r="K1009"/>
      <c r="L1009"/>
      <c r="M1009"/>
      <c r="N1009"/>
      <c r="O1009"/>
      <c r="P1009"/>
      <c r="Q1009"/>
      <c r="R1009"/>
      <c r="S1009"/>
      <c r="T1009"/>
      <c r="U1009"/>
      <c r="V1009"/>
      <c r="W1009"/>
      <c r="X1009"/>
      <c r="Y1009"/>
      <c r="Z1009"/>
    </row>
    <row r="1010" spans="1:26" ht="14.4" x14ac:dyDescent="0.3">
      <c r="A1010"/>
      <c r="B1010"/>
      <c r="C1010"/>
      <c r="D1010"/>
      <c r="E1010"/>
      <c r="F1010"/>
      <c r="G1010"/>
      <c r="H1010"/>
      <c r="I1010"/>
      <c r="J1010"/>
      <c r="K1010"/>
      <c r="L1010"/>
      <c r="M1010"/>
      <c r="N1010"/>
      <c r="O1010"/>
      <c r="P1010"/>
      <c r="Q1010"/>
      <c r="R1010"/>
      <c r="S1010"/>
      <c r="T1010"/>
      <c r="U1010"/>
      <c r="V1010"/>
      <c r="W1010"/>
      <c r="X1010"/>
      <c r="Y1010"/>
      <c r="Z1010"/>
    </row>
    <row r="1011" spans="1:26" ht="14.4" x14ac:dyDescent="0.3">
      <c r="A1011"/>
      <c r="B1011"/>
      <c r="C1011"/>
      <c r="D1011"/>
      <c r="E1011"/>
      <c r="F1011"/>
      <c r="G1011"/>
      <c r="H1011"/>
      <c r="I1011"/>
      <c r="J1011"/>
      <c r="K1011"/>
      <c r="L1011"/>
      <c r="M1011"/>
      <c r="N1011"/>
      <c r="O1011"/>
      <c r="P1011"/>
      <c r="Q1011"/>
      <c r="R1011"/>
      <c r="S1011"/>
      <c r="T1011"/>
      <c r="U1011"/>
      <c r="V1011"/>
      <c r="W1011"/>
      <c r="X1011"/>
      <c r="Y1011"/>
      <c r="Z1011"/>
    </row>
    <row r="1012" spans="1:26" ht="14.4" x14ac:dyDescent="0.3">
      <c r="A1012"/>
      <c r="B1012"/>
      <c r="C1012"/>
      <c r="D1012"/>
      <c r="E1012"/>
      <c r="F1012"/>
      <c r="G1012"/>
      <c r="H1012"/>
      <c r="I1012"/>
      <c r="J1012"/>
      <c r="K1012"/>
      <c r="L1012"/>
      <c r="M1012"/>
      <c r="N1012"/>
      <c r="O1012"/>
      <c r="P1012"/>
      <c r="Q1012"/>
      <c r="R1012"/>
      <c r="S1012"/>
      <c r="T1012"/>
      <c r="U1012"/>
      <c r="V1012"/>
      <c r="W1012"/>
      <c r="X1012"/>
      <c r="Y1012"/>
      <c r="Z1012"/>
    </row>
    <row r="1013" spans="1:26" ht="14.4" x14ac:dyDescent="0.3">
      <c r="A1013"/>
      <c r="B1013"/>
      <c r="C1013"/>
      <c r="D1013"/>
      <c r="E1013"/>
      <c r="F1013"/>
      <c r="G1013"/>
      <c r="H1013"/>
      <c r="I1013"/>
      <c r="J1013"/>
      <c r="K1013"/>
      <c r="L1013"/>
      <c r="M1013"/>
      <c r="N1013"/>
      <c r="O1013"/>
      <c r="P1013"/>
      <c r="Q1013"/>
      <c r="R1013"/>
      <c r="S1013"/>
      <c r="T1013"/>
      <c r="U1013"/>
      <c r="V1013"/>
      <c r="W1013"/>
      <c r="X1013"/>
      <c r="Y1013"/>
      <c r="Z1013"/>
    </row>
    <row r="1014" spans="1:26" ht="14.4" x14ac:dyDescent="0.3">
      <c r="A1014"/>
      <c r="B1014"/>
      <c r="C1014"/>
      <c r="D1014"/>
      <c r="E1014"/>
      <c r="F1014"/>
      <c r="G1014"/>
      <c r="H1014"/>
      <c r="I1014"/>
      <c r="J1014"/>
      <c r="K1014"/>
      <c r="L1014"/>
      <c r="M1014"/>
      <c r="N1014"/>
      <c r="O1014"/>
      <c r="P1014"/>
      <c r="Q1014"/>
      <c r="R1014"/>
      <c r="S1014"/>
      <c r="T1014"/>
      <c r="U1014"/>
      <c r="V1014"/>
      <c r="W1014"/>
      <c r="X1014"/>
      <c r="Y1014"/>
      <c r="Z1014"/>
    </row>
    <row r="1015" spans="1:26" ht="14.4" x14ac:dyDescent="0.3">
      <c r="A1015"/>
      <c r="B1015"/>
      <c r="C1015"/>
      <c r="D1015"/>
      <c r="E1015"/>
      <c r="F1015"/>
      <c r="G1015"/>
      <c r="H1015"/>
      <c r="I1015"/>
      <c r="J1015"/>
      <c r="K1015"/>
      <c r="L1015"/>
      <c r="M1015"/>
      <c r="N1015"/>
      <c r="O1015"/>
      <c r="P1015"/>
      <c r="Q1015"/>
      <c r="R1015"/>
      <c r="S1015"/>
      <c r="T1015"/>
      <c r="U1015"/>
      <c r="V1015"/>
      <c r="W1015"/>
      <c r="X1015"/>
      <c r="Y1015"/>
      <c r="Z1015"/>
    </row>
    <row r="1016" spans="1:26" ht="14.4" x14ac:dyDescent="0.3">
      <c r="A1016"/>
      <c r="B1016"/>
      <c r="C1016"/>
      <c r="D1016"/>
      <c r="E1016"/>
      <c r="F1016"/>
      <c r="G1016"/>
      <c r="H1016"/>
      <c r="I1016"/>
      <c r="J1016"/>
      <c r="K1016"/>
      <c r="L1016"/>
      <c r="M1016"/>
      <c r="N1016"/>
      <c r="O1016"/>
      <c r="P1016"/>
      <c r="Q1016"/>
      <c r="R1016"/>
      <c r="S1016"/>
      <c r="T1016"/>
      <c r="U1016"/>
      <c r="V1016"/>
      <c r="W1016"/>
      <c r="X1016"/>
      <c r="Y1016"/>
      <c r="Z1016"/>
    </row>
    <row r="1017" spans="1:26" ht="14.4" x14ac:dyDescent="0.3">
      <c r="A1017"/>
      <c r="B1017"/>
      <c r="C1017"/>
      <c r="D1017"/>
      <c r="E1017"/>
      <c r="F1017"/>
      <c r="G1017"/>
      <c r="H1017"/>
      <c r="I1017"/>
      <c r="J1017"/>
      <c r="K1017"/>
      <c r="L1017"/>
      <c r="M1017"/>
      <c r="N1017"/>
      <c r="O1017"/>
      <c r="P1017"/>
      <c r="Q1017"/>
      <c r="R1017"/>
      <c r="S1017"/>
      <c r="T1017"/>
      <c r="U1017"/>
      <c r="V1017"/>
      <c r="W1017"/>
      <c r="X1017"/>
      <c r="Y1017"/>
      <c r="Z1017"/>
    </row>
    <row r="1018" spans="1:26" ht="14.4" x14ac:dyDescent="0.3">
      <c r="A1018"/>
      <c r="B1018"/>
      <c r="C1018"/>
      <c r="D1018"/>
      <c r="E1018"/>
      <c r="F1018"/>
      <c r="G1018"/>
      <c r="H1018"/>
      <c r="I1018"/>
      <c r="J1018"/>
      <c r="K1018"/>
      <c r="L1018"/>
      <c r="M1018"/>
      <c r="N1018"/>
      <c r="O1018"/>
      <c r="P1018"/>
      <c r="Q1018"/>
      <c r="R1018"/>
      <c r="S1018"/>
      <c r="T1018"/>
      <c r="U1018"/>
      <c r="V1018"/>
      <c r="W1018"/>
      <c r="X1018"/>
      <c r="Y1018"/>
      <c r="Z1018"/>
    </row>
    <row r="1019" spans="1:26" ht="14.4" x14ac:dyDescent="0.3">
      <c r="A1019"/>
      <c r="B1019"/>
      <c r="C1019"/>
      <c r="D1019"/>
      <c r="E1019"/>
      <c r="F1019"/>
      <c r="G1019"/>
      <c r="H1019"/>
      <c r="I1019"/>
      <c r="J1019"/>
      <c r="K1019"/>
      <c r="L1019"/>
      <c r="M1019"/>
      <c r="N1019"/>
      <c r="O1019"/>
      <c r="P1019"/>
      <c r="Q1019"/>
      <c r="R1019"/>
      <c r="S1019"/>
      <c r="T1019"/>
      <c r="U1019"/>
      <c r="V1019"/>
      <c r="W1019"/>
      <c r="X1019"/>
      <c r="Y1019"/>
      <c r="Z1019"/>
    </row>
    <row r="1020" spans="1:26" ht="14.4" x14ac:dyDescent="0.3">
      <c r="A1020"/>
      <c r="B1020"/>
      <c r="C1020"/>
      <c r="D1020"/>
      <c r="E1020"/>
      <c r="F1020"/>
      <c r="G1020"/>
      <c r="H1020"/>
      <c r="I1020"/>
      <c r="J1020"/>
      <c r="K1020"/>
      <c r="L1020"/>
      <c r="M1020"/>
      <c r="N1020"/>
      <c r="O1020"/>
      <c r="P1020"/>
      <c r="Q1020"/>
      <c r="R1020"/>
      <c r="S1020"/>
      <c r="T1020"/>
      <c r="U1020"/>
      <c r="V1020"/>
      <c r="W1020"/>
      <c r="X1020"/>
      <c r="Y1020"/>
      <c r="Z1020"/>
    </row>
    <row r="1021" spans="1:26" ht="14.4" x14ac:dyDescent="0.3">
      <c r="A1021"/>
      <c r="B1021"/>
      <c r="C1021"/>
      <c r="D1021"/>
      <c r="E1021"/>
      <c r="F1021"/>
      <c r="G1021"/>
      <c r="H1021"/>
      <c r="I1021"/>
      <c r="J1021"/>
      <c r="K1021"/>
      <c r="L1021"/>
      <c r="M1021"/>
      <c r="N1021"/>
      <c r="O1021"/>
      <c r="P1021"/>
      <c r="Q1021"/>
      <c r="R1021"/>
      <c r="S1021"/>
      <c r="T1021"/>
      <c r="U1021"/>
      <c r="V1021"/>
      <c r="W1021"/>
      <c r="X1021"/>
      <c r="Y1021"/>
      <c r="Z1021"/>
    </row>
    <row r="1022" spans="1:26" ht="14.4" x14ac:dyDescent="0.3">
      <c r="A1022"/>
      <c r="B1022"/>
      <c r="C1022"/>
      <c r="D1022"/>
      <c r="E1022"/>
      <c r="F1022"/>
      <c r="G1022"/>
      <c r="H1022"/>
      <c r="I1022"/>
      <c r="J1022"/>
      <c r="K1022"/>
      <c r="L1022"/>
      <c r="M1022"/>
      <c r="N1022"/>
      <c r="O1022"/>
      <c r="P1022"/>
      <c r="Q1022"/>
      <c r="R1022"/>
      <c r="S1022"/>
      <c r="T1022"/>
      <c r="U1022"/>
      <c r="V1022"/>
      <c r="W1022"/>
      <c r="X1022"/>
      <c r="Y1022"/>
      <c r="Z1022"/>
    </row>
    <row r="1023" spans="1:26" ht="14.4" x14ac:dyDescent="0.3">
      <c r="A1023"/>
      <c r="B1023"/>
      <c r="C1023"/>
      <c r="D1023"/>
      <c r="E1023"/>
      <c r="F1023"/>
      <c r="G1023"/>
      <c r="H1023"/>
      <c r="I1023"/>
      <c r="J1023"/>
      <c r="K1023"/>
      <c r="L1023"/>
      <c r="M1023"/>
      <c r="N1023"/>
      <c r="O1023"/>
      <c r="P1023"/>
      <c r="Q1023"/>
      <c r="R1023"/>
      <c r="S1023"/>
      <c r="T1023"/>
      <c r="U1023"/>
      <c r="V1023"/>
      <c r="W1023"/>
      <c r="X1023"/>
      <c r="Y1023"/>
      <c r="Z1023"/>
    </row>
    <row r="1024" spans="1:26" ht="14.4" x14ac:dyDescent="0.3">
      <c r="A1024"/>
      <c r="B1024"/>
      <c r="C1024"/>
      <c r="D1024"/>
      <c r="E1024"/>
      <c r="F1024"/>
      <c r="G1024"/>
      <c r="H1024"/>
      <c r="I1024"/>
      <c r="J1024"/>
      <c r="K1024"/>
      <c r="L1024"/>
      <c r="M1024"/>
      <c r="N1024"/>
      <c r="O1024"/>
      <c r="P1024"/>
      <c r="Q1024"/>
      <c r="R1024"/>
      <c r="S1024"/>
      <c r="T1024"/>
      <c r="U1024"/>
      <c r="V1024"/>
      <c r="W1024"/>
      <c r="X1024"/>
      <c r="Y1024"/>
      <c r="Z1024"/>
    </row>
    <row r="1025" spans="1:26" ht="14.4" x14ac:dyDescent="0.3">
      <c r="A1025"/>
      <c r="B1025"/>
      <c r="C1025"/>
      <c r="D1025"/>
      <c r="E1025"/>
      <c r="F1025"/>
      <c r="G1025"/>
      <c r="H1025"/>
      <c r="I1025"/>
      <c r="J1025"/>
      <c r="K1025"/>
      <c r="L1025"/>
      <c r="M1025"/>
      <c r="N1025"/>
      <c r="O1025"/>
      <c r="P1025"/>
      <c r="Q1025"/>
      <c r="R1025"/>
      <c r="S1025"/>
      <c r="T1025"/>
      <c r="U1025"/>
      <c r="V1025"/>
      <c r="W1025"/>
      <c r="X1025"/>
      <c r="Y1025"/>
      <c r="Z1025"/>
    </row>
    <row r="1026" spans="1:26" ht="14.4" x14ac:dyDescent="0.3">
      <c r="A1026"/>
      <c r="B1026"/>
      <c r="C1026"/>
      <c r="D1026"/>
      <c r="E1026"/>
      <c r="F1026"/>
      <c r="G1026"/>
      <c r="H1026"/>
      <c r="I1026"/>
      <c r="J1026"/>
      <c r="K1026"/>
      <c r="L1026"/>
      <c r="M1026"/>
      <c r="N1026"/>
      <c r="O1026"/>
      <c r="P1026"/>
      <c r="Q1026"/>
      <c r="R1026"/>
      <c r="S1026"/>
      <c r="T1026"/>
      <c r="U1026"/>
      <c r="V1026"/>
      <c r="W1026"/>
      <c r="X1026"/>
      <c r="Y1026"/>
      <c r="Z1026"/>
    </row>
    <row r="1027" spans="1:26" ht="14.4" x14ac:dyDescent="0.3">
      <c r="A1027"/>
      <c r="B1027"/>
      <c r="C1027"/>
      <c r="D1027"/>
      <c r="E1027"/>
      <c r="F1027"/>
      <c r="G1027"/>
      <c r="H1027"/>
      <c r="I1027"/>
      <c r="J1027"/>
      <c r="K1027"/>
      <c r="L1027"/>
      <c r="M1027"/>
      <c r="N1027"/>
      <c r="O1027"/>
      <c r="P1027"/>
      <c r="Q1027"/>
      <c r="R1027"/>
      <c r="S1027"/>
      <c r="T1027"/>
      <c r="U1027"/>
      <c r="V1027"/>
      <c r="W1027"/>
      <c r="X1027"/>
      <c r="Y1027"/>
      <c r="Z1027"/>
    </row>
    <row r="1028" spans="1:26" ht="14.4" x14ac:dyDescent="0.3">
      <c r="A1028"/>
      <c r="B1028"/>
      <c r="C1028"/>
      <c r="D1028"/>
      <c r="E1028"/>
      <c r="F1028"/>
      <c r="G1028"/>
      <c r="H1028"/>
      <c r="I1028"/>
      <c r="J1028"/>
      <c r="K1028"/>
      <c r="L1028"/>
      <c r="M1028"/>
      <c r="N1028"/>
      <c r="O1028"/>
      <c r="P1028"/>
      <c r="Q1028"/>
      <c r="R1028"/>
      <c r="S1028"/>
      <c r="T1028"/>
      <c r="U1028"/>
      <c r="V1028"/>
      <c r="W1028"/>
      <c r="X1028"/>
      <c r="Y1028"/>
      <c r="Z1028"/>
    </row>
    <row r="1029" spans="1:26" ht="14.4" x14ac:dyDescent="0.3">
      <c r="A1029"/>
      <c r="B1029"/>
      <c r="C1029"/>
      <c r="D1029"/>
      <c r="E1029"/>
      <c r="F1029"/>
      <c r="G1029"/>
      <c r="H1029"/>
      <c r="I1029"/>
      <c r="J1029"/>
      <c r="K1029"/>
      <c r="L1029"/>
      <c r="M1029"/>
      <c r="N1029"/>
      <c r="O1029"/>
      <c r="P1029"/>
      <c r="Q1029"/>
      <c r="R1029"/>
      <c r="S1029"/>
      <c r="T1029"/>
      <c r="U1029"/>
      <c r="V1029"/>
      <c r="W1029"/>
      <c r="X1029"/>
      <c r="Y1029"/>
      <c r="Z1029"/>
    </row>
    <row r="1030" spans="1:26" ht="14.4" x14ac:dyDescent="0.3">
      <c r="A1030"/>
      <c r="B1030"/>
      <c r="C1030"/>
      <c r="D1030"/>
      <c r="E1030"/>
      <c r="F1030"/>
      <c r="G1030"/>
      <c r="H1030"/>
      <c r="I1030"/>
      <c r="J1030"/>
      <c r="K1030"/>
      <c r="L1030"/>
      <c r="M1030"/>
      <c r="N1030"/>
      <c r="O1030"/>
      <c r="P1030"/>
      <c r="Q1030"/>
      <c r="R1030"/>
      <c r="S1030"/>
      <c r="T1030"/>
      <c r="U1030"/>
      <c r="V1030"/>
      <c r="W1030"/>
      <c r="X1030"/>
      <c r="Y1030"/>
      <c r="Z1030"/>
    </row>
    <row r="1031" spans="1:26" ht="14.4" x14ac:dyDescent="0.3">
      <c r="A1031"/>
      <c r="B1031"/>
      <c r="C1031"/>
      <c r="D1031"/>
      <c r="E1031"/>
      <c r="F1031"/>
      <c r="G1031"/>
      <c r="H1031"/>
      <c r="I1031"/>
      <c r="J1031"/>
      <c r="K1031"/>
      <c r="L1031"/>
      <c r="M1031"/>
      <c r="N1031"/>
      <c r="O1031"/>
      <c r="P1031"/>
      <c r="Q1031"/>
      <c r="R1031"/>
      <c r="S1031"/>
      <c r="T1031"/>
      <c r="U1031"/>
      <c r="V1031"/>
      <c r="W1031"/>
      <c r="X1031"/>
      <c r="Y1031"/>
      <c r="Z1031"/>
    </row>
    <row r="1032" spans="1:26" ht="14.4" x14ac:dyDescent="0.3">
      <c r="A1032"/>
      <c r="B1032"/>
      <c r="C1032"/>
      <c r="D1032"/>
      <c r="E1032"/>
      <c r="F1032"/>
      <c r="G1032"/>
      <c r="H1032"/>
      <c r="I1032"/>
      <c r="J1032"/>
      <c r="K1032"/>
      <c r="L1032"/>
      <c r="M1032"/>
      <c r="N1032"/>
      <c r="O1032"/>
      <c r="P1032"/>
      <c r="Q1032"/>
      <c r="R1032"/>
      <c r="S1032"/>
      <c r="T1032"/>
      <c r="U1032"/>
      <c r="V1032"/>
      <c r="W1032"/>
      <c r="X1032"/>
      <c r="Y1032"/>
      <c r="Z1032"/>
    </row>
    <row r="1033" spans="1:26" ht="14.4" x14ac:dyDescent="0.3">
      <c r="A1033"/>
      <c r="B1033"/>
      <c r="C1033"/>
      <c r="D1033"/>
      <c r="E1033"/>
      <c r="F1033"/>
      <c r="G1033"/>
      <c r="H1033"/>
      <c r="I1033"/>
      <c r="J1033"/>
      <c r="K1033"/>
      <c r="L1033"/>
      <c r="M1033"/>
      <c r="N1033"/>
      <c r="O1033"/>
      <c r="P1033"/>
      <c r="Q1033"/>
      <c r="R1033"/>
      <c r="S1033"/>
      <c r="T1033"/>
      <c r="U1033"/>
      <c r="V1033"/>
      <c r="W1033"/>
      <c r="X1033"/>
      <c r="Y1033"/>
      <c r="Z1033"/>
    </row>
    <row r="1034" spans="1:26" ht="14.4" x14ac:dyDescent="0.3">
      <c r="A1034"/>
      <c r="B1034"/>
      <c r="C1034"/>
      <c r="D1034"/>
      <c r="E1034"/>
      <c r="F1034"/>
      <c r="G1034"/>
      <c r="H1034"/>
      <c r="I1034"/>
      <c r="J1034"/>
      <c r="K1034"/>
      <c r="L1034"/>
      <c r="M1034"/>
      <c r="N1034"/>
      <c r="O1034"/>
      <c r="P1034"/>
      <c r="Q1034"/>
      <c r="R1034"/>
      <c r="S1034"/>
      <c r="T1034"/>
      <c r="U1034"/>
      <c r="V1034"/>
      <c r="W1034"/>
      <c r="X1034"/>
      <c r="Y1034"/>
      <c r="Z1034"/>
    </row>
    <row r="1035" spans="1:26" ht="14.4" x14ac:dyDescent="0.3">
      <c r="A1035"/>
      <c r="B1035"/>
      <c r="C1035"/>
      <c r="D1035"/>
      <c r="E1035"/>
      <c r="F1035"/>
      <c r="G1035"/>
      <c r="H1035"/>
      <c r="I1035"/>
      <c r="J1035"/>
      <c r="K1035"/>
      <c r="L1035"/>
      <c r="M1035"/>
      <c r="N1035"/>
      <c r="O1035"/>
      <c r="P1035"/>
      <c r="Q1035"/>
      <c r="R1035"/>
      <c r="S1035"/>
      <c r="T1035"/>
      <c r="U1035"/>
      <c r="V1035"/>
      <c r="W1035"/>
      <c r="X1035"/>
      <c r="Y1035"/>
      <c r="Z1035"/>
    </row>
    <row r="1036" spans="1:26" ht="14.4" x14ac:dyDescent="0.3">
      <c r="A1036"/>
      <c r="B1036"/>
      <c r="C1036"/>
      <c r="D1036"/>
      <c r="E1036"/>
      <c r="F1036"/>
      <c r="G1036"/>
      <c r="H1036"/>
      <c r="I1036"/>
      <c r="J1036"/>
      <c r="K1036"/>
      <c r="L1036"/>
      <c r="M1036"/>
      <c r="N1036"/>
      <c r="O1036"/>
      <c r="P1036"/>
      <c r="Q1036"/>
      <c r="R1036"/>
      <c r="S1036"/>
      <c r="T1036"/>
      <c r="U1036"/>
      <c r="V1036"/>
      <c r="W1036"/>
      <c r="X1036"/>
      <c r="Y1036"/>
      <c r="Z1036"/>
    </row>
    <row r="1037" spans="1:26" ht="14.4" x14ac:dyDescent="0.3">
      <c r="A1037"/>
      <c r="B1037"/>
      <c r="C1037"/>
      <c r="D1037"/>
      <c r="E1037"/>
      <c r="F1037"/>
      <c r="G1037"/>
      <c r="H1037"/>
      <c r="I1037"/>
      <c r="J1037"/>
      <c r="K1037"/>
      <c r="L1037"/>
      <c r="M1037"/>
      <c r="N1037"/>
      <c r="O1037"/>
      <c r="P1037"/>
      <c r="Q1037"/>
      <c r="R1037"/>
      <c r="S1037"/>
      <c r="T1037"/>
      <c r="U1037"/>
      <c r="V1037"/>
      <c r="W1037"/>
      <c r="X1037"/>
      <c r="Y1037"/>
      <c r="Z1037"/>
    </row>
    <row r="1038" spans="1:26" ht="14.4" x14ac:dyDescent="0.3">
      <c r="A1038"/>
      <c r="B1038"/>
      <c r="C1038"/>
      <c r="D1038"/>
      <c r="E1038"/>
      <c r="F1038"/>
      <c r="G1038"/>
      <c r="H1038"/>
      <c r="I1038"/>
      <c r="J1038"/>
      <c r="K1038"/>
      <c r="L1038"/>
      <c r="M1038"/>
      <c r="N1038"/>
      <c r="O1038"/>
      <c r="P1038"/>
      <c r="Q1038"/>
      <c r="R1038"/>
      <c r="S1038"/>
      <c r="T1038"/>
      <c r="U1038"/>
      <c r="V1038"/>
      <c r="W1038"/>
      <c r="X1038"/>
      <c r="Y1038"/>
      <c r="Z1038"/>
    </row>
    <row r="1039" spans="1:26" ht="14.4" x14ac:dyDescent="0.3">
      <c r="A1039"/>
      <c r="B1039"/>
      <c r="C1039"/>
      <c r="D1039"/>
      <c r="E1039"/>
      <c r="F1039"/>
      <c r="G1039"/>
      <c r="H1039"/>
      <c r="I1039"/>
      <c r="J1039"/>
      <c r="K1039"/>
      <c r="L1039"/>
      <c r="M1039"/>
      <c r="N1039"/>
      <c r="O1039"/>
      <c r="P1039"/>
      <c r="Q1039"/>
      <c r="R1039"/>
      <c r="S1039"/>
      <c r="T1039"/>
      <c r="U1039"/>
      <c r="V1039"/>
      <c r="W1039"/>
      <c r="X1039"/>
      <c r="Y1039"/>
      <c r="Z1039"/>
    </row>
    <row r="1040" spans="1:26" ht="14.4" x14ac:dyDescent="0.3">
      <c r="A1040"/>
      <c r="B1040"/>
      <c r="C1040"/>
      <c r="D1040"/>
      <c r="E1040"/>
      <c r="F1040"/>
      <c r="G1040"/>
      <c r="H1040"/>
      <c r="I1040"/>
      <c r="J1040"/>
      <c r="K1040"/>
      <c r="L1040"/>
      <c r="M1040"/>
      <c r="N1040"/>
      <c r="O1040"/>
      <c r="P1040"/>
      <c r="Q1040"/>
      <c r="R1040"/>
      <c r="S1040"/>
      <c r="T1040"/>
      <c r="U1040"/>
      <c r="V1040"/>
      <c r="W1040"/>
      <c r="X1040"/>
      <c r="Y1040"/>
      <c r="Z1040"/>
    </row>
    <row r="1041" spans="1:26" ht="14.4" x14ac:dyDescent="0.3">
      <c r="A1041"/>
      <c r="B1041"/>
      <c r="C1041"/>
      <c r="D1041"/>
      <c r="E1041"/>
      <c r="F1041"/>
      <c r="G1041"/>
      <c r="H1041"/>
      <c r="I1041"/>
      <c r="J1041"/>
      <c r="K1041"/>
      <c r="L1041"/>
      <c r="M1041"/>
      <c r="N1041"/>
      <c r="O1041"/>
      <c r="P1041"/>
      <c r="Q1041"/>
      <c r="R1041"/>
      <c r="S1041"/>
      <c r="T1041"/>
      <c r="U1041"/>
      <c r="V1041"/>
      <c r="W1041"/>
      <c r="X1041"/>
      <c r="Y1041"/>
      <c r="Z1041"/>
    </row>
    <row r="1042" spans="1:26" ht="14.4" x14ac:dyDescent="0.3">
      <c r="A1042"/>
      <c r="B1042"/>
      <c r="C1042"/>
      <c r="D1042"/>
      <c r="E1042"/>
      <c r="F1042"/>
      <c r="G1042"/>
      <c r="H1042"/>
      <c r="I1042"/>
      <c r="J1042"/>
      <c r="K1042"/>
      <c r="L1042"/>
      <c r="M1042"/>
      <c r="N1042"/>
      <c r="O1042"/>
      <c r="P1042"/>
      <c r="Q1042"/>
      <c r="R1042"/>
      <c r="S1042"/>
      <c r="T1042"/>
      <c r="U1042"/>
      <c r="V1042"/>
      <c r="W1042"/>
      <c r="X1042"/>
      <c r="Y1042"/>
      <c r="Z1042"/>
    </row>
    <row r="1043" spans="1:26" ht="14.4" x14ac:dyDescent="0.3">
      <c r="A1043"/>
      <c r="B1043"/>
      <c r="C1043"/>
      <c r="D1043"/>
      <c r="E1043"/>
      <c r="F1043"/>
      <c r="G1043"/>
      <c r="H1043"/>
      <c r="I1043"/>
      <c r="J1043"/>
      <c r="K1043"/>
      <c r="L1043"/>
      <c r="M1043"/>
      <c r="N1043"/>
      <c r="O1043"/>
      <c r="P1043"/>
      <c r="Q1043"/>
      <c r="R1043"/>
      <c r="S1043"/>
      <c r="T1043"/>
      <c r="U1043"/>
      <c r="V1043"/>
      <c r="W1043"/>
      <c r="X1043"/>
      <c r="Y1043"/>
      <c r="Z1043"/>
    </row>
    <row r="1044" spans="1:26" ht="14.4" x14ac:dyDescent="0.3">
      <c r="A1044"/>
      <c r="B1044"/>
      <c r="C1044"/>
      <c r="D1044"/>
      <c r="E1044"/>
      <c r="F1044"/>
      <c r="G1044"/>
      <c r="H1044"/>
      <c r="I1044"/>
      <c r="J1044"/>
      <c r="K1044"/>
      <c r="L1044"/>
      <c r="M1044"/>
      <c r="N1044"/>
      <c r="O1044"/>
      <c r="P1044"/>
      <c r="Q1044"/>
      <c r="R1044"/>
      <c r="S1044"/>
      <c r="T1044"/>
      <c r="U1044"/>
      <c r="V1044"/>
      <c r="W1044"/>
      <c r="X1044"/>
      <c r="Y1044"/>
      <c r="Z1044"/>
    </row>
    <row r="1045" spans="1:26" ht="14.4" x14ac:dyDescent="0.3">
      <c r="A1045"/>
      <c r="B1045"/>
      <c r="C1045"/>
      <c r="D1045"/>
      <c r="E1045"/>
      <c r="F1045"/>
      <c r="G1045"/>
      <c r="H1045"/>
      <c r="I1045"/>
      <c r="J1045"/>
      <c r="K1045"/>
      <c r="L1045"/>
      <c r="M1045"/>
      <c r="N1045"/>
      <c r="O1045"/>
      <c r="P1045"/>
      <c r="Q1045"/>
      <c r="R1045"/>
      <c r="S1045"/>
      <c r="T1045"/>
      <c r="U1045"/>
      <c r="V1045"/>
      <c r="W1045"/>
      <c r="X1045"/>
      <c r="Y1045"/>
      <c r="Z1045"/>
    </row>
    <row r="1046" spans="1:26" ht="14.4" x14ac:dyDescent="0.3">
      <c r="A1046"/>
      <c r="B1046"/>
      <c r="C1046"/>
      <c r="D1046"/>
      <c r="E1046"/>
      <c r="F1046"/>
      <c r="G1046"/>
      <c r="H1046"/>
      <c r="I1046"/>
      <c r="J1046"/>
      <c r="K1046"/>
      <c r="L1046"/>
      <c r="M1046"/>
      <c r="N1046"/>
      <c r="O1046"/>
      <c r="P1046"/>
      <c r="Q1046"/>
      <c r="R1046"/>
      <c r="S1046"/>
      <c r="T1046"/>
      <c r="U1046"/>
      <c r="V1046"/>
      <c r="W1046"/>
      <c r="X1046"/>
      <c r="Y1046"/>
      <c r="Z1046"/>
    </row>
    <row r="1047" spans="1:26" ht="14.4" x14ac:dyDescent="0.3">
      <c r="A1047"/>
      <c r="B1047"/>
      <c r="C1047"/>
      <c r="D1047"/>
      <c r="E1047"/>
      <c r="F1047"/>
      <c r="G1047"/>
      <c r="H1047"/>
      <c r="I1047"/>
      <c r="J1047"/>
      <c r="K1047"/>
      <c r="L1047"/>
      <c r="M1047"/>
      <c r="N1047"/>
      <c r="O1047"/>
      <c r="P1047"/>
      <c r="Q1047"/>
      <c r="R1047"/>
      <c r="S1047"/>
      <c r="T1047"/>
      <c r="U1047"/>
      <c r="V1047"/>
      <c r="W1047"/>
      <c r="X1047"/>
      <c r="Y1047"/>
      <c r="Z1047"/>
    </row>
    <row r="1048" spans="1:26" ht="14.4" x14ac:dyDescent="0.3">
      <c r="A1048"/>
      <c r="B1048"/>
      <c r="C1048"/>
      <c r="D1048"/>
      <c r="E1048"/>
      <c r="F1048"/>
      <c r="G1048"/>
      <c r="H1048"/>
      <c r="I1048"/>
      <c r="J1048"/>
      <c r="K1048"/>
      <c r="L1048"/>
      <c r="M1048"/>
      <c r="N1048"/>
      <c r="O1048"/>
      <c r="P1048"/>
      <c r="Q1048"/>
      <c r="R1048"/>
      <c r="S1048"/>
      <c r="T1048"/>
      <c r="U1048"/>
      <c r="V1048"/>
      <c r="W1048"/>
      <c r="X1048"/>
      <c r="Y1048"/>
      <c r="Z1048"/>
    </row>
    <row r="1049" spans="1:26" ht="14.4" x14ac:dyDescent="0.3">
      <c r="A1049"/>
      <c r="B1049"/>
      <c r="C1049"/>
      <c r="D1049"/>
      <c r="E1049"/>
      <c r="F1049"/>
      <c r="G1049"/>
      <c r="H1049"/>
      <c r="I1049"/>
      <c r="J1049"/>
      <c r="K1049"/>
      <c r="L1049"/>
      <c r="M1049"/>
      <c r="N1049"/>
      <c r="O1049"/>
      <c r="P1049"/>
      <c r="Q1049"/>
      <c r="R1049"/>
      <c r="S1049"/>
      <c r="T1049"/>
      <c r="U1049"/>
      <c r="V1049"/>
      <c r="W1049"/>
      <c r="X1049"/>
      <c r="Y1049"/>
      <c r="Z1049"/>
    </row>
    <row r="1050" spans="1:26" ht="14.4" x14ac:dyDescent="0.3">
      <c r="A1050"/>
      <c r="B1050"/>
      <c r="C1050"/>
      <c r="D1050"/>
      <c r="E1050"/>
      <c r="F1050"/>
      <c r="G1050"/>
      <c r="H1050"/>
      <c r="I1050"/>
      <c r="J1050"/>
      <c r="K1050"/>
      <c r="L1050"/>
      <c r="M1050"/>
      <c r="N1050"/>
      <c r="O1050"/>
      <c r="P1050"/>
      <c r="Q1050"/>
      <c r="R1050"/>
      <c r="S1050"/>
      <c r="T1050"/>
      <c r="U1050"/>
      <c r="V1050"/>
      <c r="W1050"/>
      <c r="X1050"/>
      <c r="Y1050"/>
      <c r="Z1050"/>
    </row>
    <row r="1051" spans="1:26" ht="14.4" x14ac:dyDescent="0.3">
      <c r="A1051"/>
      <c r="B1051"/>
      <c r="C1051"/>
      <c r="D1051"/>
      <c r="E1051"/>
      <c r="F1051"/>
      <c r="G1051"/>
      <c r="H1051"/>
      <c r="I1051"/>
      <c r="J1051"/>
      <c r="K1051"/>
      <c r="L1051"/>
      <c r="M1051"/>
      <c r="N1051"/>
      <c r="O1051"/>
      <c r="P1051"/>
      <c r="Q1051"/>
      <c r="R1051"/>
      <c r="S1051"/>
      <c r="T1051"/>
      <c r="U1051"/>
      <c r="V1051"/>
      <c r="W1051"/>
      <c r="X1051"/>
      <c r="Y1051"/>
      <c r="Z1051"/>
    </row>
    <row r="1052" spans="1:26" ht="14.4" x14ac:dyDescent="0.3">
      <c r="A1052"/>
      <c r="B1052"/>
      <c r="C1052"/>
      <c r="D1052"/>
      <c r="E1052"/>
      <c r="F1052"/>
      <c r="G1052"/>
      <c r="H1052"/>
      <c r="I1052"/>
      <c r="J1052"/>
      <c r="K1052"/>
      <c r="L1052"/>
      <c r="M1052"/>
      <c r="N1052"/>
      <c r="O1052"/>
      <c r="P1052"/>
      <c r="Q1052"/>
      <c r="R1052"/>
      <c r="S1052"/>
      <c r="T1052"/>
      <c r="U1052"/>
      <c r="V1052"/>
      <c r="W1052"/>
      <c r="X1052"/>
      <c r="Y1052"/>
      <c r="Z1052"/>
    </row>
    <row r="1053" spans="1:26" ht="14.4" x14ac:dyDescent="0.3">
      <c r="A1053"/>
      <c r="B1053"/>
      <c r="C1053"/>
      <c r="D1053"/>
      <c r="E1053"/>
      <c r="F1053"/>
      <c r="G1053"/>
      <c r="H1053"/>
      <c r="I1053"/>
      <c r="J1053"/>
      <c r="K1053"/>
      <c r="L1053"/>
      <c r="M1053"/>
      <c r="N1053"/>
      <c r="O1053"/>
      <c r="P1053"/>
      <c r="Q1053"/>
      <c r="R1053"/>
      <c r="S1053"/>
      <c r="T1053"/>
      <c r="U1053"/>
      <c r="V1053"/>
      <c r="W1053"/>
      <c r="X1053"/>
      <c r="Y1053"/>
      <c r="Z1053"/>
    </row>
    <row r="1054" spans="1:26" ht="14.4" x14ac:dyDescent="0.3">
      <c r="A1054"/>
      <c r="B1054"/>
      <c r="C1054"/>
      <c r="D1054"/>
      <c r="E1054"/>
      <c r="F1054"/>
      <c r="G1054"/>
      <c r="H1054"/>
      <c r="I1054"/>
      <c r="J1054"/>
      <c r="K1054"/>
      <c r="L1054"/>
      <c r="M1054"/>
      <c r="N1054"/>
      <c r="O1054"/>
      <c r="P1054"/>
      <c r="Q1054"/>
      <c r="R1054"/>
      <c r="S1054"/>
      <c r="T1054"/>
      <c r="U1054"/>
      <c r="V1054"/>
      <c r="W1054"/>
      <c r="X1054"/>
      <c r="Y1054"/>
      <c r="Z1054"/>
    </row>
    <row r="1055" spans="1:26" ht="14.4" x14ac:dyDescent="0.3">
      <c r="A1055"/>
      <c r="B1055"/>
      <c r="C1055"/>
      <c r="D1055"/>
      <c r="E1055"/>
      <c r="F1055"/>
      <c r="G1055"/>
      <c r="H1055"/>
      <c r="I1055"/>
      <c r="J1055"/>
      <c r="K1055"/>
      <c r="L1055"/>
      <c r="M1055"/>
      <c r="N1055"/>
      <c r="O1055"/>
      <c r="P1055"/>
      <c r="Q1055"/>
      <c r="R1055"/>
      <c r="S1055"/>
      <c r="T1055"/>
      <c r="U1055"/>
      <c r="V1055"/>
      <c r="W1055"/>
      <c r="X1055"/>
      <c r="Y1055"/>
      <c r="Z1055"/>
    </row>
    <row r="1056" spans="1:26" ht="14.4" x14ac:dyDescent="0.3">
      <c r="A1056"/>
      <c r="B1056"/>
      <c r="C1056"/>
      <c r="D1056"/>
      <c r="E1056"/>
      <c r="F1056"/>
      <c r="G1056"/>
      <c r="H1056"/>
      <c r="I1056"/>
      <c r="J1056"/>
      <c r="K1056"/>
      <c r="L1056"/>
      <c r="M1056"/>
      <c r="N1056"/>
      <c r="O1056"/>
      <c r="P1056"/>
      <c r="Q1056"/>
      <c r="R1056"/>
      <c r="S1056"/>
      <c r="T1056"/>
      <c r="U1056"/>
      <c r="V1056"/>
      <c r="W1056"/>
      <c r="X1056"/>
      <c r="Y1056"/>
      <c r="Z1056"/>
    </row>
    <row r="1057" spans="1:26" ht="14.4" x14ac:dyDescent="0.3">
      <c r="A1057"/>
      <c r="B1057"/>
      <c r="C1057"/>
      <c r="D1057"/>
      <c r="E1057"/>
      <c r="F1057"/>
      <c r="G1057"/>
      <c r="H1057"/>
      <c r="I1057"/>
      <c r="J1057"/>
      <c r="K1057"/>
      <c r="L1057"/>
      <c r="M1057"/>
      <c r="N1057"/>
      <c r="O1057"/>
      <c r="P1057"/>
      <c r="Q1057"/>
      <c r="R1057"/>
      <c r="S1057"/>
      <c r="T1057"/>
      <c r="U1057"/>
      <c r="V1057"/>
      <c r="W1057"/>
      <c r="X1057"/>
      <c r="Y1057"/>
      <c r="Z1057"/>
    </row>
    <row r="1058" spans="1:26" ht="14.4" x14ac:dyDescent="0.3">
      <c r="A1058"/>
      <c r="B1058"/>
      <c r="C1058"/>
      <c r="D1058"/>
      <c r="E1058"/>
      <c r="F1058"/>
      <c r="G1058"/>
      <c r="H1058"/>
      <c r="I1058"/>
      <c r="J1058"/>
      <c r="K1058"/>
      <c r="L1058"/>
      <c r="M1058"/>
      <c r="N1058"/>
      <c r="O1058"/>
      <c r="P1058"/>
      <c r="Q1058"/>
      <c r="R1058"/>
      <c r="S1058"/>
      <c r="T1058"/>
      <c r="U1058"/>
      <c r="V1058"/>
      <c r="W1058"/>
      <c r="X1058"/>
      <c r="Y1058"/>
      <c r="Z1058"/>
    </row>
    <row r="1059" spans="1:26" ht="14.4" x14ac:dyDescent="0.3">
      <c r="A1059"/>
      <c r="B1059"/>
      <c r="C1059"/>
      <c r="D1059"/>
      <c r="E1059"/>
      <c r="F1059"/>
      <c r="G1059"/>
      <c r="H1059"/>
      <c r="I1059"/>
      <c r="J1059"/>
      <c r="K1059"/>
      <c r="L1059"/>
      <c r="M1059"/>
      <c r="N1059"/>
      <c r="O1059"/>
      <c r="P1059"/>
      <c r="Q1059"/>
      <c r="R1059"/>
      <c r="S1059"/>
      <c r="T1059"/>
      <c r="U1059"/>
      <c r="V1059"/>
      <c r="W1059"/>
      <c r="X1059"/>
      <c r="Y1059"/>
      <c r="Z1059"/>
    </row>
    <row r="1060" spans="1:26" ht="14.4" x14ac:dyDescent="0.3">
      <c r="A1060"/>
      <c r="B1060"/>
      <c r="C1060"/>
      <c r="D1060"/>
      <c r="E1060"/>
      <c r="F1060"/>
      <c r="G1060"/>
      <c r="H1060"/>
      <c r="I1060"/>
      <c r="J1060"/>
      <c r="K1060"/>
      <c r="L1060"/>
      <c r="M1060"/>
      <c r="N1060"/>
      <c r="O1060"/>
      <c r="P1060"/>
      <c r="Q1060"/>
      <c r="R1060"/>
      <c r="S1060"/>
      <c r="T1060"/>
      <c r="U1060"/>
      <c r="V1060"/>
      <c r="W1060"/>
      <c r="X1060"/>
      <c r="Y1060"/>
      <c r="Z1060"/>
    </row>
    <row r="1061" spans="1:26" ht="14.4" x14ac:dyDescent="0.3">
      <c r="A1061"/>
      <c r="B1061"/>
      <c r="C1061"/>
      <c r="D1061"/>
      <c r="E1061"/>
      <c r="F1061"/>
      <c r="G1061"/>
      <c r="H1061"/>
      <c r="I1061"/>
      <c r="J1061"/>
      <c r="K1061"/>
      <c r="L1061"/>
      <c r="M1061"/>
      <c r="N1061"/>
      <c r="O1061"/>
      <c r="P1061"/>
      <c r="Q1061"/>
      <c r="R1061"/>
      <c r="S1061"/>
      <c r="T1061"/>
      <c r="U1061"/>
      <c r="V1061"/>
      <c r="W1061"/>
      <c r="X1061"/>
      <c r="Y1061"/>
      <c r="Z1061"/>
    </row>
    <row r="1062" spans="1:26" ht="14.4" x14ac:dyDescent="0.3">
      <c r="A1062"/>
      <c r="B1062"/>
      <c r="C1062"/>
      <c r="D1062"/>
      <c r="E1062"/>
      <c r="F1062"/>
      <c r="G1062"/>
      <c r="H1062"/>
      <c r="I1062"/>
      <c r="J1062"/>
      <c r="K1062"/>
      <c r="L1062"/>
      <c r="M1062"/>
      <c r="N1062"/>
      <c r="O1062"/>
      <c r="P1062"/>
      <c r="Q1062"/>
      <c r="R1062"/>
      <c r="S1062"/>
      <c r="T1062"/>
      <c r="U1062"/>
      <c r="V1062"/>
      <c r="W1062"/>
      <c r="X1062"/>
      <c r="Y1062"/>
      <c r="Z1062"/>
    </row>
    <row r="1063" spans="1:26" ht="14.4" x14ac:dyDescent="0.3">
      <c r="A1063"/>
      <c r="B1063"/>
      <c r="C1063"/>
      <c r="D1063"/>
      <c r="E1063"/>
      <c r="F1063"/>
      <c r="G1063"/>
      <c r="H1063"/>
      <c r="I1063"/>
      <c r="J1063"/>
      <c r="K1063"/>
      <c r="L1063"/>
      <c r="M1063"/>
      <c r="N1063"/>
      <c r="O1063"/>
      <c r="P1063"/>
      <c r="Q1063"/>
      <c r="R1063"/>
      <c r="S1063"/>
      <c r="T1063"/>
      <c r="U1063"/>
      <c r="V1063"/>
      <c r="W1063"/>
      <c r="X1063"/>
      <c r="Y1063"/>
      <c r="Z1063"/>
    </row>
    <row r="1064" spans="1:26" ht="14.4" x14ac:dyDescent="0.3">
      <c r="A1064"/>
      <c r="B1064"/>
      <c r="C1064"/>
      <c r="D1064"/>
      <c r="E1064"/>
      <c r="F1064"/>
      <c r="G1064"/>
      <c r="H1064"/>
      <c r="I1064"/>
      <c r="J1064"/>
      <c r="K1064"/>
      <c r="L1064"/>
      <c r="M1064"/>
      <c r="N1064"/>
      <c r="O1064"/>
      <c r="P1064"/>
      <c r="Q1064"/>
      <c r="R1064"/>
      <c r="S1064"/>
      <c r="T1064"/>
      <c r="U1064"/>
      <c r="V1064"/>
      <c r="W1064"/>
      <c r="X1064"/>
      <c r="Y1064"/>
      <c r="Z1064"/>
    </row>
    <row r="1065" spans="1:26" ht="14.4" x14ac:dyDescent="0.3">
      <c r="A1065"/>
      <c r="B1065"/>
      <c r="C1065"/>
      <c r="D1065"/>
      <c r="E1065"/>
      <c r="F1065"/>
      <c r="G1065"/>
      <c r="H1065"/>
      <c r="I1065"/>
      <c r="J1065"/>
      <c r="K1065"/>
      <c r="L1065"/>
      <c r="M1065"/>
      <c r="N1065"/>
      <c r="O1065"/>
      <c r="P1065"/>
      <c r="Q1065"/>
      <c r="R1065"/>
      <c r="S1065"/>
      <c r="T1065"/>
      <c r="U1065"/>
      <c r="V1065"/>
      <c r="W1065"/>
      <c r="X1065"/>
      <c r="Y1065"/>
      <c r="Z1065"/>
    </row>
    <row r="1066" spans="1:26" ht="14.4" x14ac:dyDescent="0.3">
      <c r="A1066"/>
      <c r="B1066"/>
      <c r="C1066"/>
      <c r="D1066"/>
      <c r="E1066"/>
      <c r="F1066"/>
      <c r="G1066"/>
      <c r="H1066"/>
      <c r="I1066"/>
      <c r="J1066"/>
      <c r="K1066"/>
      <c r="L1066"/>
      <c r="M1066"/>
      <c r="N1066"/>
      <c r="O1066"/>
      <c r="P1066"/>
      <c r="Q1066"/>
      <c r="R1066"/>
      <c r="S1066"/>
      <c r="T1066"/>
      <c r="U1066"/>
      <c r="V1066"/>
      <c r="W1066"/>
      <c r="X1066"/>
      <c r="Y1066"/>
      <c r="Z1066"/>
    </row>
    <row r="1067" spans="1:26" ht="14.4" x14ac:dyDescent="0.3">
      <c r="A1067"/>
      <c r="B1067"/>
      <c r="C1067"/>
      <c r="D1067"/>
      <c r="E1067"/>
      <c r="F1067"/>
      <c r="G1067"/>
      <c r="H1067"/>
      <c r="I1067"/>
      <c r="J1067"/>
      <c r="K1067"/>
      <c r="L1067"/>
      <c r="M1067"/>
      <c r="N1067"/>
      <c r="O1067"/>
      <c r="P1067"/>
      <c r="Q1067"/>
      <c r="R1067"/>
      <c r="S1067"/>
      <c r="T1067"/>
      <c r="U1067"/>
      <c r="V1067"/>
      <c r="W1067"/>
      <c r="X1067"/>
      <c r="Y1067"/>
      <c r="Z1067"/>
    </row>
    <row r="1068" spans="1:26" ht="14.4" x14ac:dyDescent="0.3">
      <c r="A1068"/>
      <c r="B1068"/>
      <c r="C1068"/>
      <c r="D1068"/>
      <c r="E1068"/>
      <c r="F1068"/>
      <c r="G1068"/>
      <c r="H1068"/>
      <c r="I1068"/>
      <c r="J1068"/>
      <c r="K1068"/>
      <c r="L1068"/>
      <c r="M1068"/>
      <c r="N1068"/>
      <c r="O1068"/>
      <c r="P1068"/>
      <c r="Q1068"/>
      <c r="R1068"/>
      <c r="S1068"/>
      <c r="T1068"/>
      <c r="U1068"/>
      <c r="V1068"/>
      <c r="W1068"/>
      <c r="X1068"/>
      <c r="Y1068"/>
      <c r="Z1068"/>
    </row>
    <row r="1069" spans="1:26" ht="14.4" x14ac:dyDescent="0.3">
      <c r="A1069"/>
      <c r="B1069"/>
      <c r="C1069"/>
      <c r="D1069"/>
      <c r="E1069"/>
      <c r="F1069"/>
      <c r="G1069"/>
      <c r="H1069"/>
      <c r="I1069"/>
      <c r="J1069"/>
      <c r="K1069"/>
      <c r="L1069"/>
      <c r="M1069"/>
      <c r="N1069"/>
      <c r="O1069"/>
      <c r="P1069"/>
      <c r="Q1069"/>
      <c r="R1069"/>
      <c r="S1069"/>
      <c r="T1069"/>
      <c r="U1069"/>
      <c r="V1069"/>
      <c r="W1069"/>
      <c r="X1069"/>
      <c r="Y1069"/>
      <c r="Z1069"/>
    </row>
    <row r="1070" spans="1:26" ht="14.4" x14ac:dyDescent="0.3">
      <c r="A1070"/>
      <c r="B1070"/>
      <c r="C1070"/>
      <c r="D1070"/>
      <c r="E1070"/>
      <c r="F1070"/>
      <c r="G1070"/>
      <c r="H1070"/>
      <c r="I1070"/>
      <c r="J1070"/>
      <c r="K1070"/>
      <c r="L1070"/>
      <c r="M1070"/>
      <c r="N1070"/>
      <c r="O1070"/>
      <c r="P1070"/>
      <c r="Q1070"/>
      <c r="R1070"/>
      <c r="S1070"/>
      <c r="T1070"/>
      <c r="U1070"/>
      <c r="V1070"/>
      <c r="W1070"/>
      <c r="X1070"/>
      <c r="Y1070"/>
      <c r="Z1070"/>
    </row>
    <row r="1071" spans="1:26" ht="14.4" x14ac:dyDescent="0.3">
      <c r="A1071"/>
      <c r="B1071"/>
      <c r="C1071"/>
      <c r="D1071"/>
      <c r="E1071"/>
      <c r="F1071"/>
      <c r="G1071"/>
      <c r="H1071"/>
      <c r="I1071"/>
      <c r="J1071"/>
      <c r="K1071"/>
      <c r="L1071"/>
      <c r="M1071"/>
      <c r="N1071"/>
      <c r="O1071"/>
      <c r="P1071"/>
      <c r="Q1071"/>
      <c r="R1071"/>
      <c r="S1071"/>
      <c r="T1071"/>
      <c r="U1071"/>
      <c r="V1071"/>
      <c r="W1071"/>
      <c r="X1071"/>
      <c r="Y1071"/>
      <c r="Z1071"/>
    </row>
    <row r="1072" spans="1:26" ht="14.4" x14ac:dyDescent="0.3">
      <c r="A1072"/>
      <c r="B1072"/>
      <c r="C1072"/>
      <c r="D1072"/>
      <c r="E1072"/>
      <c r="F1072"/>
      <c r="G1072"/>
      <c r="H1072"/>
      <c r="I1072"/>
      <c r="J1072"/>
      <c r="K1072"/>
      <c r="L1072"/>
      <c r="M1072"/>
      <c r="N1072"/>
      <c r="O1072"/>
      <c r="P1072"/>
      <c r="Q1072"/>
      <c r="R1072"/>
      <c r="S1072"/>
      <c r="T1072"/>
      <c r="U1072"/>
      <c r="V1072"/>
      <c r="W1072"/>
      <c r="X1072"/>
      <c r="Y1072"/>
      <c r="Z1072"/>
    </row>
    <row r="1073" spans="1:26" ht="14.4" x14ac:dyDescent="0.3">
      <c r="A1073"/>
      <c r="B1073"/>
      <c r="C1073"/>
      <c r="D1073"/>
      <c r="E1073"/>
      <c r="F1073"/>
      <c r="G1073"/>
      <c r="H1073"/>
      <c r="I1073"/>
      <c r="J1073"/>
      <c r="K1073"/>
      <c r="L1073"/>
      <c r="M1073"/>
      <c r="N1073"/>
      <c r="O1073"/>
      <c r="P1073"/>
      <c r="Q1073"/>
      <c r="R1073"/>
      <c r="S1073"/>
      <c r="T1073"/>
      <c r="U1073"/>
      <c r="V1073"/>
      <c r="W1073"/>
      <c r="X1073"/>
      <c r="Y1073"/>
      <c r="Z1073"/>
    </row>
    <row r="1074" spans="1:26" ht="14.4" x14ac:dyDescent="0.3">
      <c r="A1074"/>
      <c r="B1074"/>
      <c r="C1074"/>
      <c r="D1074"/>
      <c r="E1074"/>
      <c r="F1074"/>
      <c r="G1074"/>
      <c r="H1074"/>
      <c r="I1074"/>
      <c r="J1074"/>
      <c r="K1074"/>
      <c r="L1074"/>
      <c r="M1074"/>
      <c r="N1074"/>
      <c r="O1074"/>
      <c r="P1074"/>
      <c r="Q1074"/>
      <c r="R1074"/>
      <c r="S1074"/>
      <c r="T1074"/>
      <c r="U1074"/>
      <c r="V1074"/>
      <c r="W1074"/>
      <c r="X1074"/>
      <c r="Y1074"/>
      <c r="Z1074"/>
    </row>
    <row r="1075" spans="1:26" ht="14.4" x14ac:dyDescent="0.3">
      <c r="A1075"/>
      <c r="B1075"/>
      <c r="C1075"/>
      <c r="D1075"/>
      <c r="E1075"/>
      <c r="F1075"/>
      <c r="G1075"/>
      <c r="H1075"/>
      <c r="I1075"/>
      <c r="J1075"/>
      <c r="K1075"/>
      <c r="L1075"/>
      <c r="M1075"/>
      <c r="N1075"/>
      <c r="O1075"/>
      <c r="P1075"/>
      <c r="Q1075"/>
      <c r="R1075"/>
      <c r="S1075"/>
      <c r="T1075"/>
      <c r="U1075"/>
      <c r="V1075"/>
      <c r="W1075"/>
      <c r="X1075"/>
      <c r="Y1075"/>
      <c r="Z1075"/>
    </row>
    <row r="1076" spans="1:26" ht="14.4" x14ac:dyDescent="0.3">
      <c r="A1076"/>
      <c r="B1076"/>
      <c r="C1076"/>
      <c r="D1076"/>
      <c r="E1076"/>
      <c r="F1076"/>
      <c r="G1076"/>
      <c r="H1076"/>
      <c r="I1076"/>
      <c r="J1076"/>
      <c r="K1076"/>
      <c r="L1076"/>
      <c r="M1076"/>
      <c r="N1076"/>
      <c r="O1076"/>
      <c r="P1076"/>
      <c r="Q1076"/>
      <c r="R1076"/>
      <c r="S1076"/>
      <c r="T1076"/>
      <c r="U1076"/>
      <c r="V1076"/>
      <c r="W1076"/>
      <c r="X1076"/>
      <c r="Y1076"/>
      <c r="Z1076"/>
    </row>
    <row r="1077" spans="1:26" ht="14.4" x14ac:dyDescent="0.3">
      <c r="A1077"/>
      <c r="B1077"/>
      <c r="C1077"/>
      <c r="D1077"/>
      <c r="E1077"/>
      <c r="F1077"/>
      <c r="G1077"/>
      <c r="H1077"/>
      <c r="I1077"/>
      <c r="J1077"/>
      <c r="K1077"/>
      <c r="L1077"/>
      <c r="M1077"/>
      <c r="N1077"/>
      <c r="O1077"/>
      <c r="P1077"/>
      <c r="Q1077"/>
      <c r="R1077"/>
      <c r="S1077"/>
      <c r="T1077"/>
      <c r="U1077"/>
      <c r="V1077"/>
      <c r="W1077"/>
      <c r="X1077"/>
      <c r="Y1077"/>
      <c r="Z1077"/>
    </row>
    <row r="1078" spans="1:26" ht="14.4" x14ac:dyDescent="0.3">
      <c r="A1078"/>
      <c r="B1078"/>
      <c r="C1078"/>
      <c r="D1078"/>
      <c r="E1078"/>
      <c r="F1078"/>
      <c r="G1078"/>
      <c r="H1078"/>
      <c r="I1078"/>
      <c r="J1078"/>
      <c r="K1078"/>
      <c r="L1078"/>
      <c r="M1078"/>
      <c r="N1078"/>
      <c r="O1078"/>
      <c r="P1078"/>
      <c r="Q1078"/>
      <c r="R1078"/>
      <c r="S1078"/>
      <c r="T1078"/>
      <c r="U1078"/>
      <c r="V1078"/>
      <c r="W1078"/>
      <c r="X1078"/>
      <c r="Y1078"/>
      <c r="Z1078"/>
    </row>
    <row r="1079" spans="1:26" ht="14.4" x14ac:dyDescent="0.3">
      <c r="A1079"/>
      <c r="B1079"/>
      <c r="C1079"/>
      <c r="D1079"/>
      <c r="E1079"/>
      <c r="F1079"/>
      <c r="G1079"/>
      <c r="H1079"/>
      <c r="I1079"/>
      <c r="J1079"/>
      <c r="K1079"/>
      <c r="L1079"/>
      <c r="M1079"/>
      <c r="N1079"/>
      <c r="O1079"/>
      <c r="P1079"/>
      <c r="Q1079"/>
      <c r="R1079"/>
      <c r="S1079"/>
      <c r="T1079"/>
      <c r="U1079"/>
      <c r="V1079"/>
      <c r="W1079"/>
      <c r="X1079"/>
      <c r="Y1079"/>
      <c r="Z1079"/>
    </row>
    <row r="1080" spans="1:26" ht="14.4" x14ac:dyDescent="0.3">
      <c r="A1080"/>
      <c r="B1080"/>
      <c r="C1080"/>
      <c r="D1080"/>
      <c r="E1080"/>
      <c r="F1080"/>
      <c r="G1080"/>
      <c r="H1080"/>
      <c r="I1080"/>
      <c r="J1080"/>
      <c r="K1080"/>
      <c r="L1080"/>
      <c r="M1080"/>
      <c r="N1080"/>
      <c r="O1080"/>
      <c r="P1080"/>
      <c r="Q1080"/>
      <c r="R1080"/>
      <c r="S1080"/>
      <c r="T1080"/>
      <c r="U1080"/>
      <c r="V1080"/>
      <c r="W1080"/>
      <c r="X1080"/>
      <c r="Y1080"/>
      <c r="Z1080"/>
    </row>
    <row r="1081" spans="1:26" ht="14.4" x14ac:dyDescent="0.3">
      <c r="A1081"/>
      <c r="B1081"/>
      <c r="C1081"/>
      <c r="D1081"/>
      <c r="E1081"/>
      <c r="F1081"/>
      <c r="G1081"/>
      <c r="H1081"/>
      <c r="I1081"/>
      <c r="J1081"/>
      <c r="K1081"/>
      <c r="L1081"/>
      <c r="M1081"/>
      <c r="N1081"/>
      <c r="O1081"/>
      <c r="P1081"/>
      <c r="Q1081"/>
      <c r="R1081"/>
      <c r="S1081"/>
      <c r="T1081"/>
      <c r="U1081"/>
      <c r="V1081"/>
      <c r="W1081"/>
      <c r="X1081"/>
      <c r="Y1081"/>
      <c r="Z1081"/>
    </row>
    <row r="1082" spans="1:26" ht="14.4" x14ac:dyDescent="0.3">
      <c r="A1082"/>
      <c r="B1082"/>
      <c r="C1082"/>
      <c r="D1082"/>
      <c r="E1082"/>
      <c r="F1082"/>
      <c r="G1082"/>
      <c r="H1082"/>
      <c r="I1082"/>
      <c r="J1082"/>
      <c r="K1082"/>
      <c r="L1082"/>
      <c r="M1082"/>
      <c r="N1082"/>
      <c r="O1082"/>
      <c r="P1082"/>
      <c r="Q1082"/>
      <c r="R1082"/>
      <c r="S1082"/>
      <c r="T1082"/>
      <c r="U1082"/>
      <c r="V1082"/>
      <c r="W1082"/>
      <c r="X1082"/>
      <c r="Y1082"/>
      <c r="Z1082"/>
    </row>
    <row r="1083" spans="1:26" ht="14.4" x14ac:dyDescent="0.3">
      <c r="A1083"/>
      <c r="B1083"/>
      <c r="C1083"/>
      <c r="D1083"/>
      <c r="E1083"/>
      <c r="F1083"/>
      <c r="G1083"/>
      <c r="H1083"/>
      <c r="I1083"/>
      <c r="J1083"/>
      <c r="K1083"/>
      <c r="L1083"/>
      <c r="M1083"/>
      <c r="N1083"/>
      <c r="O1083"/>
      <c r="P1083"/>
      <c r="Q1083"/>
      <c r="R1083"/>
      <c r="S1083"/>
      <c r="T1083"/>
      <c r="U1083"/>
      <c r="V1083"/>
      <c r="W1083"/>
      <c r="X1083"/>
      <c r="Y1083"/>
      <c r="Z1083"/>
    </row>
    <row r="1084" spans="1:26" ht="14.4" x14ac:dyDescent="0.3">
      <c r="A1084"/>
      <c r="B1084"/>
      <c r="C1084"/>
      <c r="D1084"/>
      <c r="E1084"/>
      <c r="F1084"/>
      <c r="G1084"/>
      <c r="H1084"/>
      <c r="I1084"/>
      <c r="J1084"/>
      <c r="K1084"/>
      <c r="L1084"/>
      <c r="M1084"/>
      <c r="N1084"/>
      <c r="O1084"/>
      <c r="P1084"/>
      <c r="Q1084"/>
      <c r="R1084"/>
      <c r="S1084"/>
      <c r="T1084"/>
      <c r="U1084"/>
      <c r="V1084"/>
      <c r="W1084"/>
      <c r="X1084"/>
      <c r="Y1084"/>
      <c r="Z1084"/>
    </row>
    <row r="1085" spans="1:26" ht="14.4" x14ac:dyDescent="0.3">
      <c r="A1085"/>
      <c r="B1085"/>
      <c r="C1085"/>
      <c r="D1085"/>
      <c r="E1085"/>
      <c r="F1085"/>
      <c r="G1085"/>
      <c r="H1085"/>
      <c r="I1085"/>
      <c r="J1085"/>
      <c r="K1085"/>
      <c r="L1085"/>
      <c r="M1085"/>
      <c r="N1085"/>
      <c r="O1085"/>
      <c r="P1085"/>
      <c r="Q1085"/>
      <c r="R1085"/>
      <c r="S1085"/>
      <c r="T1085"/>
      <c r="U1085"/>
      <c r="V1085"/>
      <c r="W1085"/>
      <c r="X1085"/>
      <c r="Y1085"/>
      <c r="Z1085"/>
    </row>
    <row r="1086" spans="1:26" ht="14.4" x14ac:dyDescent="0.3">
      <c r="A1086"/>
      <c r="B1086"/>
      <c r="C1086"/>
      <c r="D1086"/>
      <c r="E1086"/>
      <c r="F1086"/>
      <c r="G1086"/>
      <c r="H1086"/>
      <c r="I1086"/>
      <c r="J1086"/>
      <c r="K1086"/>
      <c r="L1086"/>
      <c r="M1086"/>
      <c r="N1086"/>
      <c r="O1086"/>
      <c r="P1086"/>
      <c r="Q1086"/>
      <c r="R1086"/>
      <c r="S1086"/>
      <c r="T1086"/>
      <c r="U1086"/>
      <c r="V1086"/>
      <c r="W1086"/>
      <c r="X1086"/>
      <c r="Y1086"/>
      <c r="Z1086"/>
    </row>
    <row r="1087" spans="1:26" ht="14.4" x14ac:dyDescent="0.3">
      <c r="A1087"/>
      <c r="B1087"/>
      <c r="C1087"/>
      <c r="D1087"/>
      <c r="E1087"/>
      <c r="F1087"/>
      <c r="G1087"/>
      <c r="H1087"/>
      <c r="I1087"/>
      <c r="J1087"/>
      <c r="K1087"/>
      <c r="L1087"/>
      <c r="M1087"/>
      <c r="N1087"/>
      <c r="O1087"/>
      <c r="P1087"/>
      <c r="Q1087"/>
      <c r="R1087"/>
      <c r="S1087"/>
      <c r="T1087"/>
      <c r="U1087"/>
      <c r="V1087"/>
      <c r="W1087"/>
      <c r="X1087"/>
      <c r="Y1087"/>
      <c r="Z1087"/>
    </row>
    <row r="1088" spans="1:26" ht="14.4" x14ac:dyDescent="0.3">
      <c r="A1088"/>
      <c r="B1088"/>
      <c r="C1088"/>
      <c r="D1088"/>
      <c r="E1088"/>
      <c r="F1088"/>
      <c r="G1088"/>
      <c r="H1088"/>
      <c r="I1088"/>
      <c r="J1088"/>
      <c r="K1088"/>
      <c r="L1088"/>
      <c r="M1088"/>
      <c r="N1088"/>
      <c r="O1088"/>
      <c r="P1088"/>
      <c r="Q1088"/>
      <c r="R1088"/>
      <c r="S1088"/>
      <c r="T1088"/>
      <c r="U1088"/>
      <c r="V1088"/>
      <c r="W1088"/>
      <c r="X1088"/>
      <c r="Y1088"/>
      <c r="Z1088"/>
    </row>
    <row r="1089" spans="1:26" ht="14.4" x14ac:dyDescent="0.3">
      <c r="A1089"/>
      <c r="B1089"/>
      <c r="C1089"/>
      <c r="D1089"/>
      <c r="E1089"/>
      <c r="F1089"/>
      <c r="G1089"/>
      <c r="H1089"/>
      <c r="I1089"/>
      <c r="J1089"/>
      <c r="K1089"/>
      <c r="L1089"/>
      <c r="M1089"/>
      <c r="N1089"/>
      <c r="O1089"/>
      <c r="P1089"/>
      <c r="Q1089"/>
      <c r="R1089"/>
      <c r="S1089"/>
      <c r="T1089"/>
      <c r="U1089"/>
      <c r="V1089"/>
      <c r="W1089"/>
      <c r="X1089"/>
      <c r="Y1089"/>
      <c r="Z1089"/>
    </row>
    <row r="1090" spans="1:26" ht="14.4" x14ac:dyDescent="0.3">
      <c r="A1090"/>
      <c r="B1090"/>
      <c r="C1090"/>
      <c r="D1090"/>
      <c r="E1090"/>
      <c r="F1090"/>
      <c r="G1090"/>
      <c r="H1090"/>
      <c r="I1090"/>
      <c r="J1090"/>
      <c r="K1090"/>
      <c r="L1090"/>
      <c r="M1090"/>
      <c r="N1090"/>
      <c r="O1090"/>
      <c r="P1090"/>
      <c r="Q1090"/>
      <c r="R1090"/>
      <c r="S1090"/>
      <c r="T1090"/>
      <c r="U1090"/>
      <c r="V1090"/>
      <c r="W1090"/>
      <c r="X1090"/>
      <c r="Y1090"/>
      <c r="Z1090"/>
    </row>
    <row r="1091" spans="1:26" ht="14.4" x14ac:dyDescent="0.3">
      <c r="A1091"/>
      <c r="B1091"/>
      <c r="C1091"/>
      <c r="D1091"/>
      <c r="E1091"/>
      <c r="F1091"/>
      <c r="G1091"/>
      <c r="H1091"/>
      <c r="I1091"/>
      <c r="J1091"/>
      <c r="K1091"/>
      <c r="L1091"/>
      <c r="M1091"/>
      <c r="N1091"/>
      <c r="O1091"/>
      <c r="P1091"/>
      <c r="Q1091"/>
      <c r="R1091"/>
      <c r="S1091"/>
      <c r="T1091"/>
      <c r="U1091"/>
      <c r="V1091"/>
      <c r="W1091"/>
      <c r="X1091"/>
      <c r="Y1091"/>
      <c r="Z1091"/>
    </row>
    <row r="1092" spans="1:26" ht="14.4" x14ac:dyDescent="0.3">
      <c r="A1092"/>
      <c r="B1092"/>
      <c r="C1092"/>
      <c r="D1092"/>
      <c r="E1092"/>
      <c r="F1092"/>
      <c r="G1092"/>
      <c r="H1092"/>
      <c r="I1092"/>
      <c r="J1092"/>
      <c r="K1092"/>
      <c r="L1092"/>
      <c r="M1092"/>
      <c r="N1092"/>
      <c r="O1092"/>
      <c r="P1092"/>
      <c r="Q1092"/>
      <c r="R1092"/>
      <c r="S1092"/>
      <c r="T1092"/>
      <c r="U1092"/>
      <c r="V1092"/>
      <c r="W1092"/>
      <c r="X1092"/>
      <c r="Y1092"/>
      <c r="Z1092"/>
    </row>
    <row r="1093" spans="1:26" ht="14.4" x14ac:dyDescent="0.3">
      <c r="A1093"/>
      <c r="B1093"/>
      <c r="C1093"/>
      <c r="D1093"/>
      <c r="E1093"/>
      <c r="F1093"/>
      <c r="G1093"/>
      <c r="H1093"/>
      <c r="I1093"/>
      <c r="J1093"/>
      <c r="K1093"/>
      <c r="L1093"/>
      <c r="M1093"/>
      <c r="N1093"/>
      <c r="O1093"/>
      <c r="P1093"/>
      <c r="Q1093"/>
      <c r="R1093"/>
      <c r="S1093"/>
      <c r="T1093"/>
      <c r="U1093"/>
      <c r="V1093"/>
      <c r="W1093"/>
      <c r="X1093"/>
      <c r="Y1093"/>
      <c r="Z1093"/>
    </row>
    <row r="1094" spans="1:26" ht="14.4" x14ac:dyDescent="0.3">
      <c r="A1094"/>
      <c r="B1094"/>
      <c r="C1094"/>
      <c r="D1094"/>
      <c r="E1094"/>
      <c r="F1094"/>
      <c r="G1094"/>
      <c r="H1094"/>
      <c r="I1094"/>
      <c r="J1094"/>
      <c r="K1094"/>
      <c r="L1094"/>
      <c r="M1094"/>
      <c r="N1094"/>
      <c r="O1094"/>
      <c r="P1094"/>
      <c r="Q1094"/>
      <c r="R1094"/>
      <c r="S1094"/>
      <c r="T1094"/>
      <c r="U1094"/>
      <c r="V1094"/>
      <c r="W1094"/>
      <c r="X1094"/>
      <c r="Y1094"/>
      <c r="Z1094"/>
    </row>
    <row r="1095" spans="1:26" ht="14.4" x14ac:dyDescent="0.3">
      <c r="A1095"/>
      <c r="B1095"/>
      <c r="C1095"/>
      <c r="D1095"/>
      <c r="E1095"/>
      <c r="F1095"/>
      <c r="G1095"/>
      <c r="H1095"/>
      <c r="I1095"/>
      <c r="J1095"/>
      <c r="K1095"/>
      <c r="L1095"/>
      <c r="M1095"/>
      <c r="N1095"/>
      <c r="O1095"/>
      <c r="P1095"/>
      <c r="Q1095"/>
      <c r="R1095"/>
      <c r="S1095"/>
      <c r="T1095"/>
      <c r="U1095"/>
      <c r="V1095"/>
      <c r="W1095"/>
      <c r="X1095"/>
      <c r="Y1095"/>
      <c r="Z1095"/>
    </row>
    <row r="1096" spans="1:26" ht="14.4" x14ac:dyDescent="0.3">
      <c r="A1096"/>
      <c r="B1096"/>
      <c r="C1096"/>
      <c r="D1096"/>
      <c r="E1096"/>
      <c r="F1096"/>
      <c r="G1096"/>
      <c r="H1096"/>
      <c r="I1096"/>
      <c r="J1096"/>
      <c r="K1096"/>
      <c r="L1096"/>
      <c r="M1096"/>
      <c r="N1096"/>
      <c r="O1096"/>
      <c r="P1096"/>
      <c r="Q1096"/>
      <c r="R1096"/>
      <c r="S1096"/>
      <c r="T1096"/>
      <c r="U1096"/>
      <c r="V1096"/>
      <c r="W1096"/>
      <c r="X1096"/>
      <c r="Y1096"/>
      <c r="Z1096"/>
    </row>
    <row r="1097" spans="1:26" ht="14.4" x14ac:dyDescent="0.3">
      <c r="A1097"/>
      <c r="B1097"/>
      <c r="C1097"/>
      <c r="D1097"/>
      <c r="E1097"/>
      <c r="F1097"/>
      <c r="G1097"/>
      <c r="H1097"/>
      <c r="I1097"/>
      <c r="J1097"/>
      <c r="K1097"/>
      <c r="L1097"/>
      <c r="M1097"/>
      <c r="N1097"/>
      <c r="O1097"/>
      <c r="P1097"/>
      <c r="Q1097"/>
      <c r="R1097"/>
      <c r="S1097"/>
      <c r="T1097"/>
      <c r="U1097"/>
      <c r="V1097"/>
      <c r="W1097"/>
      <c r="X1097"/>
      <c r="Y1097"/>
      <c r="Z1097"/>
    </row>
    <row r="1098" spans="1:26" ht="14.4" x14ac:dyDescent="0.3">
      <c r="A1098"/>
      <c r="B1098"/>
      <c r="C1098"/>
      <c r="D1098"/>
      <c r="E1098"/>
      <c r="F1098"/>
      <c r="G1098"/>
      <c r="H1098"/>
      <c r="I1098"/>
      <c r="J1098"/>
      <c r="K1098"/>
      <c r="L1098"/>
      <c r="M1098"/>
      <c r="N1098"/>
      <c r="O1098"/>
      <c r="P1098"/>
      <c r="Q1098"/>
      <c r="R1098"/>
      <c r="S1098"/>
      <c r="T1098"/>
      <c r="U1098"/>
      <c r="V1098"/>
      <c r="W1098"/>
      <c r="X1098"/>
      <c r="Y1098"/>
      <c r="Z1098"/>
    </row>
    <row r="1099" spans="1:26" ht="14.4" x14ac:dyDescent="0.3">
      <c r="A1099"/>
      <c r="B1099"/>
      <c r="C1099"/>
      <c r="D1099"/>
      <c r="E1099"/>
      <c r="F1099"/>
      <c r="G1099"/>
      <c r="H1099"/>
      <c r="I1099"/>
      <c r="J1099"/>
      <c r="K1099"/>
      <c r="L1099"/>
      <c r="M1099"/>
      <c r="N1099"/>
      <c r="O1099"/>
      <c r="P1099"/>
      <c r="Q1099"/>
      <c r="R1099"/>
      <c r="S1099"/>
      <c r="T1099"/>
      <c r="U1099"/>
      <c r="V1099"/>
      <c r="W1099"/>
      <c r="X1099"/>
      <c r="Y1099"/>
      <c r="Z1099"/>
    </row>
    <row r="1100" spans="1:26" ht="14.4" x14ac:dyDescent="0.3">
      <c r="A1100"/>
      <c r="B1100"/>
      <c r="C1100"/>
      <c r="D1100"/>
      <c r="E1100"/>
      <c r="F1100"/>
      <c r="G1100"/>
      <c r="H1100"/>
      <c r="I1100"/>
      <c r="J1100"/>
      <c r="K1100"/>
      <c r="L1100"/>
      <c r="M1100"/>
      <c r="N1100"/>
      <c r="O1100"/>
      <c r="P1100"/>
      <c r="Q1100"/>
      <c r="R1100"/>
      <c r="S1100"/>
      <c r="T1100"/>
      <c r="U1100"/>
      <c r="V1100"/>
      <c r="W1100"/>
      <c r="X1100"/>
      <c r="Y1100"/>
      <c r="Z1100"/>
    </row>
    <row r="1101" spans="1:26" ht="14.4" x14ac:dyDescent="0.3">
      <c r="A1101"/>
      <c r="B1101"/>
      <c r="C1101"/>
      <c r="D1101"/>
      <c r="E1101"/>
      <c r="F1101"/>
      <c r="G1101"/>
      <c r="H1101"/>
      <c r="I1101"/>
      <c r="J1101"/>
      <c r="K1101"/>
      <c r="L1101"/>
      <c r="M1101"/>
      <c r="N1101"/>
      <c r="O1101"/>
      <c r="P1101"/>
      <c r="Q1101"/>
      <c r="R1101"/>
      <c r="S1101"/>
      <c r="T1101"/>
      <c r="U1101"/>
      <c r="V1101"/>
      <c r="W1101"/>
      <c r="X1101"/>
      <c r="Y1101"/>
      <c r="Z1101"/>
    </row>
    <row r="1102" spans="1:26" ht="14.4" x14ac:dyDescent="0.3">
      <c r="A1102"/>
      <c r="B1102"/>
      <c r="C1102"/>
      <c r="D1102"/>
      <c r="E1102"/>
      <c r="F1102"/>
      <c r="G1102"/>
      <c r="H1102"/>
      <c r="I1102"/>
      <c r="J1102"/>
      <c r="K1102"/>
      <c r="L1102"/>
      <c r="M1102"/>
      <c r="N1102"/>
      <c r="O1102"/>
      <c r="P1102"/>
      <c r="Q1102"/>
      <c r="R1102"/>
      <c r="S1102"/>
      <c r="T1102"/>
      <c r="U1102"/>
      <c r="V1102"/>
      <c r="W1102"/>
      <c r="X1102"/>
      <c r="Y1102"/>
      <c r="Z1102"/>
    </row>
    <row r="1103" spans="1:26" ht="14.4" x14ac:dyDescent="0.3">
      <c r="A1103"/>
      <c r="B1103"/>
      <c r="C1103"/>
      <c r="D1103"/>
      <c r="E1103"/>
      <c r="F1103"/>
      <c r="G1103"/>
      <c r="H1103"/>
      <c r="I1103"/>
      <c r="J1103"/>
      <c r="K1103"/>
      <c r="L1103"/>
      <c r="M1103"/>
      <c r="N1103"/>
      <c r="O1103"/>
      <c r="P1103"/>
      <c r="Q1103"/>
      <c r="R1103"/>
      <c r="S1103"/>
      <c r="T1103"/>
      <c r="U1103"/>
      <c r="V1103"/>
      <c r="W1103"/>
      <c r="X1103"/>
      <c r="Y1103"/>
      <c r="Z1103"/>
    </row>
    <row r="1104" spans="1:26" ht="14.4" x14ac:dyDescent="0.3">
      <c r="A1104"/>
      <c r="B1104"/>
      <c r="C1104"/>
      <c r="D1104"/>
      <c r="E1104"/>
      <c r="F1104"/>
      <c r="G1104"/>
      <c r="H1104"/>
      <c r="I1104"/>
      <c r="J1104"/>
      <c r="K1104"/>
      <c r="L1104"/>
      <c r="M1104"/>
      <c r="N1104"/>
      <c r="O1104"/>
      <c r="P1104"/>
      <c r="Q1104"/>
      <c r="R1104"/>
      <c r="S1104"/>
      <c r="T1104"/>
      <c r="U1104"/>
      <c r="V1104"/>
      <c r="W1104"/>
      <c r="X1104"/>
      <c r="Y1104"/>
      <c r="Z1104"/>
    </row>
    <row r="1105" spans="1:26" ht="14.4" x14ac:dyDescent="0.3">
      <c r="A1105"/>
      <c r="B1105"/>
      <c r="C1105"/>
      <c r="D1105"/>
      <c r="E1105"/>
      <c r="F1105"/>
      <c r="G1105"/>
      <c r="H1105"/>
      <c r="I1105"/>
      <c r="J1105"/>
      <c r="K1105"/>
      <c r="L1105"/>
      <c r="M1105"/>
      <c r="N1105"/>
      <c r="O1105"/>
      <c r="P1105"/>
      <c r="Q1105"/>
      <c r="R1105"/>
      <c r="S1105"/>
      <c r="T1105"/>
      <c r="U1105"/>
      <c r="V1105"/>
      <c r="W1105"/>
      <c r="X1105"/>
      <c r="Y1105"/>
      <c r="Z1105"/>
    </row>
    <row r="1106" spans="1:26" ht="14.4" x14ac:dyDescent="0.3">
      <c r="A1106"/>
      <c r="B1106"/>
      <c r="C1106"/>
      <c r="D1106"/>
      <c r="E1106"/>
      <c r="F1106"/>
      <c r="G1106"/>
      <c r="H1106"/>
      <c r="I1106"/>
      <c r="J1106"/>
      <c r="K1106"/>
      <c r="L1106"/>
      <c r="M1106"/>
      <c r="N1106"/>
      <c r="O1106"/>
      <c r="P1106"/>
      <c r="Q1106"/>
      <c r="R1106"/>
      <c r="S1106"/>
      <c r="T1106"/>
      <c r="U1106"/>
      <c r="V1106"/>
      <c r="W1106"/>
      <c r="X1106"/>
      <c r="Y1106"/>
      <c r="Z1106"/>
    </row>
    <row r="1107" spans="1:26" ht="14.4" x14ac:dyDescent="0.3">
      <c r="A1107"/>
      <c r="B1107"/>
      <c r="C1107"/>
      <c r="D1107"/>
      <c r="E1107"/>
      <c r="F1107"/>
      <c r="G1107"/>
      <c r="H1107"/>
      <c r="I1107"/>
      <c r="J1107"/>
      <c r="K1107"/>
      <c r="L1107"/>
      <c r="M1107"/>
      <c r="N1107"/>
      <c r="O1107"/>
      <c r="P1107"/>
      <c r="Q1107"/>
      <c r="R1107"/>
      <c r="S1107"/>
      <c r="T1107"/>
      <c r="U1107"/>
      <c r="V1107"/>
      <c r="W1107"/>
      <c r="X1107"/>
      <c r="Y1107"/>
      <c r="Z1107"/>
    </row>
    <row r="1108" spans="1:26" ht="14.4" x14ac:dyDescent="0.3">
      <c r="A1108"/>
      <c r="B1108"/>
      <c r="C1108"/>
      <c r="D1108"/>
      <c r="E1108"/>
      <c r="F1108"/>
      <c r="G1108"/>
      <c r="H1108"/>
      <c r="I1108"/>
      <c r="J1108"/>
      <c r="K1108"/>
      <c r="L1108"/>
      <c r="M1108"/>
      <c r="N1108"/>
      <c r="O1108"/>
      <c r="P1108"/>
      <c r="Q1108"/>
      <c r="R1108"/>
      <c r="S1108"/>
      <c r="T1108"/>
      <c r="U1108"/>
      <c r="V1108"/>
      <c r="W1108"/>
      <c r="X1108"/>
      <c r="Y1108"/>
      <c r="Z1108"/>
    </row>
    <row r="1109" spans="1:26" ht="14.4" x14ac:dyDescent="0.3">
      <c r="A1109"/>
      <c r="B1109"/>
      <c r="C1109"/>
      <c r="D1109"/>
      <c r="E1109"/>
      <c r="F1109"/>
      <c r="G1109"/>
      <c r="H1109"/>
      <c r="I1109"/>
      <c r="J1109"/>
      <c r="K1109"/>
      <c r="L1109"/>
      <c r="M1109"/>
      <c r="N1109"/>
      <c r="O1109"/>
      <c r="P1109"/>
      <c r="Q1109"/>
      <c r="R1109"/>
      <c r="S1109"/>
      <c r="T1109"/>
      <c r="U1109"/>
      <c r="V1109"/>
      <c r="W1109"/>
      <c r="X1109"/>
      <c r="Y1109"/>
      <c r="Z1109"/>
    </row>
    <row r="1110" spans="1:26" ht="14.4" x14ac:dyDescent="0.3">
      <c r="A1110"/>
      <c r="B1110"/>
      <c r="C1110"/>
      <c r="D1110"/>
      <c r="E1110"/>
      <c r="F1110"/>
      <c r="G1110"/>
      <c r="H1110"/>
      <c r="I1110"/>
      <c r="J1110"/>
      <c r="K1110"/>
      <c r="L1110"/>
      <c r="M1110"/>
      <c r="N1110"/>
      <c r="O1110"/>
      <c r="P1110"/>
      <c r="Q1110"/>
      <c r="R1110"/>
      <c r="S1110"/>
      <c r="T1110"/>
      <c r="U1110"/>
      <c r="V1110"/>
      <c r="W1110"/>
      <c r="X1110"/>
      <c r="Y1110"/>
      <c r="Z1110"/>
    </row>
    <row r="1111" spans="1:26" ht="14.4" x14ac:dyDescent="0.3">
      <c r="A1111"/>
      <c r="B1111"/>
      <c r="C1111"/>
      <c r="D1111"/>
      <c r="E1111"/>
      <c r="F1111"/>
      <c r="G1111"/>
      <c r="H1111"/>
      <c r="I1111"/>
      <c r="J1111"/>
      <c r="K1111"/>
      <c r="L1111"/>
      <c r="M1111"/>
      <c r="N1111"/>
      <c r="O1111"/>
      <c r="P1111"/>
      <c r="Q1111"/>
      <c r="R1111"/>
      <c r="S1111"/>
      <c r="T1111"/>
      <c r="U1111"/>
      <c r="V1111"/>
      <c r="W1111"/>
      <c r="X1111"/>
      <c r="Y1111"/>
      <c r="Z1111"/>
    </row>
    <row r="1112" spans="1:26" ht="14.4" x14ac:dyDescent="0.3">
      <c r="A1112"/>
      <c r="B1112"/>
      <c r="C1112"/>
      <c r="D1112"/>
      <c r="E1112"/>
      <c r="F1112"/>
      <c r="G1112"/>
      <c r="H1112"/>
      <c r="I1112"/>
      <c r="J1112"/>
      <c r="K1112"/>
      <c r="L1112"/>
      <c r="M1112"/>
      <c r="N1112"/>
      <c r="O1112"/>
      <c r="P1112"/>
      <c r="Q1112"/>
      <c r="R1112"/>
      <c r="S1112"/>
      <c r="T1112"/>
      <c r="U1112"/>
      <c r="V1112"/>
      <c r="W1112"/>
      <c r="X1112"/>
      <c r="Y1112"/>
      <c r="Z1112"/>
    </row>
    <row r="1113" spans="1:26" ht="14.4" x14ac:dyDescent="0.3">
      <c r="A1113"/>
      <c r="B1113"/>
      <c r="C1113"/>
      <c r="D1113"/>
      <c r="E1113"/>
      <c r="F1113"/>
      <c r="G1113"/>
      <c r="H1113"/>
      <c r="I1113"/>
      <c r="J1113"/>
      <c r="K1113"/>
      <c r="L1113"/>
      <c r="M1113"/>
      <c r="N1113"/>
      <c r="O1113"/>
      <c r="P1113"/>
      <c r="Q1113"/>
      <c r="R1113"/>
      <c r="S1113"/>
      <c r="T1113"/>
      <c r="U1113"/>
      <c r="V1113"/>
      <c r="W1113"/>
      <c r="X1113"/>
      <c r="Y1113"/>
      <c r="Z1113"/>
    </row>
    <row r="1114" spans="1:26" ht="14.4" x14ac:dyDescent="0.3">
      <c r="A1114"/>
      <c r="B1114"/>
      <c r="C1114"/>
      <c r="D1114"/>
      <c r="E1114"/>
      <c r="F1114"/>
      <c r="G1114"/>
      <c r="H1114"/>
      <c r="I1114"/>
      <c r="J1114"/>
      <c r="K1114"/>
      <c r="L1114"/>
      <c r="M1114"/>
      <c r="N1114"/>
      <c r="O1114"/>
      <c r="P1114"/>
      <c r="Q1114"/>
      <c r="R1114"/>
      <c r="S1114"/>
      <c r="T1114"/>
      <c r="U1114"/>
      <c r="V1114"/>
      <c r="W1114"/>
      <c r="X1114"/>
      <c r="Y1114"/>
      <c r="Z1114"/>
    </row>
    <row r="1115" spans="1:26" ht="14.4" x14ac:dyDescent="0.3">
      <c r="A1115"/>
      <c r="B1115"/>
      <c r="C1115"/>
      <c r="D1115"/>
      <c r="E1115"/>
      <c r="F1115"/>
      <c r="G1115"/>
      <c r="H1115"/>
      <c r="I1115"/>
      <c r="J1115"/>
      <c r="K1115"/>
      <c r="L1115"/>
      <c r="M1115"/>
      <c r="N1115"/>
      <c r="O1115"/>
      <c r="P1115"/>
      <c r="Q1115"/>
      <c r="R1115"/>
      <c r="S1115"/>
      <c r="T1115"/>
      <c r="U1115"/>
      <c r="V1115"/>
      <c r="W1115"/>
      <c r="X1115"/>
      <c r="Y1115"/>
      <c r="Z1115"/>
    </row>
    <row r="1116" spans="1:26" ht="14.4" x14ac:dyDescent="0.3">
      <c r="A1116"/>
      <c r="B1116"/>
      <c r="C1116"/>
      <c r="D1116"/>
      <c r="E1116"/>
      <c r="F1116"/>
      <c r="G1116"/>
      <c r="H1116"/>
      <c r="I1116"/>
      <c r="J1116"/>
      <c r="K1116"/>
      <c r="L1116"/>
      <c r="M1116"/>
      <c r="N1116"/>
      <c r="O1116"/>
      <c r="P1116"/>
      <c r="Q1116"/>
      <c r="R1116"/>
      <c r="S1116"/>
      <c r="T1116"/>
      <c r="U1116"/>
      <c r="V1116"/>
      <c r="W1116"/>
      <c r="X1116"/>
      <c r="Y1116"/>
      <c r="Z1116"/>
    </row>
    <row r="1117" spans="1:26" ht="14.4" x14ac:dyDescent="0.3">
      <c r="A1117"/>
      <c r="B1117"/>
      <c r="C1117"/>
      <c r="D1117"/>
      <c r="E1117"/>
      <c r="F1117"/>
      <c r="G1117"/>
      <c r="H1117"/>
      <c r="I1117"/>
      <c r="J1117"/>
      <c r="K1117"/>
      <c r="L1117"/>
      <c r="M1117"/>
      <c r="N1117"/>
      <c r="O1117"/>
      <c r="P1117"/>
      <c r="Q1117"/>
      <c r="R1117"/>
      <c r="S1117"/>
      <c r="T1117"/>
      <c r="U1117"/>
      <c r="V1117"/>
      <c r="W1117"/>
      <c r="X1117"/>
      <c r="Y1117"/>
      <c r="Z1117"/>
    </row>
    <row r="1118" spans="1:26" ht="14.4" x14ac:dyDescent="0.3">
      <c r="A1118"/>
      <c r="B1118"/>
      <c r="C1118"/>
      <c r="D1118"/>
      <c r="E1118"/>
      <c r="F1118"/>
      <c r="G1118"/>
      <c r="H1118"/>
      <c r="I1118"/>
      <c r="J1118"/>
      <c r="K1118"/>
      <c r="L1118"/>
      <c r="M1118"/>
      <c r="N1118"/>
      <c r="O1118"/>
      <c r="P1118"/>
      <c r="Q1118"/>
      <c r="R1118"/>
      <c r="S1118"/>
      <c r="T1118"/>
      <c r="U1118"/>
      <c r="V1118"/>
      <c r="W1118"/>
      <c r="X1118"/>
      <c r="Y1118"/>
      <c r="Z1118"/>
    </row>
    <row r="1119" spans="1:26" ht="14.4" x14ac:dyDescent="0.3">
      <c r="A1119"/>
      <c r="B1119"/>
      <c r="C1119"/>
      <c r="D1119"/>
      <c r="E1119"/>
      <c r="F1119"/>
      <c r="G1119"/>
      <c r="H1119"/>
      <c r="I1119"/>
      <c r="J1119"/>
      <c r="K1119"/>
      <c r="L1119"/>
      <c r="M1119"/>
      <c r="N1119"/>
      <c r="O1119"/>
      <c r="P1119"/>
      <c r="Q1119"/>
      <c r="R1119"/>
      <c r="S1119"/>
      <c r="T1119"/>
      <c r="U1119"/>
      <c r="V1119"/>
      <c r="W1119"/>
      <c r="X1119"/>
      <c r="Y1119"/>
      <c r="Z1119"/>
    </row>
    <row r="1120" spans="1:26" ht="14.4" x14ac:dyDescent="0.3">
      <c r="A1120"/>
      <c r="B1120"/>
      <c r="C1120"/>
      <c r="D1120"/>
      <c r="E1120"/>
      <c r="F1120"/>
      <c r="G1120"/>
      <c r="H1120"/>
      <c r="I1120"/>
      <c r="J1120"/>
      <c r="K1120"/>
      <c r="L1120"/>
      <c r="M1120"/>
      <c r="N1120"/>
      <c r="O1120"/>
      <c r="P1120"/>
      <c r="Q1120"/>
      <c r="R1120"/>
      <c r="S1120"/>
      <c r="T1120"/>
      <c r="U1120"/>
      <c r="V1120"/>
      <c r="W1120"/>
      <c r="X1120"/>
      <c r="Y1120"/>
      <c r="Z1120"/>
    </row>
    <row r="1121" spans="1:26" ht="14.4" x14ac:dyDescent="0.3">
      <c r="A1121"/>
      <c r="B1121"/>
      <c r="C1121"/>
      <c r="D1121"/>
      <c r="E1121"/>
      <c r="F1121"/>
      <c r="G1121"/>
      <c r="H1121"/>
      <c r="I1121"/>
      <c r="J1121"/>
      <c r="K1121"/>
      <c r="L1121"/>
      <c r="M1121"/>
      <c r="N1121"/>
      <c r="O1121"/>
      <c r="P1121"/>
      <c r="Q1121"/>
      <c r="R1121"/>
      <c r="S1121"/>
      <c r="T1121"/>
      <c r="U1121"/>
      <c r="V1121"/>
      <c r="W1121"/>
      <c r="X1121"/>
      <c r="Y1121"/>
      <c r="Z1121"/>
    </row>
    <row r="1122" spans="1:26" ht="14.4" x14ac:dyDescent="0.3">
      <c r="A1122"/>
      <c r="B1122"/>
      <c r="C1122"/>
      <c r="D1122"/>
      <c r="E1122"/>
      <c r="F1122"/>
      <c r="G1122"/>
      <c r="H1122"/>
      <c r="I1122"/>
      <c r="J1122"/>
      <c r="K1122"/>
      <c r="L1122"/>
      <c r="M1122"/>
      <c r="N1122"/>
      <c r="O1122"/>
      <c r="P1122"/>
      <c r="Q1122"/>
      <c r="R1122"/>
      <c r="S1122"/>
      <c r="T1122"/>
      <c r="U1122"/>
      <c r="V1122"/>
      <c r="W1122"/>
      <c r="X1122"/>
      <c r="Y1122"/>
      <c r="Z1122"/>
    </row>
    <row r="1123" spans="1:26" ht="14.4" x14ac:dyDescent="0.3">
      <c r="A1123"/>
      <c r="B1123"/>
      <c r="C1123"/>
      <c r="D1123"/>
      <c r="E1123"/>
      <c r="F1123"/>
      <c r="G1123"/>
      <c r="H1123"/>
      <c r="I1123"/>
      <c r="J1123"/>
      <c r="K1123"/>
      <c r="L1123"/>
      <c r="M1123"/>
      <c r="N1123"/>
      <c r="O1123"/>
      <c r="P1123"/>
      <c r="Q1123"/>
      <c r="R1123"/>
      <c r="S1123"/>
      <c r="T1123"/>
      <c r="U1123"/>
      <c r="V1123"/>
      <c r="W1123"/>
      <c r="X1123"/>
      <c r="Y1123"/>
      <c r="Z1123"/>
    </row>
    <row r="1124" spans="1:26" ht="14.4" x14ac:dyDescent="0.3">
      <c r="A1124"/>
      <c r="B1124"/>
      <c r="C1124"/>
      <c r="D1124"/>
      <c r="E1124"/>
      <c r="F1124"/>
      <c r="G1124"/>
      <c r="H1124"/>
      <c r="I1124"/>
      <c r="J1124"/>
      <c r="K1124"/>
      <c r="L1124"/>
      <c r="M1124"/>
      <c r="N1124"/>
      <c r="O1124"/>
      <c r="P1124"/>
      <c r="Q1124"/>
      <c r="R1124"/>
      <c r="S1124"/>
      <c r="T1124"/>
      <c r="U1124"/>
      <c r="V1124"/>
      <c r="W1124"/>
      <c r="X1124"/>
      <c r="Y1124"/>
      <c r="Z1124"/>
    </row>
    <row r="1125" spans="1:26" ht="14.4" x14ac:dyDescent="0.3">
      <c r="A1125"/>
      <c r="B1125"/>
      <c r="C1125"/>
      <c r="D1125"/>
      <c r="E1125"/>
      <c r="F1125"/>
      <c r="G1125"/>
      <c r="H1125"/>
      <c r="I1125"/>
      <c r="J1125"/>
      <c r="K1125"/>
      <c r="L1125"/>
      <c r="M1125"/>
      <c r="N1125"/>
      <c r="O1125"/>
      <c r="P1125"/>
      <c r="Q1125"/>
      <c r="R1125"/>
      <c r="S1125"/>
      <c r="T1125"/>
      <c r="U1125"/>
      <c r="V1125"/>
      <c r="W1125"/>
      <c r="X1125"/>
      <c r="Y1125"/>
      <c r="Z1125"/>
    </row>
    <row r="1126" spans="1:26" ht="14.4" x14ac:dyDescent="0.3">
      <c r="A1126"/>
      <c r="B1126"/>
      <c r="C1126"/>
      <c r="D1126"/>
      <c r="E1126"/>
      <c r="F1126"/>
      <c r="G1126"/>
      <c r="H1126"/>
      <c r="I1126"/>
      <c r="J1126"/>
      <c r="K1126"/>
      <c r="L1126"/>
      <c r="M1126"/>
      <c r="N1126"/>
      <c r="O1126"/>
      <c r="P1126"/>
      <c r="Q1126"/>
      <c r="R1126"/>
      <c r="S1126"/>
      <c r="T1126"/>
      <c r="U1126"/>
      <c r="V1126"/>
      <c r="W1126"/>
      <c r="X1126"/>
      <c r="Y1126"/>
      <c r="Z1126"/>
    </row>
    <row r="1127" spans="1:26" ht="14.4" x14ac:dyDescent="0.3">
      <c r="A1127"/>
      <c r="B1127"/>
      <c r="C1127"/>
      <c r="D1127"/>
      <c r="E1127"/>
      <c r="F1127"/>
      <c r="G1127"/>
      <c r="H1127"/>
      <c r="I1127"/>
      <c r="J1127"/>
      <c r="K1127"/>
      <c r="L1127"/>
      <c r="M1127"/>
      <c r="N1127"/>
      <c r="O1127"/>
      <c r="P1127"/>
      <c r="Q1127"/>
      <c r="R1127"/>
      <c r="S1127"/>
      <c r="T1127"/>
      <c r="U1127"/>
      <c r="V1127"/>
      <c r="W1127"/>
      <c r="X1127"/>
      <c r="Y1127"/>
      <c r="Z1127"/>
    </row>
    <row r="1128" spans="1:26" ht="14.4" x14ac:dyDescent="0.3">
      <c r="A1128"/>
      <c r="B1128"/>
      <c r="C1128"/>
      <c r="D1128"/>
      <c r="E1128"/>
      <c r="F1128"/>
      <c r="G1128"/>
      <c r="H1128"/>
      <c r="I1128"/>
      <c r="J1128"/>
      <c r="K1128"/>
      <c r="L1128"/>
      <c r="M1128"/>
      <c r="N1128"/>
      <c r="O1128"/>
      <c r="P1128"/>
      <c r="Q1128"/>
      <c r="R1128"/>
      <c r="S1128"/>
      <c r="T1128"/>
      <c r="U1128"/>
      <c r="V1128"/>
      <c r="W1128"/>
      <c r="X1128"/>
      <c r="Y1128"/>
      <c r="Z1128"/>
    </row>
    <row r="1129" spans="1:26" ht="14.4" x14ac:dyDescent="0.3">
      <c r="A1129"/>
      <c r="B1129"/>
      <c r="C1129"/>
      <c r="D1129"/>
      <c r="E1129"/>
      <c r="F1129"/>
      <c r="G1129"/>
      <c r="H1129"/>
      <c r="I1129"/>
      <c r="J1129"/>
      <c r="K1129"/>
      <c r="L1129"/>
      <c r="M1129"/>
      <c r="N1129"/>
      <c r="O1129"/>
      <c r="P1129"/>
      <c r="Q1129"/>
      <c r="R1129"/>
      <c r="S1129"/>
      <c r="T1129"/>
      <c r="U1129"/>
      <c r="V1129"/>
      <c r="W1129"/>
      <c r="X1129"/>
      <c r="Y1129"/>
      <c r="Z1129"/>
    </row>
    <row r="1130" spans="1:26" ht="14.4" x14ac:dyDescent="0.3">
      <c r="A1130"/>
      <c r="B1130"/>
      <c r="C1130"/>
      <c r="D1130"/>
      <c r="E1130"/>
      <c r="F1130"/>
      <c r="G1130"/>
      <c r="H1130"/>
      <c r="I1130"/>
      <c r="J1130"/>
      <c r="K1130"/>
      <c r="L1130"/>
      <c r="M1130"/>
      <c r="N1130"/>
      <c r="O1130"/>
      <c r="P1130"/>
      <c r="Q1130"/>
      <c r="R1130"/>
      <c r="S1130"/>
      <c r="T1130"/>
      <c r="U1130"/>
      <c r="V1130"/>
      <c r="W1130"/>
      <c r="X1130"/>
      <c r="Y1130"/>
      <c r="Z1130"/>
    </row>
    <row r="1131" spans="1:26" ht="14.4" x14ac:dyDescent="0.3">
      <c r="A1131"/>
      <c r="B1131"/>
      <c r="C1131"/>
      <c r="D1131"/>
      <c r="E1131"/>
      <c r="F1131"/>
      <c r="G1131"/>
      <c r="H1131"/>
      <c r="I1131"/>
      <c r="J1131"/>
      <c r="K1131"/>
      <c r="L1131"/>
      <c r="M1131"/>
      <c r="N1131"/>
      <c r="O1131"/>
      <c r="P1131"/>
      <c r="Q1131"/>
      <c r="R1131"/>
      <c r="S1131"/>
      <c r="T1131"/>
      <c r="U1131"/>
      <c r="V1131"/>
      <c r="W1131"/>
      <c r="X1131"/>
      <c r="Y1131"/>
      <c r="Z1131"/>
    </row>
    <row r="1132" spans="1:26" ht="14.4" x14ac:dyDescent="0.3">
      <c r="A1132"/>
      <c r="B1132"/>
      <c r="C1132"/>
      <c r="D1132"/>
      <c r="E1132"/>
      <c r="F1132"/>
      <c r="G1132"/>
      <c r="H1132"/>
      <c r="I1132"/>
      <c r="J1132"/>
      <c r="K1132"/>
      <c r="L1132"/>
      <c r="M1132"/>
      <c r="N1132"/>
      <c r="O1132"/>
      <c r="P1132"/>
      <c r="Q1132"/>
      <c r="R1132"/>
      <c r="S1132"/>
      <c r="T1132"/>
      <c r="U1132"/>
      <c r="V1132"/>
      <c r="W1132"/>
      <c r="X1132"/>
      <c r="Y1132"/>
      <c r="Z1132"/>
    </row>
    <row r="1133" spans="1:26" ht="14.4" x14ac:dyDescent="0.3">
      <c r="A1133"/>
      <c r="B1133"/>
      <c r="C1133"/>
      <c r="D1133"/>
      <c r="E1133"/>
      <c r="F1133"/>
      <c r="G1133"/>
      <c r="H1133"/>
      <c r="I1133"/>
      <c r="J1133"/>
      <c r="K1133"/>
      <c r="L1133"/>
      <c r="M1133"/>
      <c r="N1133"/>
      <c r="O1133"/>
      <c r="P1133"/>
      <c r="Q1133"/>
      <c r="R1133"/>
      <c r="S1133"/>
      <c r="T1133"/>
      <c r="U1133"/>
      <c r="V1133"/>
      <c r="W1133"/>
      <c r="X1133"/>
      <c r="Y1133"/>
      <c r="Z1133"/>
    </row>
    <row r="1134" spans="1:26" ht="14.4" x14ac:dyDescent="0.3">
      <c r="A1134"/>
      <c r="B1134"/>
      <c r="C1134"/>
      <c r="D1134"/>
      <c r="E1134"/>
      <c r="F1134"/>
      <c r="G1134"/>
      <c r="H1134"/>
      <c r="I1134"/>
      <c r="J1134"/>
      <c r="K1134"/>
      <c r="L1134"/>
      <c r="M1134"/>
      <c r="N1134"/>
      <c r="O1134"/>
      <c r="P1134"/>
      <c r="Q1134"/>
      <c r="R1134"/>
      <c r="S1134"/>
      <c r="T1134"/>
      <c r="U1134"/>
      <c r="V1134"/>
      <c r="W1134"/>
      <c r="X1134"/>
      <c r="Y1134"/>
      <c r="Z1134"/>
    </row>
    <row r="1135" spans="1:26" ht="14.4" x14ac:dyDescent="0.3">
      <c r="A1135"/>
      <c r="B1135"/>
      <c r="C1135"/>
      <c r="D1135"/>
      <c r="E1135"/>
      <c r="F1135"/>
      <c r="G1135"/>
      <c r="H1135"/>
      <c r="I1135"/>
      <c r="J1135"/>
      <c r="K1135"/>
      <c r="L1135"/>
      <c r="M1135"/>
      <c r="N1135"/>
      <c r="O1135"/>
      <c r="P1135"/>
      <c r="Q1135"/>
      <c r="R1135"/>
      <c r="S1135"/>
      <c r="T1135"/>
      <c r="U1135"/>
      <c r="V1135"/>
      <c r="W1135"/>
      <c r="X1135"/>
      <c r="Y1135"/>
      <c r="Z1135"/>
    </row>
    <row r="1136" spans="1:26" ht="14.4" x14ac:dyDescent="0.3">
      <c r="A1136"/>
      <c r="B1136"/>
      <c r="C1136"/>
      <c r="D1136"/>
      <c r="E1136"/>
      <c r="F1136"/>
      <c r="G1136"/>
      <c r="H1136"/>
      <c r="I1136"/>
      <c r="J1136"/>
      <c r="K1136"/>
      <c r="L1136"/>
      <c r="M1136"/>
      <c r="N1136"/>
      <c r="O1136"/>
      <c r="P1136"/>
      <c r="Q1136"/>
      <c r="R1136"/>
      <c r="S1136"/>
      <c r="T1136"/>
      <c r="U1136"/>
      <c r="V1136"/>
      <c r="W1136"/>
      <c r="X1136"/>
      <c r="Y1136"/>
      <c r="Z1136"/>
    </row>
    <row r="1137" spans="1:26" ht="14.4" x14ac:dyDescent="0.3">
      <c r="A1137"/>
      <c r="B1137"/>
      <c r="C1137"/>
      <c r="D1137"/>
      <c r="E1137"/>
      <c r="F1137"/>
      <c r="G1137"/>
      <c r="H1137"/>
      <c r="I1137"/>
      <c r="J1137"/>
      <c r="K1137"/>
      <c r="L1137"/>
      <c r="M1137"/>
      <c r="N1137"/>
      <c r="O1137"/>
      <c r="P1137"/>
      <c r="Q1137"/>
      <c r="R1137"/>
      <c r="S1137"/>
      <c r="T1137"/>
      <c r="U1137"/>
      <c r="V1137"/>
      <c r="W1137"/>
      <c r="X1137"/>
      <c r="Y1137"/>
      <c r="Z1137"/>
    </row>
    <row r="1138" spans="1:26" ht="14.4" x14ac:dyDescent="0.3">
      <c r="A1138"/>
      <c r="B1138"/>
      <c r="C1138"/>
      <c r="D1138"/>
      <c r="E1138"/>
      <c r="F1138"/>
      <c r="G1138"/>
      <c r="H1138"/>
      <c r="I1138"/>
      <c r="J1138"/>
      <c r="K1138"/>
      <c r="L1138"/>
      <c r="M1138"/>
      <c r="N1138"/>
      <c r="O1138"/>
      <c r="P1138"/>
      <c r="Q1138"/>
      <c r="R1138"/>
      <c r="S1138"/>
      <c r="T1138"/>
      <c r="U1138"/>
      <c r="V1138"/>
      <c r="W1138"/>
      <c r="X1138"/>
      <c r="Y1138"/>
      <c r="Z1138"/>
    </row>
    <row r="1139" spans="1:26" ht="14.4" x14ac:dyDescent="0.3">
      <c r="A1139"/>
      <c r="B1139"/>
      <c r="C1139"/>
      <c r="D1139"/>
      <c r="E1139"/>
      <c r="F1139"/>
      <c r="G1139"/>
      <c r="H1139"/>
      <c r="I1139"/>
      <c r="J1139"/>
      <c r="K1139"/>
      <c r="L1139"/>
      <c r="M1139"/>
      <c r="N1139"/>
      <c r="O1139"/>
      <c r="P1139"/>
      <c r="Q1139"/>
      <c r="R1139"/>
      <c r="S1139"/>
      <c r="T1139"/>
      <c r="U1139"/>
      <c r="V1139"/>
      <c r="W1139"/>
      <c r="X1139"/>
      <c r="Y1139"/>
      <c r="Z1139"/>
    </row>
    <row r="1140" spans="1:26" ht="14.4" x14ac:dyDescent="0.3">
      <c r="A1140"/>
      <c r="B1140"/>
      <c r="C1140"/>
      <c r="D1140"/>
      <c r="E1140"/>
      <c r="F1140"/>
      <c r="G1140"/>
      <c r="H1140"/>
      <c r="I1140"/>
      <c r="J1140"/>
      <c r="K1140"/>
      <c r="L1140"/>
      <c r="M1140"/>
      <c r="N1140"/>
      <c r="O1140"/>
      <c r="P1140"/>
      <c r="Q1140"/>
      <c r="R1140"/>
      <c r="S1140"/>
      <c r="T1140"/>
      <c r="U1140"/>
      <c r="V1140"/>
      <c r="W1140"/>
      <c r="X1140"/>
      <c r="Y1140"/>
      <c r="Z1140"/>
    </row>
    <row r="1141" spans="1:26" ht="14.4" x14ac:dyDescent="0.3">
      <c r="A1141"/>
      <c r="B1141"/>
      <c r="C1141"/>
      <c r="D1141"/>
      <c r="E1141"/>
      <c r="F1141"/>
      <c r="G1141"/>
      <c r="H1141"/>
      <c r="I1141"/>
      <c r="J1141"/>
      <c r="K1141"/>
      <c r="L1141"/>
      <c r="M1141"/>
      <c r="N1141"/>
      <c r="O1141"/>
      <c r="P1141"/>
      <c r="Q1141"/>
      <c r="R1141"/>
      <c r="S1141"/>
      <c r="T1141"/>
      <c r="U1141"/>
      <c r="V1141"/>
      <c r="W1141"/>
      <c r="X1141"/>
      <c r="Y1141"/>
      <c r="Z1141"/>
    </row>
    <row r="1142" spans="1:26" ht="14.4" x14ac:dyDescent="0.3">
      <c r="A1142"/>
      <c r="B1142"/>
      <c r="C1142"/>
      <c r="D1142"/>
      <c r="E1142"/>
      <c r="F1142"/>
      <c r="G1142"/>
      <c r="H1142"/>
      <c r="I1142"/>
      <c r="J1142"/>
      <c r="K1142"/>
      <c r="L1142"/>
      <c r="M1142"/>
      <c r="N1142"/>
      <c r="O1142"/>
      <c r="P1142"/>
      <c r="Q1142"/>
      <c r="R1142"/>
      <c r="S1142"/>
      <c r="T1142"/>
      <c r="U1142"/>
      <c r="V1142"/>
      <c r="W1142"/>
      <c r="X1142"/>
      <c r="Y1142"/>
      <c r="Z1142"/>
    </row>
    <row r="1143" spans="1:26" ht="14.4" x14ac:dyDescent="0.3">
      <c r="A1143"/>
      <c r="B1143"/>
      <c r="C1143"/>
      <c r="D1143"/>
      <c r="E1143"/>
      <c r="F1143"/>
      <c r="G1143"/>
      <c r="H1143"/>
      <c r="I1143"/>
      <c r="J1143"/>
      <c r="K1143"/>
      <c r="L1143"/>
      <c r="M1143"/>
      <c r="N1143"/>
      <c r="O1143"/>
      <c r="P1143"/>
      <c r="Q1143"/>
      <c r="R1143"/>
      <c r="S1143"/>
      <c r="T1143"/>
      <c r="U1143"/>
      <c r="V1143"/>
      <c r="W1143"/>
      <c r="X1143"/>
      <c r="Y1143"/>
      <c r="Z1143"/>
    </row>
    <row r="1144" spans="1:26" ht="14.4" x14ac:dyDescent="0.3">
      <c r="A1144"/>
      <c r="B1144"/>
      <c r="C1144"/>
      <c r="D1144"/>
      <c r="E1144"/>
      <c r="F1144"/>
      <c r="G1144"/>
      <c r="H1144"/>
      <c r="I1144"/>
      <c r="J1144"/>
      <c r="K1144"/>
      <c r="L1144"/>
      <c r="M1144"/>
      <c r="N1144"/>
      <c r="O1144"/>
      <c r="P1144"/>
      <c r="Q1144"/>
      <c r="R1144"/>
      <c r="S1144"/>
      <c r="T1144"/>
      <c r="U1144"/>
      <c r="V1144"/>
      <c r="W1144"/>
      <c r="X1144"/>
      <c r="Y1144"/>
      <c r="Z1144"/>
    </row>
    <row r="1145" spans="1:26" ht="14.4" x14ac:dyDescent="0.3">
      <c r="A1145"/>
      <c r="B1145"/>
      <c r="C1145"/>
      <c r="D1145"/>
      <c r="E1145"/>
      <c r="F1145"/>
      <c r="G1145"/>
      <c r="H1145"/>
      <c r="I1145"/>
      <c r="J1145"/>
      <c r="K1145"/>
      <c r="L1145"/>
      <c r="M1145"/>
      <c r="N1145"/>
      <c r="O1145"/>
      <c r="P1145"/>
      <c r="Q1145"/>
      <c r="R1145"/>
      <c r="S1145"/>
      <c r="T1145"/>
      <c r="U1145"/>
      <c r="V1145"/>
      <c r="W1145"/>
      <c r="X1145"/>
      <c r="Y1145"/>
      <c r="Z1145"/>
    </row>
    <row r="1146" spans="1:26" ht="14.4" x14ac:dyDescent="0.3">
      <c r="A1146"/>
      <c r="B1146"/>
      <c r="C1146"/>
      <c r="D1146"/>
      <c r="E1146"/>
      <c r="F1146"/>
      <c r="G1146"/>
      <c r="H1146"/>
      <c r="I1146"/>
      <c r="J1146"/>
      <c r="K1146"/>
      <c r="L1146"/>
      <c r="M1146"/>
      <c r="N1146"/>
      <c r="O1146"/>
      <c r="P1146"/>
      <c r="Q1146"/>
      <c r="R1146"/>
      <c r="S1146"/>
      <c r="T1146"/>
      <c r="U1146"/>
      <c r="V1146"/>
      <c r="W1146"/>
      <c r="X1146"/>
      <c r="Y1146"/>
      <c r="Z1146"/>
    </row>
    <row r="1147" spans="1:26" ht="14.4" x14ac:dyDescent="0.3">
      <c r="A1147"/>
      <c r="B1147"/>
      <c r="C1147"/>
      <c r="D1147"/>
      <c r="E1147"/>
      <c r="F1147"/>
      <c r="G1147"/>
      <c r="H1147"/>
      <c r="I1147"/>
      <c r="J1147"/>
      <c r="K1147"/>
      <c r="L1147"/>
      <c r="M1147"/>
      <c r="N1147"/>
      <c r="O1147"/>
      <c r="P1147"/>
      <c r="Q1147"/>
      <c r="R1147"/>
      <c r="S1147"/>
      <c r="T1147"/>
      <c r="U1147"/>
      <c r="V1147"/>
      <c r="W1147"/>
      <c r="X1147"/>
      <c r="Y1147"/>
      <c r="Z1147"/>
    </row>
    <row r="1148" spans="1:26" ht="14.4" x14ac:dyDescent="0.3">
      <c r="A1148"/>
      <c r="B1148"/>
      <c r="C1148"/>
      <c r="D1148"/>
      <c r="E1148"/>
      <c r="F1148"/>
      <c r="G1148"/>
      <c r="H1148"/>
      <c r="I1148"/>
      <c r="J1148"/>
      <c r="K1148"/>
      <c r="L1148"/>
      <c r="M1148"/>
      <c r="N1148"/>
      <c r="O1148"/>
      <c r="P1148"/>
      <c r="Q1148"/>
      <c r="R1148"/>
      <c r="S1148"/>
      <c r="T1148"/>
      <c r="U1148"/>
      <c r="V1148"/>
      <c r="W1148"/>
      <c r="X1148"/>
      <c r="Y1148"/>
      <c r="Z1148"/>
    </row>
    <row r="1149" spans="1:26" ht="14.4" x14ac:dyDescent="0.3">
      <c r="A1149"/>
      <c r="B1149"/>
      <c r="C1149"/>
      <c r="D1149"/>
      <c r="E1149"/>
      <c r="F1149"/>
      <c r="G1149"/>
      <c r="H1149"/>
      <c r="I1149"/>
      <c r="J1149"/>
      <c r="K1149"/>
      <c r="L1149"/>
      <c r="M1149"/>
      <c r="N1149"/>
      <c r="O1149"/>
      <c r="P1149"/>
      <c r="Q1149"/>
      <c r="R1149"/>
      <c r="S1149"/>
      <c r="T1149"/>
      <c r="U1149"/>
      <c r="V1149"/>
      <c r="W1149"/>
      <c r="X1149"/>
      <c r="Y1149"/>
      <c r="Z1149"/>
    </row>
    <row r="1150" spans="1:26" ht="14.4" x14ac:dyDescent="0.3">
      <c r="A1150"/>
      <c r="B1150"/>
      <c r="C1150"/>
      <c r="D1150"/>
      <c r="E1150"/>
      <c r="F1150"/>
      <c r="G1150"/>
      <c r="H1150"/>
      <c r="I1150"/>
      <c r="J1150"/>
      <c r="K1150"/>
      <c r="L1150"/>
      <c r="M1150"/>
      <c r="N1150"/>
      <c r="O1150"/>
      <c r="P1150"/>
      <c r="Q1150"/>
      <c r="R1150"/>
      <c r="S1150"/>
      <c r="T1150"/>
      <c r="U1150"/>
      <c r="V1150"/>
      <c r="W1150"/>
      <c r="X1150"/>
      <c r="Y1150"/>
      <c r="Z1150"/>
    </row>
    <row r="1151" spans="1:26" ht="14.4" x14ac:dyDescent="0.3">
      <c r="A1151"/>
      <c r="B1151"/>
      <c r="C1151"/>
      <c r="D1151"/>
      <c r="E1151"/>
      <c r="F1151"/>
      <c r="G1151"/>
      <c r="H1151"/>
      <c r="I1151"/>
      <c r="J1151"/>
      <c r="K1151"/>
      <c r="L1151"/>
      <c r="M1151"/>
      <c r="N1151"/>
      <c r="O1151"/>
      <c r="P1151"/>
      <c r="Q1151"/>
      <c r="R1151"/>
      <c r="S1151"/>
      <c r="T1151"/>
      <c r="U1151"/>
      <c r="V1151"/>
      <c r="W1151"/>
      <c r="X1151"/>
      <c r="Y1151"/>
      <c r="Z1151"/>
    </row>
    <row r="1152" spans="1:26" ht="14.4" x14ac:dyDescent="0.3">
      <c r="A1152"/>
      <c r="B1152"/>
      <c r="C1152"/>
      <c r="D1152"/>
      <c r="E1152"/>
      <c r="F1152"/>
      <c r="G1152"/>
      <c r="H1152"/>
      <c r="I1152"/>
      <c r="J1152"/>
      <c r="K1152"/>
      <c r="L1152"/>
      <c r="M1152"/>
      <c r="N1152"/>
      <c r="O1152"/>
      <c r="P1152"/>
      <c r="Q1152"/>
      <c r="R1152"/>
      <c r="S1152"/>
      <c r="T1152"/>
      <c r="U1152"/>
      <c r="V1152"/>
      <c r="W1152"/>
      <c r="X1152"/>
      <c r="Y1152"/>
      <c r="Z1152"/>
    </row>
    <row r="1153" spans="1:26" ht="14.4" x14ac:dyDescent="0.3">
      <c r="A1153"/>
      <c r="B1153"/>
      <c r="C1153"/>
      <c r="D1153"/>
      <c r="E1153"/>
      <c r="F1153"/>
      <c r="G1153"/>
      <c r="H1153"/>
      <c r="I1153"/>
      <c r="J1153"/>
      <c r="K1153"/>
      <c r="L1153"/>
      <c r="M1153"/>
      <c r="N1153"/>
      <c r="O1153"/>
      <c r="P1153"/>
      <c r="Q1153"/>
      <c r="R1153"/>
      <c r="S1153"/>
      <c r="T1153"/>
      <c r="U1153"/>
      <c r="V1153"/>
      <c r="W1153"/>
      <c r="X1153"/>
      <c r="Y1153"/>
      <c r="Z1153"/>
    </row>
    <row r="1154" spans="1:26" ht="14.4" x14ac:dyDescent="0.3">
      <c r="A1154"/>
      <c r="B1154"/>
      <c r="C1154"/>
      <c r="D1154"/>
      <c r="E1154"/>
      <c r="F1154"/>
      <c r="G1154"/>
      <c r="H1154"/>
      <c r="I1154"/>
      <c r="J1154"/>
      <c r="K1154"/>
      <c r="L1154"/>
      <c r="M1154"/>
      <c r="N1154"/>
      <c r="O1154"/>
      <c r="P1154"/>
      <c r="Q1154"/>
      <c r="R1154"/>
      <c r="S1154"/>
      <c r="T1154"/>
      <c r="U1154"/>
      <c r="V1154"/>
      <c r="W1154"/>
      <c r="X1154"/>
      <c r="Y1154"/>
      <c r="Z1154"/>
    </row>
    <row r="1155" spans="1:26" ht="14.4" x14ac:dyDescent="0.3">
      <c r="A1155"/>
      <c r="B1155"/>
      <c r="C1155"/>
      <c r="D1155"/>
      <c r="E1155"/>
      <c r="F1155"/>
      <c r="G1155"/>
      <c r="H1155"/>
      <c r="I1155"/>
      <c r="J1155"/>
      <c r="K1155"/>
      <c r="L1155"/>
      <c r="M1155"/>
      <c r="N1155"/>
      <c r="O1155"/>
      <c r="P1155"/>
      <c r="Q1155"/>
      <c r="R1155"/>
      <c r="S1155"/>
      <c r="T1155"/>
      <c r="U1155"/>
      <c r="V1155"/>
      <c r="W1155"/>
      <c r="X1155"/>
      <c r="Y1155"/>
      <c r="Z1155"/>
    </row>
    <row r="1156" spans="1:26" ht="14.4" x14ac:dyDescent="0.3">
      <c r="A1156"/>
      <c r="B1156"/>
      <c r="C1156"/>
      <c r="D1156"/>
      <c r="E1156"/>
      <c r="F1156"/>
      <c r="G1156"/>
      <c r="H1156"/>
      <c r="I1156"/>
      <c r="J1156"/>
      <c r="K1156"/>
      <c r="L1156"/>
      <c r="M1156"/>
      <c r="N1156"/>
      <c r="O1156"/>
      <c r="P1156"/>
      <c r="Q1156"/>
      <c r="R1156"/>
      <c r="S1156"/>
      <c r="T1156"/>
      <c r="U1156"/>
      <c r="V1156"/>
      <c r="W1156"/>
      <c r="X1156"/>
      <c r="Y1156"/>
      <c r="Z1156"/>
    </row>
    <row r="1157" spans="1:26" ht="14.4" x14ac:dyDescent="0.3">
      <c r="A1157"/>
      <c r="B1157"/>
      <c r="C1157"/>
      <c r="D1157"/>
      <c r="E1157"/>
      <c r="F1157"/>
      <c r="G1157"/>
      <c r="H1157"/>
      <c r="I1157"/>
      <c r="J1157"/>
      <c r="K1157"/>
      <c r="L1157"/>
      <c r="M1157"/>
      <c r="N1157"/>
      <c r="O1157"/>
      <c r="P1157"/>
      <c r="Q1157"/>
      <c r="R1157"/>
      <c r="S1157"/>
      <c r="T1157"/>
      <c r="U1157"/>
      <c r="V1157"/>
      <c r="W1157"/>
      <c r="X1157"/>
      <c r="Y1157"/>
      <c r="Z1157"/>
    </row>
    <row r="1158" spans="1:26" ht="14.4" x14ac:dyDescent="0.3">
      <c r="A1158"/>
      <c r="B1158"/>
      <c r="C1158"/>
      <c r="D1158"/>
      <c r="E1158"/>
      <c r="F1158"/>
      <c r="G1158"/>
      <c r="H1158"/>
      <c r="I1158"/>
      <c r="J1158"/>
      <c r="K1158"/>
      <c r="L1158"/>
      <c r="M1158"/>
      <c r="N1158"/>
      <c r="O1158"/>
      <c r="P1158"/>
      <c r="Q1158"/>
      <c r="R1158"/>
      <c r="S1158"/>
      <c r="T1158"/>
      <c r="U1158"/>
      <c r="V1158"/>
      <c r="W1158"/>
      <c r="X1158"/>
      <c r="Y1158"/>
      <c r="Z1158"/>
    </row>
    <row r="1159" spans="1:26" ht="14.4" x14ac:dyDescent="0.3">
      <c r="A1159"/>
      <c r="B1159"/>
      <c r="C1159"/>
      <c r="D1159"/>
      <c r="E1159"/>
      <c r="F1159"/>
      <c r="G1159"/>
      <c r="H1159"/>
      <c r="I1159"/>
      <c r="J1159"/>
      <c r="K1159"/>
      <c r="L1159"/>
      <c r="M1159"/>
      <c r="N1159"/>
      <c r="O1159"/>
      <c r="P1159"/>
      <c r="Q1159"/>
      <c r="R1159"/>
      <c r="S1159"/>
      <c r="T1159"/>
      <c r="U1159"/>
      <c r="V1159"/>
      <c r="W1159"/>
      <c r="X1159"/>
      <c r="Y1159"/>
      <c r="Z1159"/>
    </row>
    <row r="1160" spans="1:26" ht="14.4" x14ac:dyDescent="0.3">
      <c r="A1160"/>
      <c r="B1160"/>
      <c r="C1160"/>
      <c r="D1160"/>
      <c r="E1160"/>
      <c r="F1160"/>
      <c r="G1160"/>
      <c r="H1160"/>
      <c r="I1160"/>
      <c r="J1160"/>
      <c r="K1160"/>
      <c r="L1160"/>
      <c r="M1160"/>
      <c r="N1160"/>
      <c r="O1160"/>
      <c r="P1160"/>
      <c r="Q1160"/>
      <c r="R1160"/>
      <c r="S1160"/>
      <c r="T1160"/>
      <c r="U1160"/>
      <c r="V1160"/>
      <c r="W1160"/>
      <c r="X1160"/>
      <c r="Y1160"/>
      <c r="Z1160"/>
    </row>
    <row r="1161" spans="1:26" ht="14.4" x14ac:dyDescent="0.3">
      <c r="A1161"/>
      <c r="B1161"/>
      <c r="C1161"/>
      <c r="D1161"/>
      <c r="E1161"/>
      <c r="F1161"/>
      <c r="G1161"/>
      <c r="H1161"/>
      <c r="I1161"/>
      <c r="J1161"/>
      <c r="K1161"/>
      <c r="L1161"/>
      <c r="M1161"/>
      <c r="N1161"/>
      <c r="O1161"/>
      <c r="P1161"/>
      <c r="Q1161"/>
      <c r="R1161"/>
      <c r="S1161"/>
      <c r="T1161"/>
      <c r="U1161"/>
      <c r="V1161"/>
      <c r="W1161"/>
      <c r="X1161"/>
      <c r="Y1161"/>
      <c r="Z1161"/>
    </row>
    <row r="1162" spans="1:26" ht="14.4" x14ac:dyDescent="0.3">
      <c r="A1162"/>
      <c r="B1162"/>
      <c r="C1162"/>
      <c r="D1162"/>
      <c r="E1162"/>
      <c r="F1162"/>
      <c r="G1162"/>
      <c r="H1162"/>
      <c r="I1162"/>
      <c r="J1162"/>
      <c r="K1162"/>
      <c r="L1162"/>
      <c r="M1162"/>
      <c r="N1162"/>
      <c r="O1162"/>
      <c r="P1162"/>
      <c r="Q1162"/>
      <c r="R1162"/>
      <c r="S1162"/>
      <c r="T1162"/>
      <c r="U1162"/>
      <c r="V1162"/>
      <c r="W1162"/>
      <c r="X1162"/>
      <c r="Y1162"/>
      <c r="Z1162"/>
    </row>
    <row r="1163" spans="1:26" ht="14.4" x14ac:dyDescent="0.3">
      <c r="A1163"/>
      <c r="B1163"/>
      <c r="C1163"/>
      <c r="D1163"/>
      <c r="E1163"/>
      <c r="F1163"/>
      <c r="G1163"/>
      <c r="H1163"/>
      <c r="I1163"/>
      <c r="J1163"/>
      <c r="K1163"/>
      <c r="L1163"/>
      <c r="M1163"/>
      <c r="N1163"/>
      <c r="O1163"/>
      <c r="P1163"/>
      <c r="Q1163"/>
      <c r="R1163"/>
      <c r="S1163"/>
      <c r="T1163"/>
      <c r="U1163"/>
      <c r="V1163"/>
      <c r="W1163"/>
      <c r="X1163"/>
      <c r="Y1163"/>
      <c r="Z1163"/>
    </row>
    <row r="1164" spans="1:26" ht="14.4" x14ac:dyDescent="0.3">
      <c r="A1164"/>
      <c r="B1164"/>
      <c r="C1164"/>
      <c r="D1164"/>
      <c r="E1164"/>
      <c r="F1164"/>
      <c r="G1164"/>
      <c r="H1164"/>
      <c r="I1164"/>
      <c r="J1164"/>
      <c r="K1164"/>
      <c r="L1164"/>
      <c r="M1164"/>
      <c r="N1164"/>
      <c r="O1164"/>
      <c r="P1164"/>
      <c r="Q1164"/>
      <c r="R1164"/>
      <c r="S1164"/>
      <c r="T1164"/>
      <c r="U1164"/>
      <c r="V1164"/>
      <c r="W1164"/>
      <c r="X1164"/>
      <c r="Y1164"/>
      <c r="Z1164"/>
    </row>
    <row r="1165" spans="1:26" ht="14.4" x14ac:dyDescent="0.3">
      <c r="A1165"/>
      <c r="B1165"/>
      <c r="C1165"/>
      <c r="D1165"/>
      <c r="E1165"/>
      <c r="F1165"/>
      <c r="G1165"/>
      <c r="H1165"/>
      <c r="I1165"/>
      <c r="J1165"/>
      <c r="K1165"/>
      <c r="L1165"/>
      <c r="M1165"/>
      <c r="N1165"/>
      <c r="O1165"/>
      <c r="P1165"/>
      <c r="Q1165"/>
      <c r="R1165"/>
      <c r="S1165"/>
      <c r="T1165"/>
      <c r="U1165"/>
      <c r="V1165"/>
      <c r="W1165"/>
      <c r="X1165"/>
      <c r="Y1165"/>
      <c r="Z1165"/>
    </row>
    <row r="1166" spans="1:26" ht="14.4" x14ac:dyDescent="0.3">
      <c r="A1166"/>
      <c r="B1166"/>
      <c r="C1166"/>
      <c r="D1166"/>
      <c r="E1166"/>
      <c r="F1166"/>
      <c r="G1166"/>
      <c r="H1166"/>
      <c r="I1166"/>
      <c r="J1166"/>
      <c r="K1166"/>
      <c r="L1166"/>
      <c r="M1166"/>
      <c r="N1166"/>
      <c r="O1166"/>
      <c r="P1166"/>
      <c r="Q1166"/>
      <c r="R1166"/>
      <c r="S1166"/>
      <c r="T1166"/>
      <c r="U1166"/>
      <c r="V1166"/>
      <c r="W1166"/>
      <c r="X1166"/>
      <c r="Y1166"/>
      <c r="Z1166"/>
    </row>
    <row r="1167" spans="1:26" ht="14.4" x14ac:dyDescent="0.3">
      <c r="A1167"/>
      <c r="B1167"/>
      <c r="C1167"/>
      <c r="D1167"/>
      <c r="E1167"/>
      <c r="F1167"/>
      <c r="G1167"/>
      <c r="H1167"/>
      <c r="I1167"/>
      <c r="J1167"/>
      <c r="K1167"/>
      <c r="L1167"/>
      <c r="M1167"/>
      <c r="N1167"/>
      <c r="O1167"/>
      <c r="P1167"/>
      <c r="Q1167"/>
      <c r="R1167"/>
      <c r="S1167"/>
      <c r="T1167"/>
      <c r="U1167"/>
      <c r="V1167"/>
      <c r="W1167"/>
      <c r="X1167"/>
      <c r="Y1167"/>
      <c r="Z1167"/>
    </row>
    <row r="1168" spans="1:26" ht="14.4" x14ac:dyDescent="0.3">
      <c r="A1168"/>
      <c r="B1168"/>
      <c r="C1168"/>
      <c r="D1168"/>
      <c r="E1168"/>
      <c r="F1168"/>
      <c r="G1168"/>
      <c r="H1168"/>
      <c r="I1168"/>
      <c r="J1168"/>
      <c r="K1168"/>
      <c r="L1168"/>
      <c r="M1168"/>
      <c r="N1168"/>
      <c r="O1168"/>
      <c r="P1168"/>
      <c r="Q1168"/>
      <c r="R1168"/>
      <c r="S1168"/>
      <c r="T1168"/>
      <c r="U1168"/>
      <c r="V1168"/>
      <c r="W1168"/>
      <c r="X1168"/>
      <c r="Y1168"/>
      <c r="Z1168"/>
    </row>
    <row r="1169" spans="1:26" ht="14.4" x14ac:dyDescent="0.3">
      <c r="A1169"/>
      <c r="B1169"/>
      <c r="C1169"/>
      <c r="D1169"/>
      <c r="E1169"/>
      <c r="F1169"/>
      <c r="G1169"/>
      <c r="H1169"/>
      <c r="I1169"/>
      <c r="J1169"/>
      <c r="K1169"/>
      <c r="L1169"/>
      <c r="M1169"/>
      <c r="N1169"/>
      <c r="O1169"/>
      <c r="P1169"/>
      <c r="Q1169"/>
      <c r="R1169"/>
      <c r="S1169"/>
      <c r="T1169"/>
      <c r="U1169"/>
      <c r="V1169"/>
      <c r="W1169"/>
      <c r="X1169"/>
      <c r="Y1169"/>
      <c r="Z1169"/>
    </row>
    <row r="1170" spans="1:26" ht="14.4" x14ac:dyDescent="0.3">
      <c r="A1170"/>
      <c r="B1170"/>
      <c r="C1170"/>
      <c r="D1170"/>
      <c r="E1170"/>
      <c r="F1170"/>
      <c r="G1170"/>
      <c r="H1170"/>
      <c r="I1170"/>
      <c r="J1170"/>
      <c r="K1170"/>
      <c r="L1170"/>
      <c r="M1170"/>
      <c r="N1170"/>
      <c r="O1170"/>
      <c r="P1170"/>
      <c r="Q1170"/>
      <c r="R1170"/>
      <c r="S1170"/>
      <c r="T1170"/>
      <c r="U1170"/>
      <c r="V1170"/>
      <c r="W1170"/>
      <c r="X1170"/>
      <c r="Y1170"/>
      <c r="Z1170"/>
    </row>
    <row r="1171" spans="1:26" ht="14.4" x14ac:dyDescent="0.3">
      <c r="A1171"/>
      <c r="B1171"/>
      <c r="C1171"/>
      <c r="D1171"/>
      <c r="E1171"/>
      <c r="F1171"/>
      <c r="G1171"/>
      <c r="H1171"/>
      <c r="I1171"/>
      <c r="J1171"/>
      <c r="K1171"/>
      <c r="L1171"/>
      <c r="M1171"/>
      <c r="N1171"/>
      <c r="O1171"/>
      <c r="P1171"/>
      <c r="Q1171"/>
      <c r="R1171"/>
      <c r="S1171"/>
      <c r="T1171"/>
      <c r="U1171"/>
      <c r="V1171"/>
      <c r="W1171"/>
      <c r="X1171"/>
      <c r="Y1171"/>
      <c r="Z1171"/>
    </row>
    <row r="1172" spans="1:26" ht="14.4" x14ac:dyDescent="0.3">
      <c r="A1172"/>
      <c r="B1172"/>
      <c r="C1172"/>
      <c r="D1172"/>
      <c r="E1172"/>
      <c r="F1172"/>
      <c r="G1172"/>
      <c r="H1172"/>
      <c r="I1172"/>
      <c r="J1172"/>
      <c r="K1172"/>
      <c r="L1172"/>
      <c r="M1172"/>
      <c r="N1172"/>
      <c r="O1172"/>
      <c r="P1172"/>
      <c r="Q1172"/>
      <c r="R1172"/>
      <c r="S1172"/>
      <c r="T1172"/>
      <c r="U1172"/>
      <c r="V1172"/>
      <c r="W1172"/>
      <c r="X1172"/>
      <c r="Y1172"/>
      <c r="Z1172"/>
    </row>
    <row r="1173" spans="1:26" ht="14.4" x14ac:dyDescent="0.3">
      <c r="A1173"/>
      <c r="B1173"/>
      <c r="C1173"/>
      <c r="D1173"/>
      <c r="E1173"/>
      <c r="F1173"/>
      <c r="G1173"/>
      <c r="H1173"/>
      <c r="I1173"/>
      <c r="J1173"/>
      <c r="K1173"/>
      <c r="L1173"/>
      <c r="M1173"/>
      <c r="N1173"/>
      <c r="O1173"/>
      <c r="P1173"/>
      <c r="Q1173"/>
      <c r="R1173"/>
      <c r="S1173"/>
      <c r="T1173"/>
      <c r="U1173"/>
      <c r="V1173"/>
      <c r="W1173"/>
      <c r="X1173"/>
      <c r="Y1173"/>
      <c r="Z1173"/>
    </row>
    <row r="1174" spans="1:26" ht="14.4" x14ac:dyDescent="0.3">
      <c r="A1174"/>
      <c r="B1174"/>
      <c r="C1174"/>
      <c r="D1174"/>
      <c r="E1174"/>
      <c r="F1174"/>
      <c r="G1174"/>
      <c r="H1174"/>
      <c r="I1174"/>
      <c r="J1174"/>
      <c r="K1174"/>
      <c r="L1174"/>
      <c r="M1174"/>
      <c r="N1174"/>
      <c r="O1174"/>
      <c r="P1174"/>
      <c r="Q1174"/>
      <c r="R1174"/>
      <c r="S1174"/>
      <c r="T1174"/>
      <c r="U1174"/>
      <c r="V1174"/>
      <c r="W1174"/>
      <c r="X1174"/>
      <c r="Y1174"/>
      <c r="Z1174"/>
    </row>
    <row r="1175" spans="1:26" ht="14.4" x14ac:dyDescent="0.3">
      <c r="A1175"/>
      <c r="B1175"/>
      <c r="C1175"/>
      <c r="D1175"/>
      <c r="E1175"/>
      <c r="F1175"/>
      <c r="G1175"/>
      <c r="H1175"/>
      <c r="I1175"/>
      <c r="J1175"/>
      <c r="K1175"/>
      <c r="L1175"/>
      <c r="M1175"/>
      <c r="N1175"/>
      <c r="O1175"/>
      <c r="P1175"/>
      <c r="Q1175"/>
      <c r="R1175"/>
      <c r="S1175"/>
      <c r="T1175"/>
      <c r="U1175"/>
      <c r="V1175"/>
      <c r="W1175"/>
      <c r="X1175"/>
      <c r="Y1175"/>
      <c r="Z1175"/>
    </row>
    <row r="1176" spans="1:26" ht="14.4" x14ac:dyDescent="0.3">
      <c r="A1176"/>
      <c r="B1176"/>
      <c r="C1176"/>
      <c r="D1176"/>
      <c r="E1176"/>
      <c r="F1176"/>
      <c r="G1176"/>
      <c r="H1176"/>
      <c r="I1176"/>
      <c r="J1176"/>
      <c r="K1176"/>
      <c r="L1176"/>
      <c r="M1176"/>
      <c r="N1176"/>
      <c r="O1176"/>
      <c r="P1176"/>
      <c r="Q1176"/>
      <c r="R1176"/>
      <c r="S1176"/>
      <c r="T1176"/>
      <c r="U1176"/>
      <c r="V1176"/>
      <c r="W1176"/>
      <c r="X1176"/>
      <c r="Y1176"/>
      <c r="Z1176"/>
    </row>
    <row r="1177" spans="1:26" ht="14.4" x14ac:dyDescent="0.3">
      <c r="A1177"/>
      <c r="B1177"/>
      <c r="C1177"/>
      <c r="D1177"/>
      <c r="E1177"/>
      <c r="F1177"/>
      <c r="G1177"/>
      <c r="H1177"/>
      <c r="I1177"/>
      <c r="J1177"/>
      <c r="K1177"/>
      <c r="L1177"/>
      <c r="M1177"/>
      <c r="N1177"/>
      <c r="O1177"/>
      <c r="P1177"/>
      <c r="Q1177"/>
      <c r="R1177"/>
      <c r="S1177"/>
      <c r="T1177"/>
      <c r="U1177"/>
      <c r="V1177"/>
      <c r="W1177"/>
      <c r="X1177"/>
      <c r="Y1177"/>
      <c r="Z1177"/>
    </row>
    <row r="1178" spans="1:26" ht="14.4" x14ac:dyDescent="0.3">
      <c r="A1178"/>
      <c r="B1178"/>
      <c r="C1178"/>
      <c r="D1178"/>
      <c r="E1178"/>
      <c r="F1178"/>
      <c r="G1178"/>
      <c r="H1178"/>
      <c r="I1178"/>
      <c r="J1178"/>
      <c r="K1178"/>
      <c r="L1178"/>
      <c r="M1178"/>
      <c r="N1178"/>
      <c r="O1178"/>
      <c r="P1178"/>
      <c r="Q1178"/>
      <c r="R1178"/>
      <c r="S1178"/>
      <c r="T1178"/>
      <c r="U1178"/>
      <c r="V1178"/>
      <c r="W1178"/>
      <c r="X1178"/>
      <c r="Y1178"/>
      <c r="Z1178"/>
    </row>
    <row r="1179" spans="1:26" ht="14.4" x14ac:dyDescent="0.3">
      <c r="A1179"/>
      <c r="B1179"/>
      <c r="C1179"/>
      <c r="D1179"/>
      <c r="E1179"/>
      <c r="F1179"/>
      <c r="G1179"/>
      <c r="H1179"/>
      <c r="I1179"/>
      <c r="J1179"/>
      <c r="K1179"/>
      <c r="L1179"/>
      <c r="M1179"/>
      <c r="N1179"/>
      <c r="O1179"/>
      <c r="P1179"/>
      <c r="Q1179"/>
      <c r="R1179"/>
      <c r="S1179"/>
      <c r="T1179"/>
      <c r="U1179"/>
      <c r="V1179"/>
      <c r="W1179"/>
      <c r="X1179"/>
      <c r="Y1179"/>
      <c r="Z1179"/>
    </row>
    <row r="1180" spans="1:26" ht="14.4" x14ac:dyDescent="0.3">
      <c r="A1180"/>
      <c r="B1180"/>
      <c r="C1180"/>
      <c r="D1180"/>
      <c r="E1180"/>
      <c r="F1180"/>
      <c r="G1180"/>
      <c r="H1180"/>
      <c r="I1180"/>
      <c r="J1180"/>
      <c r="K1180"/>
      <c r="L1180"/>
      <c r="M1180"/>
      <c r="N1180"/>
      <c r="O1180"/>
      <c r="P1180"/>
      <c r="Q1180"/>
      <c r="R1180"/>
      <c r="S1180"/>
      <c r="T1180"/>
      <c r="U1180"/>
      <c r="V1180"/>
      <c r="W1180"/>
      <c r="X1180"/>
      <c r="Y1180"/>
      <c r="Z1180"/>
    </row>
    <row r="1181" spans="1:26" ht="14.4" x14ac:dyDescent="0.3">
      <c r="A1181"/>
      <c r="B1181"/>
      <c r="C1181"/>
      <c r="D1181"/>
      <c r="E1181"/>
      <c r="F1181"/>
      <c r="G1181"/>
      <c r="H1181"/>
      <c r="I1181"/>
      <c r="J1181"/>
      <c r="K1181"/>
      <c r="L1181"/>
      <c r="M1181"/>
      <c r="N1181"/>
      <c r="O1181"/>
      <c r="P1181"/>
      <c r="Q1181"/>
      <c r="R1181"/>
      <c r="S1181"/>
      <c r="T1181"/>
      <c r="U1181"/>
      <c r="V1181"/>
      <c r="W1181"/>
      <c r="X1181"/>
      <c r="Y1181"/>
      <c r="Z1181"/>
    </row>
    <row r="1182" spans="1:26" ht="14.4" x14ac:dyDescent="0.3">
      <c r="A1182"/>
      <c r="B1182"/>
      <c r="C1182"/>
      <c r="D1182"/>
      <c r="E1182"/>
      <c r="F1182"/>
      <c r="G1182"/>
      <c r="H1182"/>
      <c r="I1182"/>
      <c r="J1182"/>
      <c r="K1182"/>
      <c r="L1182"/>
      <c r="M1182"/>
      <c r="N1182"/>
      <c r="O1182"/>
      <c r="P1182"/>
      <c r="Q1182"/>
      <c r="R1182"/>
      <c r="S1182"/>
      <c r="T1182"/>
      <c r="U1182"/>
      <c r="V1182"/>
      <c r="W1182"/>
      <c r="X1182"/>
      <c r="Y1182"/>
      <c r="Z1182"/>
    </row>
    <row r="1183" spans="1:26" ht="14.4" x14ac:dyDescent="0.3">
      <c r="A1183"/>
      <c r="B1183"/>
      <c r="C1183"/>
      <c r="D1183"/>
      <c r="E1183"/>
      <c r="F1183"/>
      <c r="G1183"/>
      <c r="H1183"/>
      <c r="I1183"/>
      <c r="J1183"/>
      <c r="K1183"/>
      <c r="L1183"/>
      <c r="M1183"/>
      <c r="N1183"/>
      <c r="O1183"/>
      <c r="P1183"/>
      <c r="Q1183"/>
      <c r="R1183"/>
      <c r="S1183"/>
      <c r="T1183"/>
      <c r="U1183"/>
      <c r="V1183"/>
      <c r="W1183"/>
      <c r="X1183"/>
      <c r="Y1183"/>
      <c r="Z1183"/>
    </row>
    <row r="1184" spans="1:26" ht="14.4" x14ac:dyDescent="0.3">
      <c r="A1184"/>
      <c r="B1184"/>
      <c r="C1184"/>
      <c r="D1184"/>
      <c r="E1184"/>
      <c r="F1184"/>
      <c r="G1184"/>
      <c r="H1184"/>
      <c r="I1184"/>
      <c r="J1184"/>
      <c r="K1184"/>
      <c r="L1184"/>
      <c r="M1184"/>
      <c r="N1184"/>
      <c r="O1184"/>
      <c r="P1184"/>
      <c r="Q1184"/>
      <c r="R1184"/>
      <c r="S1184"/>
      <c r="T1184"/>
      <c r="U1184"/>
      <c r="V1184"/>
      <c r="W1184"/>
      <c r="X1184"/>
      <c r="Y1184"/>
      <c r="Z1184"/>
    </row>
    <row r="1185" spans="1:26" ht="14.4" x14ac:dyDescent="0.3">
      <c r="A1185"/>
      <c r="B1185"/>
      <c r="C1185"/>
      <c r="D1185"/>
      <c r="E1185"/>
      <c r="F1185"/>
      <c r="G1185"/>
      <c r="H1185"/>
      <c r="I1185"/>
      <c r="J1185"/>
      <c r="K1185"/>
      <c r="L1185"/>
      <c r="M1185"/>
      <c r="N1185"/>
      <c r="O1185"/>
      <c r="P1185"/>
      <c r="Q1185"/>
      <c r="R1185"/>
      <c r="S1185"/>
      <c r="T1185"/>
      <c r="U1185"/>
      <c r="V1185"/>
      <c r="W1185"/>
      <c r="X1185"/>
      <c r="Y1185"/>
      <c r="Z1185"/>
    </row>
    <row r="1186" spans="1:26" ht="14.4" x14ac:dyDescent="0.3">
      <c r="A1186"/>
      <c r="B1186"/>
      <c r="C1186"/>
      <c r="D1186"/>
      <c r="E1186"/>
      <c r="F1186"/>
      <c r="G1186"/>
      <c r="H1186"/>
      <c r="I1186"/>
      <c r="J1186"/>
      <c r="K1186"/>
      <c r="L1186"/>
      <c r="M1186"/>
      <c r="N1186"/>
      <c r="O1186"/>
      <c r="P1186"/>
      <c r="Q1186"/>
      <c r="R1186"/>
      <c r="S1186"/>
      <c r="T1186"/>
      <c r="U1186"/>
      <c r="V1186"/>
      <c r="W1186"/>
      <c r="X1186"/>
      <c r="Y1186"/>
      <c r="Z1186"/>
    </row>
    <row r="1187" spans="1:26" ht="14.4" x14ac:dyDescent="0.3">
      <c r="A1187"/>
      <c r="B1187"/>
      <c r="C1187"/>
      <c r="D1187"/>
      <c r="E1187"/>
      <c r="F1187"/>
      <c r="G1187"/>
      <c r="H1187"/>
      <c r="I1187"/>
      <c r="J1187"/>
      <c r="K1187"/>
      <c r="L1187"/>
      <c r="M1187"/>
      <c r="N1187"/>
      <c r="O1187"/>
      <c r="P1187"/>
      <c r="Q1187"/>
      <c r="R1187"/>
      <c r="S1187"/>
      <c r="T1187"/>
      <c r="U1187"/>
      <c r="V1187"/>
      <c r="W1187"/>
      <c r="X1187"/>
      <c r="Y1187"/>
      <c r="Z1187"/>
    </row>
    <row r="1188" spans="1:26" ht="14.4" x14ac:dyDescent="0.3">
      <c r="A1188"/>
      <c r="B1188"/>
      <c r="C1188"/>
      <c r="D1188"/>
      <c r="E1188"/>
      <c r="F1188"/>
      <c r="G1188"/>
      <c r="H1188"/>
      <c r="I1188"/>
      <c r="J1188"/>
      <c r="K1188"/>
      <c r="L1188"/>
      <c r="M1188"/>
      <c r="N1188"/>
      <c r="O1188"/>
      <c r="P1188"/>
      <c r="Q1188"/>
      <c r="R1188"/>
      <c r="S1188"/>
      <c r="T1188"/>
      <c r="U1188"/>
      <c r="V1188"/>
      <c r="W1188"/>
      <c r="X1188"/>
      <c r="Y1188"/>
      <c r="Z1188"/>
    </row>
    <row r="1189" spans="1:26" ht="14.4" x14ac:dyDescent="0.3">
      <c r="A1189"/>
      <c r="B1189"/>
      <c r="C1189"/>
      <c r="D1189"/>
      <c r="E1189"/>
      <c r="F1189"/>
      <c r="G1189"/>
      <c r="H1189"/>
      <c r="I1189"/>
      <c r="J1189"/>
      <c r="K1189"/>
      <c r="L1189"/>
      <c r="M1189"/>
      <c r="N1189"/>
      <c r="O1189"/>
      <c r="P1189"/>
      <c r="Q1189"/>
      <c r="R1189"/>
      <c r="S1189"/>
      <c r="T1189"/>
      <c r="U1189"/>
      <c r="V1189"/>
      <c r="W1189"/>
      <c r="X1189"/>
      <c r="Y1189"/>
      <c r="Z1189"/>
    </row>
    <row r="1190" spans="1:26" ht="14.4" x14ac:dyDescent="0.3">
      <c r="A1190"/>
      <c r="B1190"/>
      <c r="C1190"/>
      <c r="D1190"/>
      <c r="E1190"/>
      <c r="F1190"/>
      <c r="G1190"/>
      <c r="H1190"/>
      <c r="I1190"/>
      <c r="J1190"/>
      <c r="K1190"/>
      <c r="L1190"/>
      <c r="M1190"/>
      <c r="N1190"/>
      <c r="O1190"/>
      <c r="P1190"/>
      <c r="Q1190"/>
      <c r="R1190"/>
      <c r="S1190"/>
      <c r="T1190"/>
      <c r="U1190"/>
      <c r="V1190"/>
      <c r="W1190"/>
      <c r="X1190"/>
      <c r="Y1190"/>
      <c r="Z1190"/>
    </row>
    <row r="1191" spans="1:26" ht="14.4" x14ac:dyDescent="0.3">
      <c r="A1191"/>
      <c r="B1191"/>
      <c r="C1191"/>
      <c r="D1191"/>
      <c r="E1191"/>
      <c r="F1191"/>
      <c r="G1191"/>
      <c r="H1191"/>
      <c r="I1191"/>
      <c r="J1191"/>
      <c r="K1191"/>
      <c r="L1191"/>
      <c r="M1191"/>
      <c r="N1191"/>
      <c r="O1191"/>
      <c r="P1191"/>
      <c r="Q1191"/>
      <c r="R1191"/>
      <c r="S1191"/>
      <c r="T1191"/>
      <c r="U1191"/>
      <c r="V1191"/>
      <c r="W1191"/>
      <c r="X1191"/>
      <c r="Y1191"/>
      <c r="Z1191"/>
    </row>
    <row r="1192" spans="1:26" ht="14.4" x14ac:dyDescent="0.3">
      <c r="A1192"/>
      <c r="B1192"/>
      <c r="C1192"/>
      <c r="D1192"/>
      <c r="E1192"/>
      <c r="F1192"/>
      <c r="G1192"/>
      <c r="H1192"/>
      <c r="I1192"/>
      <c r="J1192"/>
      <c r="K1192"/>
      <c r="L1192"/>
      <c r="M1192"/>
      <c r="N1192"/>
      <c r="O1192"/>
      <c r="P1192"/>
      <c r="Q1192"/>
      <c r="R1192"/>
      <c r="S1192"/>
      <c r="T1192"/>
      <c r="U1192"/>
      <c r="V1192"/>
      <c r="W1192"/>
      <c r="X1192"/>
      <c r="Y1192"/>
      <c r="Z1192"/>
    </row>
    <row r="1193" spans="1:26" ht="14.4" x14ac:dyDescent="0.3">
      <c r="A1193"/>
      <c r="B1193"/>
      <c r="C1193"/>
      <c r="D1193"/>
      <c r="E1193"/>
      <c r="F1193"/>
      <c r="G1193"/>
      <c r="H1193"/>
      <c r="I1193"/>
      <c r="J1193"/>
      <c r="K1193"/>
      <c r="L1193"/>
      <c r="M1193"/>
      <c r="N1193"/>
      <c r="O1193"/>
      <c r="P1193"/>
      <c r="Q1193"/>
      <c r="R1193"/>
      <c r="S1193"/>
      <c r="T1193"/>
      <c r="U1193"/>
      <c r="V1193"/>
      <c r="W1193"/>
      <c r="X1193"/>
      <c r="Y1193"/>
      <c r="Z1193"/>
    </row>
    <row r="1194" spans="1:26" ht="14.4" x14ac:dyDescent="0.3">
      <c r="A1194"/>
      <c r="B1194"/>
      <c r="C1194"/>
      <c r="D1194"/>
      <c r="E1194"/>
      <c r="F1194"/>
      <c r="G1194"/>
      <c r="H1194"/>
      <c r="I1194"/>
      <c r="J1194"/>
      <c r="K1194"/>
      <c r="L1194"/>
      <c r="M1194"/>
      <c r="N1194"/>
      <c r="O1194"/>
      <c r="P1194"/>
      <c r="Q1194"/>
      <c r="R1194"/>
      <c r="S1194"/>
      <c r="T1194"/>
      <c r="U1194"/>
      <c r="V1194"/>
      <c r="W1194"/>
      <c r="X1194"/>
      <c r="Y1194"/>
      <c r="Z1194"/>
    </row>
    <row r="1195" spans="1:26" ht="14.4" x14ac:dyDescent="0.3">
      <c r="A1195"/>
      <c r="B1195"/>
      <c r="C1195"/>
      <c r="D1195"/>
      <c r="E1195"/>
      <c r="F1195"/>
      <c r="G1195"/>
      <c r="H1195"/>
      <c r="I1195"/>
      <c r="J1195"/>
      <c r="K1195"/>
      <c r="L1195"/>
      <c r="M1195"/>
      <c r="N1195"/>
      <c r="O1195"/>
      <c r="P1195"/>
      <c r="Q1195"/>
      <c r="R1195"/>
      <c r="S1195"/>
      <c r="T1195"/>
      <c r="U1195"/>
      <c r="V1195"/>
      <c r="W1195"/>
      <c r="X1195"/>
      <c r="Y1195"/>
      <c r="Z1195"/>
    </row>
    <row r="1196" spans="1:26" ht="14.4" x14ac:dyDescent="0.3">
      <c r="A1196"/>
      <c r="B1196"/>
      <c r="C1196"/>
      <c r="D1196"/>
      <c r="E1196"/>
      <c r="F1196"/>
      <c r="G1196"/>
      <c r="H1196"/>
      <c r="I1196"/>
      <c r="J1196"/>
      <c r="K1196"/>
      <c r="L1196"/>
      <c r="M1196"/>
      <c r="N1196"/>
      <c r="O1196"/>
      <c r="P1196"/>
      <c r="Q1196"/>
      <c r="R1196"/>
      <c r="S1196"/>
      <c r="T1196"/>
      <c r="U1196"/>
      <c r="V1196"/>
      <c r="W1196"/>
      <c r="X1196"/>
      <c r="Y1196"/>
      <c r="Z1196"/>
    </row>
    <row r="1197" spans="1:26" ht="14.4" x14ac:dyDescent="0.3">
      <c r="A1197"/>
      <c r="B1197"/>
      <c r="C1197"/>
      <c r="D1197"/>
      <c r="E1197"/>
      <c r="F1197"/>
      <c r="G1197"/>
      <c r="H1197"/>
      <c r="I1197"/>
      <c r="J1197"/>
      <c r="K1197"/>
      <c r="L1197"/>
      <c r="M1197"/>
      <c r="N1197"/>
      <c r="O1197"/>
      <c r="P1197"/>
      <c r="Q1197"/>
      <c r="R1197"/>
      <c r="S1197"/>
      <c r="T1197"/>
      <c r="U1197"/>
      <c r="V1197"/>
      <c r="W1197"/>
      <c r="X1197"/>
      <c r="Y1197"/>
      <c r="Z1197"/>
    </row>
    <row r="1198" spans="1:26" ht="14.4" x14ac:dyDescent="0.3">
      <c r="A1198"/>
      <c r="B1198"/>
      <c r="C1198"/>
      <c r="D1198"/>
      <c r="E1198"/>
      <c r="F1198"/>
      <c r="G1198"/>
      <c r="H1198"/>
      <c r="I1198"/>
      <c r="J1198"/>
      <c r="K1198"/>
      <c r="L1198"/>
      <c r="M1198"/>
      <c r="N1198"/>
      <c r="O1198"/>
      <c r="P1198"/>
      <c r="Q1198"/>
      <c r="R1198"/>
      <c r="S1198"/>
      <c r="T1198"/>
      <c r="U1198"/>
      <c r="V1198"/>
      <c r="W1198"/>
      <c r="X1198"/>
      <c r="Y1198"/>
      <c r="Z1198"/>
    </row>
    <row r="1199" spans="1:26" ht="14.4" x14ac:dyDescent="0.3">
      <c r="A1199"/>
      <c r="B1199"/>
      <c r="C1199"/>
      <c r="D1199"/>
      <c r="E1199"/>
      <c r="F1199"/>
      <c r="G1199"/>
      <c r="H1199"/>
      <c r="I1199"/>
      <c r="J1199"/>
      <c r="K1199"/>
      <c r="L1199"/>
      <c r="M1199"/>
      <c r="N1199"/>
      <c r="O1199"/>
      <c r="P1199"/>
      <c r="Q1199"/>
      <c r="R1199"/>
      <c r="S1199"/>
      <c r="T1199"/>
      <c r="U1199"/>
      <c r="V1199"/>
      <c r="W1199"/>
      <c r="X1199"/>
      <c r="Y1199"/>
      <c r="Z1199"/>
    </row>
    <row r="1200" spans="1:26" ht="14.4" x14ac:dyDescent="0.3">
      <c r="A1200"/>
      <c r="B1200"/>
      <c r="C1200"/>
      <c r="D1200"/>
      <c r="E1200"/>
      <c r="F1200"/>
      <c r="G1200"/>
      <c r="H1200"/>
      <c r="I1200"/>
      <c r="J1200"/>
      <c r="K1200"/>
      <c r="L1200"/>
      <c r="M1200"/>
      <c r="N1200"/>
      <c r="O1200"/>
      <c r="P1200"/>
      <c r="Q1200"/>
      <c r="R1200"/>
      <c r="S1200"/>
      <c r="T1200"/>
      <c r="U1200"/>
      <c r="V1200"/>
      <c r="W1200"/>
      <c r="X1200"/>
      <c r="Y1200"/>
      <c r="Z1200"/>
    </row>
    <row r="1201" spans="1:26" ht="14.4" x14ac:dyDescent="0.3">
      <c r="A1201"/>
      <c r="B1201"/>
      <c r="C1201"/>
      <c r="D1201"/>
      <c r="E1201"/>
      <c r="F1201"/>
      <c r="G1201"/>
      <c r="H1201"/>
      <c r="I1201"/>
      <c r="J1201"/>
      <c r="K1201"/>
      <c r="L1201"/>
      <c r="M1201"/>
      <c r="N1201"/>
      <c r="O1201"/>
      <c r="P1201"/>
      <c r="Q1201"/>
      <c r="R1201"/>
      <c r="S1201"/>
      <c r="T1201"/>
      <c r="U1201"/>
      <c r="V1201"/>
      <c r="W1201"/>
      <c r="X1201"/>
      <c r="Y1201"/>
      <c r="Z1201"/>
    </row>
    <row r="1202" spans="1:26" ht="14.4" x14ac:dyDescent="0.3">
      <c r="A1202"/>
      <c r="B1202"/>
      <c r="C1202"/>
      <c r="D1202"/>
      <c r="E1202"/>
      <c r="F1202"/>
      <c r="G1202"/>
      <c r="H1202"/>
      <c r="I1202"/>
      <c r="J1202"/>
      <c r="K1202"/>
      <c r="L1202"/>
      <c r="M1202"/>
      <c r="N1202"/>
      <c r="O1202"/>
      <c r="P1202"/>
      <c r="Q1202"/>
      <c r="R1202"/>
      <c r="S1202"/>
      <c r="T1202"/>
      <c r="U1202"/>
      <c r="V1202"/>
      <c r="W1202"/>
      <c r="X1202"/>
      <c r="Y1202"/>
      <c r="Z1202"/>
    </row>
    <row r="1203" spans="1:26" ht="14.4" x14ac:dyDescent="0.3">
      <c r="A1203"/>
      <c r="B1203"/>
      <c r="C1203"/>
      <c r="D1203"/>
      <c r="E1203"/>
      <c r="F1203"/>
      <c r="G1203"/>
      <c r="H1203"/>
      <c r="I1203"/>
      <c r="J1203"/>
      <c r="K1203"/>
      <c r="L1203"/>
      <c r="M1203"/>
      <c r="N1203"/>
      <c r="O1203"/>
      <c r="P1203"/>
      <c r="Q1203"/>
      <c r="R1203"/>
      <c r="S1203"/>
      <c r="T1203"/>
      <c r="U1203"/>
      <c r="V1203"/>
      <c r="W1203"/>
      <c r="X1203"/>
      <c r="Y1203"/>
      <c r="Z1203"/>
    </row>
    <row r="1204" spans="1:26" ht="14.4" x14ac:dyDescent="0.3">
      <c r="A1204"/>
      <c r="B1204"/>
      <c r="C1204"/>
      <c r="D1204"/>
      <c r="E1204"/>
      <c r="F1204"/>
      <c r="G1204"/>
      <c r="H1204"/>
      <c r="I1204"/>
      <c r="J1204"/>
      <c r="K1204"/>
      <c r="L1204"/>
      <c r="M1204"/>
      <c r="N1204"/>
      <c r="O1204"/>
      <c r="P1204"/>
      <c r="Q1204"/>
      <c r="R1204"/>
      <c r="S1204"/>
      <c r="T1204"/>
      <c r="U1204"/>
      <c r="V1204"/>
      <c r="W1204"/>
      <c r="X1204"/>
      <c r="Y1204"/>
      <c r="Z1204"/>
    </row>
    <row r="1205" spans="1:26" ht="14.4" x14ac:dyDescent="0.3">
      <c r="A1205"/>
      <c r="B1205"/>
      <c r="C1205"/>
      <c r="D1205"/>
      <c r="E1205"/>
      <c r="F1205"/>
      <c r="G1205"/>
      <c r="H1205"/>
      <c r="I1205"/>
      <c r="J1205"/>
      <c r="K1205"/>
      <c r="L1205"/>
      <c r="M1205"/>
      <c r="N1205"/>
      <c r="O1205"/>
      <c r="P1205"/>
      <c r="Q1205"/>
      <c r="R1205"/>
      <c r="S1205"/>
      <c r="T1205"/>
      <c r="U1205"/>
      <c r="V1205"/>
      <c r="W1205"/>
      <c r="X1205"/>
      <c r="Y1205"/>
      <c r="Z1205"/>
    </row>
    <row r="1206" spans="1:26" ht="14.4" x14ac:dyDescent="0.3">
      <c r="A1206"/>
      <c r="B1206"/>
      <c r="C1206"/>
      <c r="D1206"/>
      <c r="E1206"/>
      <c r="F1206"/>
      <c r="G1206"/>
      <c r="H1206"/>
      <c r="I1206"/>
      <c r="J1206"/>
      <c r="K1206"/>
      <c r="L1206"/>
      <c r="M1206"/>
      <c r="N1206"/>
      <c r="O1206"/>
      <c r="P1206"/>
      <c r="Q1206"/>
      <c r="R1206"/>
      <c r="S1206"/>
      <c r="T1206"/>
      <c r="U1206"/>
      <c r="V1206"/>
      <c r="W1206"/>
      <c r="X1206"/>
      <c r="Y1206"/>
      <c r="Z1206"/>
    </row>
    <row r="1207" spans="1:26" ht="14.4" x14ac:dyDescent="0.3">
      <c r="A1207"/>
      <c r="B1207"/>
      <c r="C1207"/>
      <c r="D1207"/>
      <c r="E1207"/>
      <c r="F1207"/>
      <c r="G1207"/>
      <c r="H1207"/>
      <c r="I1207"/>
      <c r="J1207"/>
      <c r="K1207"/>
      <c r="L1207"/>
      <c r="M1207"/>
      <c r="N1207"/>
      <c r="O1207"/>
      <c r="P1207"/>
      <c r="Q1207"/>
      <c r="R1207"/>
      <c r="S1207"/>
      <c r="T1207"/>
      <c r="U1207"/>
      <c r="V1207"/>
      <c r="W1207"/>
      <c r="X1207"/>
      <c r="Y1207"/>
      <c r="Z1207"/>
    </row>
    <row r="1208" spans="1:26" ht="14.4" x14ac:dyDescent="0.3">
      <c r="A1208"/>
      <c r="B1208"/>
      <c r="C1208"/>
      <c r="D1208"/>
      <c r="E1208"/>
      <c r="F1208"/>
      <c r="G1208"/>
      <c r="H1208"/>
      <c r="I1208"/>
      <c r="J1208"/>
      <c r="K1208"/>
      <c r="L1208"/>
      <c r="M1208"/>
      <c r="N1208"/>
      <c r="O1208"/>
      <c r="P1208"/>
      <c r="Q1208"/>
      <c r="R1208"/>
      <c r="S1208"/>
      <c r="T1208"/>
      <c r="U1208"/>
      <c r="V1208"/>
      <c r="W1208"/>
      <c r="X1208"/>
      <c r="Y1208"/>
      <c r="Z1208"/>
    </row>
    <row r="1209" spans="1:26" ht="14.4" x14ac:dyDescent="0.3">
      <c r="A1209"/>
      <c r="B1209"/>
      <c r="C1209"/>
      <c r="D1209"/>
      <c r="E1209"/>
      <c r="F1209"/>
      <c r="G1209"/>
      <c r="H1209"/>
      <c r="I1209"/>
      <c r="J1209"/>
      <c r="K1209"/>
      <c r="L1209"/>
      <c r="M1209"/>
      <c r="N1209"/>
      <c r="O1209"/>
      <c r="P1209"/>
      <c r="Q1209"/>
      <c r="R1209"/>
      <c r="S1209"/>
      <c r="T1209"/>
      <c r="U1209"/>
      <c r="V1209"/>
      <c r="W1209"/>
      <c r="X1209"/>
      <c r="Y1209"/>
      <c r="Z1209"/>
    </row>
    <row r="1210" spans="1:26" ht="14.4" x14ac:dyDescent="0.3">
      <c r="A1210"/>
      <c r="B1210"/>
      <c r="C1210"/>
      <c r="D1210"/>
      <c r="E1210"/>
      <c r="F1210"/>
      <c r="G1210"/>
      <c r="H1210"/>
      <c r="I1210"/>
      <c r="J1210"/>
      <c r="K1210"/>
      <c r="L1210"/>
      <c r="M1210"/>
      <c r="N1210"/>
      <c r="O1210"/>
      <c r="P1210"/>
      <c r="Q1210"/>
      <c r="R1210"/>
      <c r="S1210"/>
      <c r="T1210"/>
      <c r="U1210"/>
      <c r="V1210"/>
      <c r="W1210"/>
      <c r="X1210"/>
      <c r="Y1210"/>
      <c r="Z1210"/>
    </row>
    <row r="1211" spans="1:26" ht="14.4" x14ac:dyDescent="0.3">
      <c r="A1211"/>
      <c r="B1211"/>
      <c r="C1211"/>
      <c r="D1211"/>
      <c r="E1211"/>
      <c r="F1211"/>
      <c r="G1211"/>
      <c r="H1211"/>
      <c r="I1211"/>
      <c r="J1211"/>
      <c r="K1211"/>
      <c r="L1211"/>
      <c r="M1211"/>
      <c r="N1211"/>
      <c r="O1211"/>
      <c r="P1211"/>
      <c r="Q1211"/>
      <c r="R1211"/>
      <c r="S1211"/>
      <c r="T1211"/>
      <c r="U1211"/>
      <c r="V1211"/>
      <c r="W1211"/>
      <c r="X1211"/>
      <c r="Y1211"/>
      <c r="Z1211"/>
    </row>
    <row r="1212" spans="1:26" ht="14.4" x14ac:dyDescent="0.3">
      <c r="A1212"/>
      <c r="B1212"/>
      <c r="C1212"/>
      <c r="D1212"/>
      <c r="E1212"/>
      <c r="F1212"/>
      <c r="G1212"/>
      <c r="H1212"/>
      <c r="I1212"/>
      <c r="J1212"/>
      <c r="K1212"/>
      <c r="L1212"/>
      <c r="M1212"/>
      <c r="N1212"/>
      <c r="O1212"/>
      <c r="P1212"/>
      <c r="Q1212"/>
      <c r="R1212"/>
      <c r="S1212"/>
      <c r="T1212"/>
      <c r="U1212"/>
      <c r="V1212"/>
      <c r="W1212"/>
      <c r="X1212"/>
      <c r="Y1212"/>
      <c r="Z1212"/>
    </row>
    <row r="1213" spans="1:26" ht="14.4" x14ac:dyDescent="0.3">
      <c r="A1213"/>
      <c r="B1213"/>
      <c r="C1213"/>
      <c r="D1213"/>
      <c r="E1213"/>
      <c r="F1213"/>
      <c r="G1213"/>
      <c r="H1213"/>
      <c r="I1213"/>
      <c r="J1213"/>
      <c r="K1213"/>
      <c r="L1213"/>
      <c r="M1213"/>
      <c r="N1213"/>
      <c r="O1213"/>
      <c r="P1213"/>
      <c r="Q1213"/>
      <c r="R1213"/>
      <c r="S1213"/>
      <c r="T1213"/>
      <c r="U1213"/>
      <c r="V1213"/>
      <c r="W1213"/>
      <c r="X1213"/>
      <c r="Y1213"/>
      <c r="Z1213"/>
    </row>
    <row r="1214" spans="1:26" ht="14.4" x14ac:dyDescent="0.3">
      <c r="A1214"/>
      <c r="B1214"/>
      <c r="C1214"/>
      <c r="D1214"/>
      <c r="E1214"/>
      <c r="F1214"/>
      <c r="G1214"/>
      <c r="H1214"/>
      <c r="I1214"/>
      <c r="J1214"/>
      <c r="K1214"/>
      <c r="L1214"/>
      <c r="M1214"/>
      <c r="N1214"/>
      <c r="O1214"/>
      <c r="P1214"/>
      <c r="Q1214"/>
      <c r="R1214"/>
      <c r="S1214"/>
      <c r="T1214"/>
      <c r="U1214"/>
      <c r="V1214"/>
      <c r="W1214"/>
      <c r="X1214"/>
      <c r="Y1214"/>
      <c r="Z1214"/>
    </row>
    <row r="1215" spans="1:26" ht="14.4" x14ac:dyDescent="0.3">
      <c r="A1215"/>
      <c r="B1215"/>
      <c r="C1215"/>
      <c r="D1215"/>
      <c r="E1215"/>
      <c r="F1215"/>
      <c r="G1215"/>
      <c r="H1215"/>
      <c r="I1215"/>
      <c r="J1215"/>
      <c r="K1215"/>
      <c r="L1215"/>
      <c r="M1215"/>
      <c r="N1215"/>
      <c r="O1215"/>
      <c r="P1215"/>
      <c r="Q1215"/>
      <c r="R1215"/>
      <c r="S1215"/>
      <c r="T1215"/>
      <c r="U1215"/>
      <c r="V1215"/>
      <c r="W1215"/>
      <c r="X1215"/>
      <c r="Y1215"/>
      <c r="Z1215"/>
    </row>
    <row r="1216" spans="1:26" ht="14.4" x14ac:dyDescent="0.3">
      <c r="A1216"/>
      <c r="B1216"/>
      <c r="C1216"/>
      <c r="D1216"/>
      <c r="E1216"/>
      <c r="F1216"/>
      <c r="G1216"/>
      <c r="H1216"/>
      <c r="I1216"/>
      <c r="J1216"/>
      <c r="K1216"/>
      <c r="L1216"/>
      <c r="M1216"/>
      <c r="N1216"/>
      <c r="O1216"/>
      <c r="P1216"/>
      <c r="Q1216"/>
      <c r="R1216"/>
      <c r="S1216"/>
      <c r="T1216"/>
      <c r="U1216"/>
      <c r="V1216"/>
      <c r="W1216"/>
      <c r="X1216"/>
      <c r="Y1216"/>
      <c r="Z1216"/>
    </row>
    <row r="1217" spans="1:26" ht="14.4" x14ac:dyDescent="0.3">
      <c r="A1217"/>
      <c r="B1217"/>
      <c r="C1217"/>
      <c r="D1217"/>
      <c r="E1217"/>
      <c r="F1217"/>
      <c r="G1217"/>
      <c r="H1217"/>
      <c r="I1217"/>
      <c r="J1217"/>
      <c r="K1217"/>
      <c r="L1217"/>
      <c r="M1217"/>
      <c r="N1217"/>
      <c r="O1217"/>
      <c r="P1217"/>
      <c r="Q1217"/>
      <c r="R1217"/>
      <c r="S1217"/>
      <c r="T1217"/>
      <c r="U1217"/>
      <c r="V1217"/>
      <c r="W1217"/>
      <c r="X1217"/>
      <c r="Y1217"/>
      <c r="Z1217"/>
    </row>
    <row r="1218" spans="1:26" ht="14.4" x14ac:dyDescent="0.3">
      <c r="A1218"/>
      <c r="B1218"/>
      <c r="C1218"/>
      <c r="D1218"/>
      <c r="E1218"/>
      <c r="F1218"/>
      <c r="G1218"/>
      <c r="H1218"/>
      <c r="I1218"/>
      <c r="J1218"/>
      <c r="K1218"/>
      <c r="L1218"/>
      <c r="M1218"/>
      <c r="N1218"/>
      <c r="O1218"/>
      <c r="P1218"/>
      <c r="Q1218"/>
      <c r="R1218"/>
      <c r="S1218"/>
      <c r="T1218"/>
      <c r="U1218"/>
      <c r="V1218"/>
      <c r="W1218"/>
      <c r="X1218"/>
      <c r="Y1218"/>
      <c r="Z1218"/>
    </row>
    <row r="1219" spans="1:26" ht="14.4" x14ac:dyDescent="0.3">
      <c r="A1219"/>
      <c r="B1219"/>
      <c r="C1219"/>
      <c r="D1219"/>
      <c r="E1219"/>
      <c r="F1219"/>
      <c r="G1219"/>
      <c r="H1219"/>
      <c r="I1219"/>
      <c r="J1219"/>
      <c r="K1219"/>
      <c r="L1219"/>
      <c r="M1219"/>
      <c r="N1219"/>
      <c r="O1219"/>
      <c r="P1219"/>
      <c r="Q1219"/>
      <c r="R1219"/>
      <c r="S1219"/>
      <c r="T1219"/>
      <c r="U1219"/>
      <c r="V1219"/>
      <c r="W1219"/>
      <c r="X1219"/>
      <c r="Y1219"/>
      <c r="Z1219"/>
    </row>
    <row r="1220" spans="1:26" ht="14.4" x14ac:dyDescent="0.3">
      <c r="A1220"/>
      <c r="B1220"/>
      <c r="C1220"/>
      <c r="D1220"/>
      <c r="E1220"/>
      <c r="F1220"/>
      <c r="G1220"/>
      <c r="H1220"/>
      <c r="I1220"/>
      <c r="J1220"/>
      <c r="K1220"/>
      <c r="L1220"/>
      <c r="M1220"/>
      <c r="N1220"/>
      <c r="O1220"/>
      <c r="P1220"/>
      <c r="Q1220"/>
      <c r="R1220"/>
      <c r="S1220"/>
      <c r="T1220"/>
      <c r="U1220"/>
      <c r="V1220"/>
      <c r="W1220"/>
      <c r="X1220"/>
      <c r="Y1220"/>
      <c r="Z1220"/>
    </row>
    <row r="1221" spans="1:26" ht="14.4" x14ac:dyDescent="0.3">
      <c r="A1221"/>
      <c r="B1221"/>
      <c r="C1221"/>
      <c r="D1221"/>
      <c r="E1221"/>
      <c r="F1221"/>
      <c r="G1221"/>
      <c r="H1221"/>
      <c r="I1221"/>
      <c r="J1221"/>
      <c r="K1221"/>
      <c r="L1221"/>
      <c r="M1221"/>
      <c r="N1221"/>
      <c r="O1221"/>
      <c r="P1221"/>
      <c r="Q1221"/>
      <c r="R1221"/>
      <c r="S1221"/>
      <c r="T1221"/>
      <c r="U1221"/>
      <c r="V1221"/>
      <c r="W1221"/>
      <c r="X1221"/>
      <c r="Y1221"/>
      <c r="Z1221"/>
    </row>
    <row r="1222" spans="1:26" ht="14.4" x14ac:dyDescent="0.3">
      <c r="A1222"/>
      <c r="B1222"/>
      <c r="C1222"/>
      <c r="D1222"/>
      <c r="E1222"/>
      <c r="F1222"/>
      <c r="G1222"/>
      <c r="H1222"/>
      <c r="I1222"/>
      <c r="J1222"/>
      <c r="K1222"/>
      <c r="L1222"/>
      <c r="M1222"/>
      <c r="N1222"/>
      <c r="O1222"/>
      <c r="P1222"/>
      <c r="Q1222"/>
      <c r="R1222"/>
      <c r="S1222"/>
      <c r="T1222"/>
      <c r="U1222"/>
      <c r="V1222"/>
      <c r="W1222"/>
      <c r="X1222"/>
      <c r="Y1222"/>
      <c r="Z1222"/>
    </row>
    <row r="1223" spans="1:26" ht="14.4" x14ac:dyDescent="0.3">
      <c r="A1223"/>
      <c r="B1223"/>
      <c r="C1223"/>
      <c r="D1223"/>
      <c r="E1223"/>
      <c r="F1223"/>
      <c r="G1223"/>
      <c r="H1223"/>
      <c r="I1223"/>
      <c r="J1223"/>
      <c r="K1223"/>
      <c r="L1223"/>
      <c r="M1223"/>
      <c r="N1223"/>
      <c r="O1223"/>
      <c r="P1223"/>
      <c r="Q1223"/>
      <c r="R1223"/>
      <c r="S1223"/>
      <c r="T1223"/>
      <c r="U1223"/>
      <c r="V1223"/>
      <c r="W1223"/>
      <c r="X1223"/>
      <c r="Y1223"/>
      <c r="Z1223"/>
    </row>
    <row r="1224" spans="1:26" ht="14.4" x14ac:dyDescent="0.3">
      <c r="A1224"/>
      <c r="B1224"/>
      <c r="C1224"/>
      <c r="D1224"/>
      <c r="E1224"/>
      <c r="F1224"/>
      <c r="G1224"/>
      <c r="H1224"/>
      <c r="I1224"/>
      <c r="J1224"/>
      <c r="K1224"/>
      <c r="L1224"/>
      <c r="M1224"/>
      <c r="N1224"/>
      <c r="O1224"/>
      <c r="P1224"/>
      <c r="Q1224"/>
      <c r="R1224"/>
      <c r="S1224"/>
      <c r="T1224"/>
      <c r="U1224"/>
      <c r="V1224"/>
      <c r="W1224"/>
      <c r="X1224"/>
      <c r="Y1224"/>
      <c r="Z1224"/>
    </row>
    <row r="1225" spans="1:26" ht="14.4" x14ac:dyDescent="0.3">
      <c r="A1225"/>
      <c r="B1225"/>
      <c r="C1225"/>
      <c r="D1225"/>
      <c r="E1225"/>
      <c r="F1225"/>
      <c r="G1225"/>
      <c r="H1225"/>
      <c r="I1225"/>
      <c r="J1225"/>
      <c r="K1225"/>
      <c r="L1225"/>
      <c r="M1225"/>
      <c r="N1225"/>
      <c r="O1225"/>
      <c r="P1225"/>
      <c r="Q1225"/>
      <c r="R1225"/>
      <c r="S1225"/>
      <c r="T1225"/>
      <c r="U1225"/>
      <c r="V1225"/>
      <c r="W1225"/>
      <c r="X1225"/>
      <c r="Y1225"/>
      <c r="Z1225"/>
    </row>
    <row r="1226" spans="1:26" ht="14.4" x14ac:dyDescent="0.3">
      <c r="A1226"/>
      <c r="B1226"/>
      <c r="C1226"/>
      <c r="D1226"/>
      <c r="E1226"/>
      <c r="F1226"/>
      <c r="G1226"/>
      <c r="H1226"/>
      <c r="I1226"/>
      <c r="J1226"/>
      <c r="K1226"/>
      <c r="L1226"/>
      <c r="M1226"/>
      <c r="N1226"/>
      <c r="O1226"/>
      <c r="P1226"/>
      <c r="Q1226"/>
      <c r="R1226"/>
      <c r="S1226"/>
      <c r="T1226"/>
      <c r="U1226"/>
      <c r="V1226"/>
      <c r="W1226"/>
      <c r="X1226"/>
      <c r="Y1226"/>
      <c r="Z1226"/>
    </row>
    <row r="1227" spans="1:26" ht="14.4" x14ac:dyDescent="0.3">
      <c r="A1227"/>
      <c r="B1227"/>
      <c r="C1227"/>
      <c r="D1227"/>
      <c r="E1227"/>
      <c r="F1227"/>
      <c r="G1227"/>
      <c r="H1227"/>
      <c r="I1227"/>
      <c r="J1227"/>
      <c r="K1227"/>
      <c r="L1227"/>
      <c r="M1227"/>
      <c r="N1227"/>
      <c r="O1227"/>
      <c r="P1227"/>
      <c r="Q1227"/>
      <c r="R1227"/>
      <c r="S1227"/>
      <c r="T1227"/>
      <c r="U1227"/>
      <c r="V1227"/>
      <c r="W1227"/>
      <c r="X1227"/>
      <c r="Y1227"/>
      <c r="Z1227"/>
    </row>
    <row r="1228" spans="1:26" ht="14.4" x14ac:dyDescent="0.3">
      <c r="A1228"/>
      <c r="B1228"/>
      <c r="C1228"/>
      <c r="D1228"/>
      <c r="E1228"/>
      <c r="F1228"/>
      <c r="G1228"/>
      <c r="H1228"/>
      <c r="I1228"/>
      <c r="J1228"/>
      <c r="K1228"/>
      <c r="L1228"/>
      <c r="M1228"/>
      <c r="N1228"/>
      <c r="O1228"/>
      <c r="P1228"/>
      <c r="Q1228"/>
      <c r="R1228"/>
      <c r="S1228"/>
      <c r="T1228"/>
      <c r="U1228"/>
      <c r="V1228"/>
      <c r="W1228"/>
      <c r="X1228"/>
      <c r="Y1228"/>
      <c r="Z1228"/>
    </row>
    <row r="1229" spans="1:26" ht="14.4" x14ac:dyDescent="0.3">
      <c r="A1229"/>
      <c r="B1229"/>
      <c r="C1229"/>
      <c r="D1229"/>
      <c r="E1229"/>
      <c r="F1229"/>
      <c r="G1229"/>
      <c r="H1229"/>
      <c r="I1229"/>
      <c r="J1229"/>
      <c r="K1229"/>
      <c r="L1229"/>
      <c r="M1229"/>
      <c r="N1229"/>
      <c r="O1229"/>
      <c r="P1229"/>
      <c r="Q1229"/>
      <c r="R1229"/>
      <c r="S1229"/>
      <c r="T1229"/>
      <c r="U1229"/>
      <c r="V1229"/>
      <c r="W1229"/>
      <c r="X1229"/>
      <c r="Y1229"/>
      <c r="Z1229"/>
    </row>
    <row r="1230" spans="1:26" ht="14.4" x14ac:dyDescent="0.3">
      <c r="A1230"/>
      <c r="B1230"/>
      <c r="C1230"/>
      <c r="D1230"/>
      <c r="E1230"/>
      <c r="F1230"/>
      <c r="G1230"/>
      <c r="H1230"/>
      <c r="I1230"/>
      <c r="J1230"/>
      <c r="K1230"/>
      <c r="L1230"/>
      <c r="M1230"/>
      <c r="N1230"/>
      <c r="O1230"/>
      <c r="P1230"/>
      <c r="Q1230"/>
      <c r="R1230"/>
      <c r="S1230"/>
      <c r="T1230"/>
      <c r="U1230"/>
      <c r="V1230"/>
      <c r="W1230"/>
      <c r="X1230"/>
      <c r="Y1230"/>
      <c r="Z1230"/>
    </row>
    <row r="1231" spans="1:26" ht="14.4" x14ac:dyDescent="0.3">
      <c r="A1231"/>
      <c r="B1231"/>
      <c r="C1231"/>
      <c r="D1231"/>
      <c r="E1231"/>
      <c r="F1231"/>
      <c r="G1231"/>
      <c r="H1231"/>
      <c r="I1231"/>
      <c r="J1231"/>
      <c r="K1231"/>
      <c r="L1231"/>
      <c r="M1231"/>
      <c r="N1231"/>
      <c r="O1231"/>
      <c r="P1231"/>
      <c r="Q1231"/>
      <c r="R1231"/>
      <c r="S1231"/>
      <c r="T1231"/>
      <c r="U1231"/>
      <c r="V1231"/>
      <c r="W1231"/>
      <c r="X1231"/>
      <c r="Y1231"/>
      <c r="Z1231"/>
    </row>
    <row r="1232" spans="1:26" ht="14.4" x14ac:dyDescent="0.3">
      <c r="A1232"/>
      <c r="B1232"/>
      <c r="C1232"/>
      <c r="D1232"/>
      <c r="E1232"/>
      <c r="F1232"/>
      <c r="G1232"/>
      <c r="H1232"/>
      <c r="I1232"/>
      <c r="J1232"/>
      <c r="K1232"/>
      <c r="L1232"/>
      <c r="M1232"/>
      <c r="N1232"/>
      <c r="O1232"/>
      <c r="P1232"/>
      <c r="Q1232"/>
      <c r="R1232"/>
      <c r="S1232"/>
      <c r="T1232"/>
      <c r="U1232"/>
      <c r="V1232"/>
      <c r="W1232"/>
      <c r="X1232"/>
      <c r="Y1232"/>
      <c r="Z1232"/>
    </row>
    <row r="1233" spans="1:26" ht="14.4" x14ac:dyDescent="0.3">
      <c r="A1233"/>
      <c r="B1233"/>
      <c r="C1233"/>
      <c r="D1233"/>
      <c r="E1233"/>
      <c r="F1233"/>
      <c r="G1233"/>
      <c r="H1233"/>
      <c r="I1233"/>
      <c r="J1233"/>
      <c r="K1233"/>
      <c r="L1233"/>
      <c r="M1233"/>
      <c r="N1233"/>
      <c r="O1233"/>
      <c r="P1233"/>
      <c r="Q1233"/>
      <c r="R1233"/>
      <c r="S1233"/>
      <c r="T1233"/>
      <c r="U1233"/>
      <c r="V1233"/>
      <c r="W1233"/>
      <c r="X1233"/>
      <c r="Y1233"/>
      <c r="Z1233"/>
    </row>
    <row r="1234" spans="1:26" ht="14.4" x14ac:dyDescent="0.3">
      <c r="A1234"/>
      <c r="B1234"/>
      <c r="C1234"/>
      <c r="D1234"/>
      <c r="E1234"/>
      <c r="F1234"/>
      <c r="G1234"/>
      <c r="H1234"/>
      <c r="I1234"/>
      <c r="J1234"/>
      <c r="K1234"/>
      <c r="L1234"/>
      <c r="M1234"/>
      <c r="N1234"/>
      <c r="O1234"/>
      <c r="P1234"/>
      <c r="Q1234"/>
      <c r="R1234"/>
      <c r="S1234"/>
      <c r="T1234"/>
      <c r="U1234"/>
      <c r="V1234"/>
      <c r="W1234"/>
      <c r="X1234"/>
      <c r="Y1234"/>
      <c r="Z1234"/>
    </row>
    <row r="1235" spans="1:26" ht="14.4" x14ac:dyDescent="0.3">
      <c r="A1235"/>
      <c r="B1235"/>
      <c r="C1235"/>
      <c r="D1235"/>
      <c r="E1235"/>
      <c r="F1235"/>
      <c r="G1235"/>
      <c r="H1235"/>
      <c r="I1235"/>
      <c r="J1235"/>
      <c r="K1235"/>
      <c r="L1235"/>
      <c r="M1235"/>
      <c r="N1235"/>
      <c r="O1235"/>
      <c r="P1235"/>
      <c r="Q1235"/>
      <c r="R1235"/>
      <c r="S1235"/>
      <c r="T1235"/>
      <c r="U1235"/>
      <c r="V1235"/>
      <c r="W1235"/>
      <c r="X1235"/>
      <c r="Y1235"/>
      <c r="Z1235"/>
    </row>
    <row r="1236" spans="1:26" ht="14.4" x14ac:dyDescent="0.3">
      <c r="A1236"/>
      <c r="B1236"/>
      <c r="C1236"/>
      <c r="D1236"/>
      <c r="E1236"/>
      <c r="F1236"/>
      <c r="G1236"/>
      <c r="H1236"/>
      <c r="I1236"/>
      <c r="J1236"/>
      <c r="K1236"/>
      <c r="L1236"/>
      <c r="M1236"/>
      <c r="N1236"/>
      <c r="O1236"/>
      <c r="P1236"/>
      <c r="Q1236"/>
      <c r="R1236"/>
      <c r="S1236"/>
      <c r="T1236"/>
      <c r="U1236"/>
      <c r="V1236"/>
      <c r="W1236"/>
      <c r="X1236"/>
      <c r="Y1236"/>
      <c r="Z1236"/>
    </row>
    <row r="1237" spans="1:26" ht="14.4" x14ac:dyDescent="0.3">
      <c r="A1237"/>
      <c r="B1237"/>
      <c r="C1237"/>
      <c r="D1237"/>
      <c r="E1237"/>
      <c r="F1237"/>
      <c r="G1237"/>
      <c r="H1237"/>
      <c r="I1237"/>
      <c r="J1237"/>
      <c r="K1237"/>
      <c r="L1237"/>
      <c r="M1237"/>
      <c r="N1237"/>
      <c r="O1237"/>
      <c r="P1237"/>
      <c r="Q1237"/>
      <c r="R1237"/>
      <c r="S1237"/>
      <c r="T1237"/>
      <c r="U1237"/>
      <c r="V1237"/>
      <c r="W1237"/>
      <c r="X1237"/>
      <c r="Y1237"/>
      <c r="Z1237"/>
    </row>
    <row r="1238" spans="1:26" ht="14.4" x14ac:dyDescent="0.3">
      <c r="A1238"/>
      <c r="B1238"/>
      <c r="C1238"/>
      <c r="D1238"/>
      <c r="E1238"/>
      <c r="F1238"/>
      <c r="G1238"/>
      <c r="H1238"/>
      <c r="I1238"/>
      <c r="J1238"/>
      <c r="K1238"/>
      <c r="L1238"/>
      <c r="M1238"/>
      <c r="N1238"/>
      <c r="O1238"/>
      <c r="P1238"/>
      <c r="Q1238"/>
      <c r="R1238"/>
      <c r="S1238"/>
      <c r="T1238"/>
      <c r="U1238"/>
      <c r="V1238"/>
      <c r="W1238"/>
      <c r="X1238"/>
      <c r="Y1238"/>
      <c r="Z1238"/>
    </row>
    <row r="1239" spans="1:26" ht="14.4" x14ac:dyDescent="0.3">
      <c r="A1239"/>
      <c r="B1239"/>
      <c r="C1239"/>
      <c r="D1239"/>
      <c r="E1239"/>
      <c r="F1239"/>
      <c r="G1239"/>
      <c r="H1239"/>
      <c r="I1239"/>
      <c r="J1239"/>
      <c r="K1239"/>
      <c r="L1239"/>
      <c r="M1239"/>
      <c r="N1239"/>
      <c r="O1239"/>
      <c r="P1239"/>
      <c r="Q1239"/>
      <c r="R1239"/>
      <c r="S1239"/>
      <c r="T1239"/>
      <c r="U1239"/>
      <c r="V1239"/>
      <c r="W1239"/>
      <c r="X1239"/>
      <c r="Y1239"/>
      <c r="Z1239"/>
    </row>
    <row r="1240" spans="1:26" ht="14.4" x14ac:dyDescent="0.3">
      <c r="A1240"/>
      <c r="B1240"/>
      <c r="C1240"/>
      <c r="D1240"/>
      <c r="E1240"/>
      <c r="F1240"/>
      <c r="G1240"/>
      <c r="H1240"/>
      <c r="I1240"/>
      <c r="J1240"/>
      <c r="K1240"/>
      <c r="L1240"/>
      <c r="M1240"/>
      <c r="N1240"/>
      <c r="O1240"/>
      <c r="P1240"/>
      <c r="Q1240"/>
      <c r="R1240"/>
      <c r="S1240"/>
      <c r="T1240"/>
      <c r="U1240"/>
      <c r="V1240"/>
      <c r="W1240"/>
      <c r="X1240"/>
      <c r="Y1240"/>
      <c r="Z1240"/>
    </row>
    <row r="1241" spans="1:26" ht="14.4" x14ac:dyDescent="0.3">
      <c r="A1241"/>
      <c r="B1241"/>
      <c r="C1241"/>
      <c r="D1241"/>
      <c r="E1241"/>
      <c r="F1241"/>
      <c r="G1241"/>
      <c r="H1241"/>
      <c r="I1241"/>
      <c r="J1241"/>
      <c r="K1241"/>
      <c r="L1241"/>
      <c r="M1241"/>
      <c r="N1241"/>
      <c r="O1241"/>
      <c r="P1241"/>
      <c r="Q1241"/>
      <c r="R1241"/>
      <c r="S1241"/>
      <c r="T1241"/>
      <c r="U1241"/>
      <c r="V1241"/>
      <c r="W1241"/>
      <c r="X1241"/>
      <c r="Y1241"/>
      <c r="Z1241"/>
    </row>
    <row r="1242" spans="1:26" ht="14.4" x14ac:dyDescent="0.3">
      <c r="A1242"/>
      <c r="B1242"/>
      <c r="C1242"/>
      <c r="D1242"/>
      <c r="E1242"/>
      <c r="F1242"/>
      <c r="G1242"/>
      <c r="H1242"/>
      <c r="I1242"/>
      <c r="J1242"/>
      <c r="K1242"/>
      <c r="L1242"/>
      <c r="M1242"/>
      <c r="N1242"/>
      <c r="O1242"/>
      <c r="P1242"/>
      <c r="Q1242"/>
      <c r="R1242"/>
      <c r="S1242"/>
      <c r="T1242"/>
      <c r="U1242"/>
      <c r="V1242"/>
      <c r="W1242"/>
      <c r="X1242"/>
      <c r="Y1242"/>
      <c r="Z1242"/>
    </row>
    <row r="1243" spans="1:26" ht="14.4" x14ac:dyDescent="0.3">
      <c r="A1243"/>
      <c r="B1243"/>
      <c r="C1243"/>
      <c r="D1243"/>
      <c r="E1243"/>
      <c r="F1243"/>
      <c r="G1243"/>
      <c r="H1243"/>
      <c r="I1243"/>
      <c r="J1243"/>
      <c r="K1243"/>
      <c r="L1243"/>
      <c r="M1243"/>
      <c r="N1243"/>
      <c r="O1243"/>
      <c r="P1243"/>
      <c r="Q1243"/>
      <c r="R1243"/>
      <c r="S1243"/>
      <c r="T1243"/>
      <c r="U1243"/>
      <c r="V1243"/>
      <c r="W1243"/>
      <c r="X1243"/>
      <c r="Y1243"/>
      <c r="Z1243"/>
    </row>
    <row r="1244" spans="1:26" ht="14.4" x14ac:dyDescent="0.3">
      <c r="A1244"/>
      <c r="B1244"/>
      <c r="C1244"/>
      <c r="D1244"/>
      <c r="E1244"/>
      <c r="F1244"/>
      <c r="G1244"/>
      <c r="H1244"/>
      <c r="I1244"/>
      <c r="J1244"/>
      <c r="K1244"/>
      <c r="L1244"/>
      <c r="M1244"/>
      <c r="N1244"/>
      <c r="O1244"/>
      <c r="P1244"/>
      <c r="Q1244"/>
      <c r="R1244"/>
      <c r="S1244"/>
      <c r="T1244"/>
      <c r="U1244"/>
      <c r="V1244"/>
      <c r="W1244"/>
      <c r="X1244"/>
      <c r="Y1244"/>
      <c r="Z1244"/>
    </row>
    <row r="1245" spans="1:26" ht="14.4" x14ac:dyDescent="0.3">
      <c r="A1245"/>
      <c r="B1245"/>
      <c r="C1245"/>
      <c r="D1245"/>
      <c r="E1245"/>
      <c r="F1245"/>
      <c r="G1245"/>
      <c r="H1245"/>
      <c r="I1245"/>
      <c r="J1245"/>
      <c r="K1245"/>
      <c r="L1245"/>
      <c r="M1245"/>
      <c r="N1245"/>
      <c r="O1245"/>
      <c r="P1245"/>
      <c r="Q1245"/>
      <c r="R1245"/>
      <c r="S1245"/>
      <c r="T1245"/>
      <c r="U1245"/>
      <c r="V1245"/>
      <c r="W1245"/>
      <c r="X1245"/>
      <c r="Y1245"/>
      <c r="Z1245"/>
    </row>
    <row r="1246" spans="1:26" ht="14.4" x14ac:dyDescent="0.3">
      <c r="A1246"/>
      <c r="B1246"/>
      <c r="C1246"/>
      <c r="D1246"/>
      <c r="E1246"/>
      <c r="F1246"/>
      <c r="G1246"/>
      <c r="H1246"/>
      <c r="I1246"/>
      <c r="J1246"/>
      <c r="K1246"/>
      <c r="L1246"/>
      <c r="M1246"/>
      <c r="N1246"/>
      <c r="O1246"/>
      <c r="P1246"/>
      <c r="Q1246"/>
      <c r="R1246"/>
      <c r="S1246"/>
      <c r="T1246"/>
      <c r="U1246"/>
      <c r="V1246"/>
      <c r="W1246"/>
      <c r="X1246"/>
      <c r="Y1246"/>
      <c r="Z1246"/>
    </row>
    <row r="1247" spans="1:26" ht="14.4" x14ac:dyDescent="0.3">
      <c r="A1247"/>
      <c r="B1247"/>
      <c r="C1247"/>
      <c r="D1247"/>
      <c r="E1247"/>
      <c r="F1247"/>
      <c r="G1247"/>
      <c r="H1247"/>
      <c r="I1247"/>
      <c r="J1247"/>
      <c r="K1247"/>
      <c r="L1247"/>
      <c r="M1247"/>
      <c r="N1247"/>
      <c r="O1247"/>
      <c r="P1247"/>
      <c r="Q1247"/>
      <c r="R1247"/>
      <c r="S1247"/>
      <c r="T1247"/>
      <c r="U1247"/>
      <c r="V1247"/>
      <c r="W1247"/>
      <c r="X1247"/>
      <c r="Y1247"/>
      <c r="Z1247"/>
    </row>
    <row r="1248" spans="1:26" ht="14.4" x14ac:dyDescent="0.3">
      <c r="A1248"/>
      <c r="B1248"/>
      <c r="C1248"/>
      <c r="D1248"/>
      <c r="E1248"/>
      <c r="F1248"/>
      <c r="G1248"/>
      <c r="H1248"/>
      <c r="I1248"/>
      <c r="J1248"/>
      <c r="K1248"/>
      <c r="L1248"/>
      <c r="M1248"/>
      <c r="N1248"/>
      <c r="O1248"/>
      <c r="P1248"/>
      <c r="Q1248"/>
      <c r="R1248"/>
      <c r="S1248"/>
      <c r="T1248"/>
      <c r="U1248"/>
      <c r="V1248"/>
      <c r="W1248"/>
      <c r="X1248"/>
      <c r="Y1248"/>
      <c r="Z1248"/>
    </row>
    <row r="1249" spans="1:26" ht="14.4" x14ac:dyDescent="0.3">
      <c r="A1249"/>
      <c r="B1249"/>
      <c r="C1249"/>
      <c r="D1249"/>
      <c r="E1249"/>
      <c r="F1249"/>
      <c r="G1249"/>
      <c r="H1249"/>
      <c r="I1249"/>
      <c r="J1249"/>
      <c r="K1249"/>
      <c r="L1249"/>
      <c r="M1249"/>
      <c r="N1249"/>
      <c r="O1249"/>
      <c r="P1249"/>
      <c r="Q1249"/>
      <c r="R1249"/>
      <c r="S1249"/>
      <c r="T1249"/>
      <c r="U1249"/>
      <c r="V1249"/>
      <c r="W1249"/>
      <c r="X1249"/>
      <c r="Y1249"/>
      <c r="Z1249"/>
    </row>
    <row r="1250" spans="1:26" ht="14.4" x14ac:dyDescent="0.3">
      <c r="A1250"/>
      <c r="B1250"/>
      <c r="C1250"/>
      <c r="D1250"/>
      <c r="E1250"/>
      <c r="F1250"/>
      <c r="G1250"/>
      <c r="H1250"/>
      <c r="I1250"/>
      <c r="J1250"/>
      <c r="K1250"/>
      <c r="L1250"/>
      <c r="M1250"/>
      <c r="N1250"/>
      <c r="O1250"/>
      <c r="P1250"/>
      <c r="Q1250"/>
      <c r="R1250"/>
      <c r="S1250"/>
      <c r="T1250"/>
      <c r="U1250"/>
      <c r="V1250"/>
      <c r="W1250"/>
      <c r="X1250"/>
      <c r="Y1250"/>
      <c r="Z1250"/>
    </row>
    <row r="1251" spans="1:26" ht="14.4" x14ac:dyDescent="0.3">
      <c r="A1251"/>
      <c r="B1251"/>
      <c r="C1251"/>
      <c r="D1251"/>
      <c r="E1251"/>
      <c r="F1251"/>
      <c r="G1251"/>
      <c r="H1251"/>
      <c r="I1251"/>
      <c r="J1251"/>
      <c r="K1251"/>
      <c r="L1251"/>
      <c r="M1251"/>
      <c r="N1251"/>
      <c r="O1251"/>
      <c r="P1251"/>
      <c r="Q1251"/>
      <c r="R1251"/>
      <c r="S1251"/>
      <c r="T1251"/>
      <c r="U1251"/>
      <c r="V1251"/>
      <c r="W1251"/>
      <c r="X1251"/>
      <c r="Y1251"/>
      <c r="Z1251"/>
    </row>
    <row r="1252" spans="1:26" ht="14.4" x14ac:dyDescent="0.3">
      <c r="A1252"/>
      <c r="B1252"/>
      <c r="C1252"/>
      <c r="D1252"/>
      <c r="E1252"/>
      <c r="F1252"/>
      <c r="G1252"/>
      <c r="H1252"/>
      <c r="I1252"/>
      <c r="J1252"/>
      <c r="K1252"/>
      <c r="L1252"/>
      <c r="M1252"/>
      <c r="N1252"/>
      <c r="O1252"/>
      <c r="P1252"/>
      <c r="Q1252"/>
      <c r="R1252"/>
      <c r="S1252"/>
      <c r="T1252"/>
      <c r="U1252"/>
      <c r="V1252"/>
      <c r="W1252"/>
      <c r="X1252"/>
      <c r="Y1252"/>
      <c r="Z1252"/>
    </row>
    <row r="1253" spans="1:26" ht="14.4" x14ac:dyDescent="0.3">
      <c r="A1253"/>
      <c r="B1253"/>
      <c r="C1253"/>
      <c r="D1253"/>
      <c r="E1253"/>
      <c r="F1253"/>
      <c r="G1253"/>
      <c r="H1253"/>
      <c r="I1253"/>
      <c r="J1253"/>
      <c r="K1253"/>
      <c r="L1253"/>
      <c r="M1253"/>
      <c r="N1253"/>
      <c r="O1253"/>
      <c r="P1253"/>
      <c r="Q1253"/>
      <c r="R1253"/>
      <c r="S1253"/>
      <c r="T1253"/>
      <c r="U1253"/>
      <c r="V1253"/>
      <c r="W1253"/>
      <c r="X1253"/>
      <c r="Y1253"/>
      <c r="Z1253"/>
    </row>
    <row r="1254" spans="1:26" ht="14.4" x14ac:dyDescent="0.3">
      <c r="A1254"/>
      <c r="B1254"/>
      <c r="C1254"/>
      <c r="D1254"/>
      <c r="E1254"/>
      <c r="F1254"/>
      <c r="G1254"/>
      <c r="H1254"/>
      <c r="I1254"/>
      <c r="J1254"/>
      <c r="K1254"/>
      <c r="L1254"/>
      <c r="M1254"/>
      <c r="N1254"/>
      <c r="O1254"/>
      <c r="P1254"/>
      <c r="Q1254"/>
      <c r="R1254"/>
      <c r="S1254"/>
      <c r="T1254"/>
      <c r="U1254"/>
      <c r="V1254"/>
      <c r="W1254"/>
      <c r="X1254"/>
      <c r="Y1254"/>
      <c r="Z1254"/>
    </row>
    <row r="1255" spans="1:26" ht="14.4" x14ac:dyDescent="0.3">
      <c r="A1255"/>
      <c r="B1255"/>
      <c r="C1255"/>
      <c r="D1255"/>
      <c r="E1255"/>
      <c r="F1255"/>
      <c r="G1255"/>
      <c r="H1255"/>
      <c r="I1255"/>
      <c r="J1255"/>
      <c r="K1255"/>
      <c r="L1255"/>
      <c r="M1255"/>
      <c r="N1255"/>
      <c r="O1255"/>
      <c r="P1255"/>
      <c r="Q1255"/>
      <c r="R1255"/>
      <c r="S1255"/>
      <c r="T1255"/>
      <c r="U1255"/>
      <c r="V1255"/>
      <c r="W1255"/>
      <c r="X1255"/>
      <c r="Y1255"/>
      <c r="Z1255"/>
    </row>
    <row r="1256" spans="1:26" ht="14.4" x14ac:dyDescent="0.3">
      <c r="A1256"/>
      <c r="B1256"/>
      <c r="C1256"/>
      <c r="D1256"/>
      <c r="E1256"/>
      <c r="F1256"/>
      <c r="G1256"/>
      <c r="H1256"/>
      <c r="I1256"/>
      <c r="J1256"/>
      <c r="K1256"/>
      <c r="L1256"/>
      <c r="M1256"/>
      <c r="N1256"/>
      <c r="O1256"/>
      <c r="P1256"/>
      <c r="Q1256"/>
      <c r="R1256"/>
      <c r="S1256"/>
      <c r="T1256"/>
      <c r="U1256"/>
      <c r="V1256"/>
      <c r="W1256"/>
      <c r="X1256"/>
      <c r="Y1256"/>
      <c r="Z1256"/>
    </row>
    <row r="1257" spans="1:26" ht="14.4" x14ac:dyDescent="0.3">
      <c r="A1257"/>
      <c r="B1257"/>
      <c r="C1257"/>
      <c r="D1257"/>
      <c r="E1257"/>
      <c r="F1257"/>
      <c r="G1257"/>
      <c r="H1257"/>
      <c r="I1257"/>
      <c r="J1257"/>
      <c r="K1257"/>
      <c r="L1257"/>
      <c r="M1257"/>
      <c r="N1257"/>
      <c r="O1257"/>
      <c r="P1257"/>
      <c r="Q1257"/>
      <c r="R1257"/>
      <c r="S1257"/>
      <c r="T1257"/>
      <c r="U1257"/>
      <c r="V1257"/>
      <c r="W1257"/>
      <c r="X1257"/>
      <c r="Y1257"/>
      <c r="Z1257"/>
    </row>
    <row r="1258" spans="1:26" ht="14.4" x14ac:dyDescent="0.3">
      <c r="A1258"/>
      <c r="B1258"/>
      <c r="C1258"/>
      <c r="D1258"/>
      <c r="E1258"/>
      <c r="F1258"/>
      <c r="G1258"/>
      <c r="H1258"/>
      <c r="I1258"/>
      <c r="J1258"/>
      <c r="K1258"/>
      <c r="L1258"/>
      <c r="M1258"/>
      <c r="N1258"/>
      <c r="O1258"/>
      <c r="P1258"/>
      <c r="Q1258"/>
      <c r="R1258"/>
      <c r="S1258"/>
      <c r="T1258"/>
      <c r="U1258"/>
      <c r="V1258"/>
      <c r="W1258"/>
      <c r="X1258"/>
      <c r="Y1258"/>
      <c r="Z1258"/>
    </row>
    <row r="1259" spans="1:26" ht="14.4" x14ac:dyDescent="0.3">
      <c r="A1259"/>
      <c r="B1259"/>
      <c r="C1259"/>
      <c r="D1259"/>
      <c r="E1259"/>
      <c r="F1259"/>
      <c r="G1259"/>
      <c r="H1259"/>
      <c r="I1259"/>
      <c r="J1259"/>
      <c r="K1259"/>
      <c r="L1259"/>
      <c r="M1259"/>
      <c r="N1259"/>
      <c r="O1259"/>
      <c r="P1259"/>
      <c r="Q1259"/>
      <c r="R1259"/>
      <c r="S1259"/>
      <c r="T1259"/>
      <c r="U1259"/>
      <c r="V1259"/>
      <c r="W1259"/>
      <c r="X1259"/>
      <c r="Y1259"/>
      <c r="Z1259"/>
    </row>
    <row r="1260" spans="1:26" ht="14.4" x14ac:dyDescent="0.3">
      <c r="A1260"/>
      <c r="B1260"/>
      <c r="C1260"/>
      <c r="D1260"/>
      <c r="E1260"/>
      <c r="F1260"/>
      <c r="G1260"/>
      <c r="H1260"/>
      <c r="I1260"/>
      <c r="J1260"/>
      <c r="K1260"/>
      <c r="L1260"/>
      <c r="M1260"/>
      <c r="N1260"/>
      <c r="O1260"/>
      <c r="P1260"/>
      <c r="Q1260"/>
      <c r="R1260"/>
      <c r="S1260"/>
      <c r="T1260"/>
      <c r="U1260"/>
      <c r="V1260"/>
      <c r="W1260"/>
      <c r="X1260"/>
      <c r="Y1260"/>
      <c r="Z1260"/>
    </row>
    <row r="1261" spans="1:26" ht="14.4" x14ac:dyDescent="0.3">
      <c r="A1261"/>
      <c r="B1261"/>
      <c r="C1261"/>
      <c r="D1261"/>
      <c r="E1261"/>
      <c r="F1261"/>
      <c r="G1261"/>
      <c r="H1261"/>
      <c r="I1261"/>
      <c r="J1261"/>
      <c r="K1261"/>
      <c r="L1261"/>
      <c r="M1261"/>
      <c r="N1261"/>
      <c r="O1261"/>
      <c r="P1261"/>
      <c r="Q1261"/>
      <c r="R1261"/>
      <c r="S1261"/>
      <c r="T1261"/>
      <c r="U1261"/>
      <c r="V1261"/>
      <c r="W1261"/>
      <c r="X1261"/>
      <c r="Y1261"/>
      <c r="Z1261"/>
    </row>
    <row r="1262" spans="1:26" ht="14.4" x14ac:dyDescent="0.3">
      <c r="A1262"/>
      <c r="B1262"/>
      <c r="C1262"/>
      <c r="D1262"/>
      <c r="E1262"/>
      <c r="F1262"/>
      <c r="G1262"/>
      <c r="H1262"/>
      <c r="I1262"/>
      <c r="J1262"/>
      <c r="K1262"/>
      <c r="L1262"/>
      <c r="M1262"/>
      <c r="N1262"/>
      <c r="O1262"/>
      <c r="P1262"/>
      <c r="Q1262"/>
      <c r="R1262"/>
      <c r="S1262"/>
      <c r="T1262"/>
      <c r="U1262"/>
      <c r="V1262"/>
      <c r="W1262"/>
      <c r="X1262"/>
      <c r="Y1262"/>
      <c r="Z1262"/>
    </row>
    <row r="1263" spans="1:26" ht="14.4" x14ac:dyDescent="0.3">
      <c r="A1263"/>
      <c r="B1263"/>
      <c r="C1263"/>
      <c r="D1263"/>
      <c r="E1263"/>
      <c r="F1263"/>
      <c r="G1263"/>
      <c r="H1263"/>
      <c r="I1263"/>
      <c r="J1263"/>
      <c r="K1263"/>
      <c r="L1263"/>
      <c r="M1263"/>
      <c r="N1263"/>
      <c r="O1263"/>
      <c r="P1263"/>
      <c r="Q1263"/>
      <c r="R1263"/>
      <c r="S1263"/>
      <c r="T1263"/>
      <c r="U1263"/>
      <c r="V1263"/>
      <c r="W1263"/>
      <c r="X1263"/>
      <c r="Y1263"/>
      <c r="Z1263"/>
    </row>
    <row r="1264" spans="1:26" ht="14.4" x14ac:dyDescent="0.3">
      <c r="A1264"/>
      <c r="B1264"/>
      <c r="C1264"/>
      <c r="D1264"/>
      <c r="E1264"/>
      <c r="F1264"/>
      <c r="G1264"/>
      <c r="H1264"/>
      <c r="I1264"/>
      <c r="J1264"/>
      <c r="K1264"/>
      <c r="L1264"/>
      <c r="M1264"/>
      <c r="N1264"/>
      <c r="O1264"/>
      <c r="P1264"/>
      <c r="Q1264"/>
      <c r="R1264"/>
      <c r="S1264"/>
      <c r="T1264"/>
      <c r="U1264"/>
      <c r="V1264"/>
      <c r="W1264"/>
      <c r="X1264"/>
      <c r="Y1264"/>
      <c r="Z1264"/>
    </row>
    <row r="1265" spans="1:26" ht="14.4" x14ac:dyDescent="0.3">
      <c r="A1265"/>
      <c r="B1265"/>
      <c r="C1265"/>
      <c r="D1265"/>
      <c r="E1265"/>
      <c r="F1265"/>
      <c r="G1265"/>
      <c r="H1265"/>
      <c r="I1265"/>
      <c r="J1265"/>
      <c r="K1265"/>
      <c r="L1265"/>
      <c r="M1265"/>
      <c r="N1265"/>
      <c r="O1265"/>
      <c r="P1265"/>
      <c r="Q1265"/>
      <c r="R1265"/>
      <c r="S1265"/>
      <c r="T1265"/>
      <c r="U1265"/>
      <c r="V1265"/>
      <c r="W1265"/>
      <c r="X1265"/>
      <c r="Y1265"/>
      <c r="Z1265"/>
    </row>
    <row r="1266" spans="1:26" ht="14.4" x14ac:dyDescent="0.3">
      <c r="A1266"/>
      <c r="B1266"/>
      <c r="C1266"/>
      <c r="D1266"/>
      <c r="E1266"/>
      <c r="F1266"/>
      <c r="G1266"/>
      <c r="H1266"/>
      <c r="I1266"/>
      <c r="J1266"/>
      <c r="K1266"/>
      <c r="L1266"/>
      <c r="M1266"/>
      <c r="N1266"/>
      <c r="O1266"/>
      <c r="P1266"/>
      <c r="Q1266"/>
      <c r="R1266"/>
      <c r="S1266"/>
      <c r="T1266"/>
      <c r="U1266"/>
      <c r="V1266"/>
      <c r="W1266"/>
      <c r="X1266"/>
      <c r="Y1266"/>
      <c r="Z1266"/>
    </row>
    <row r="1267" spans="1:26" ht="14.4" x14ac:dyDescent="0.3">
      <c r="A1267"/>
      <c r="B1267"/>
      <c r="C1267"/>
      <c r="D1267"/>
      <c r="E1267"/>
      <c r="F1267"/>
      <c r="G1267"/>
      <c r="H1267"/>
      <c r="I1267"/>
      <c r="J1267"/>
      <c r="K1267"/>
      <c r="L1267"/>
      <c r="M1267"/>
      <c r="N1267"/>
      <c r="O1267"/>
      <c r="P1267"/>
      <c r="Q1267"/>
      <c r="R1267"/>
      <c r="S1267"/>
      <c r="T1267"/>
      <c r="U1267"/>
      <c r="V1267"/>
      <c r="W1267"/>
      <c r="X1267"/>
      <c r="Y1267"/>
      <c r="Z1267"/>
    </row>
    <row r="1268" spans="1:26" ht="14.4" x14ac:dyDescent="0.3">
      <c r="A1268"/>
      <c r="B1268"/>
      <c r="C1268"/>
      <c r="D1268"/>
      <c r="E1268"/>
      <c r="F1268"/>
      <c r="G1268"/>
      <c r="H1268"/>
      <c r="I1268"/>
      <c r="J1268"/>
      <c r="K1268"/>
      <c r="L1268"/>
      <c r="M1268"/>
      <c r="N1268"/>
      <c r="O1268"/>
      <c r="P1268"/>
      <c r="Q1268"/>
      <c r="R1268"/>
      <c r="S1268"/>
      <c r="T1268"/>
      <c r="U1268"/>
      <c r="V1268"/>
      <c r="W1268"/>
      <c r="X1268"/>
      <c r="Y1268"/>
      <c r="Z1268"/>
    </row>
    <row r="1269" spans="1:26" ht="14.4" x14ac:dyDescent="0.3">
      <c r="A1269"/>
      <c r="B1269"/>
      <c r="C1269"/>
      <c r="D1269"/>
      <c r="E1269"/>
      <c r="F1269"/>
      <c r="G1269"/>
      <c r="H1269"/>
      <c r="I1269"/>
      <c r="J1269"/>
      <c r="K1269"/>
      <c r="L1269"/>
      <c r="M1269"/>
      <c r="N1269"/>
      <c r="O1269"/>
      <c r="P1269"/>
      <c r="Q1269"/>
      <c r="R1269"/>
      <c r="S1269"/>
      <c r="T1269"/>
      <c r="U1269"/>
      <c r="V1269"/>
      <c r="W1269"/>
      <c r="X1269"/>
      <c r="Y1269"/>
      <c r="Z1269"/>
    </row>
    <row r="1270" spans="1:26" ht="14.4" x14ac:dyDescent="0.3">
      <c r="A1270"/>
      <c r="B1270"/>
      <c r="C1270"/>
      <c r="D1270"/>
      <c r="E1270"/>
      <c r="F1270"/>
      <c r="G1270"/>
      <c r="H1270"/>
      <c r="I1270"/>
      <c r="J1270"/>
      <c r="K1270"/>
      <c r="L1270"/>
      <c r="M1270"/>
      <c r="N1270"/>
      <c r="O1270"/>
      <c r="P1270"/>
      <c r="Q1270"/>
      <c r="R1270"/>
      <c r="S1270"/>
      <c r="T1270"/>
      <c r="U1270"/>
      <c r="V1270"/>
      <c r="W1270"/>
      <c r="X1270"/>
      <c r="Y1270"/>
      <c r="Z1270"/>
    </row>
    <row r="1271" spans="1:26" ht="14.4" x14ac:dyDescent="0.3">
      <c r="A1271"/>
      <c r="B1271"/>
      <c r="C1271"/>
      <c r="D1271"/>
      <c r="E1271"/>
      <c r="F1271"/>
      <c r="G1271"/>
      <c r="H1271"/>
      <c r="I1271"/>
      <c r="J1271"/>
      <c r="K1271"/>
      <c r="L1271"/>
      <c r="M1271"/>
      <c r="N1271"/>
      <c r="O1271"/>
      <c r="P1271"/>
      <c r="Q1271"/>
      <c r="R1271"/>
      <c r="S1271"/>
      <c r="T1271"/>
      <c r="U1271"/>
      <c r="V1271"/>
      <c r="W1271"/>
      <c r="X1271"/>
      <c r="Y1271"/>
      <c r="Z1271"/>
    </row>
    <row r="1272" spans="1:26" ht="14.4" x14ac:dyDescent="0.3">
      <c r="A1272"/>
      <c r="B1272"/>
      <c r="C1272"/>
      <c r="D1272"/>
      <c r="E1272"/>
      <c r="F1272"/>
      <c r="G1272"/>
      <c r="H1272"/>
      <c r="I1272"/>
      <c r="J1272"/>
      <c r="K1272"/>
      <c r="L1272"/>
      <c r="M1272"/>
      <c r="N1272"/>
      <c r="O1272"/>
      <c r="P1272"/>
      <c r="Q1272"/>
      <c r="R1272"/>
      <c r="S1272"/>
      <c r="T1272"/>
      <c r="U1272"/>
      <c r="V1272"/>
      <c r="W1272"/>
      <c r="X1272"/>
      <c r="Y1272"/>
      <c r="Z1272"/>
    </row>
    <row r="1273" spans="1:26" ht="14.4" x14ac:dyDescent="0.3">
      <c r="A1273"/>
      <c r="B1273"/>
      <c r="C1273"/>
      <c r="D1273"/>
      <c r="E1273"/>
      <c r="F1273"/>
      <c r="G1273"/>
      <c r="H1273"/>
      <c r="I1273"/>
      <c r="J1273"/>
      <c r="K1273"/>
      <c r="L1273"/>
      <c r="M1273"/>
      <c r="N1273"/>
      <c r="O1273"/>
      <c r="P1273"/>
      <c r="Q1273"/>
      <c r="R1273"/>
      <c r="S1273"/>
      <c r="T1273"/>
      <c r="U1273"/>
      <c r="V1273"/>
      <c r="W1273"/>
      <c r="X1273"/>
      <c r="Y1273"/>
      <c r="Z1273"/>
    </row>
    <row r="1274" spans="1:26" ht="14.4" x14ac:dyDescent="0.3">
      <c r="A1274"/>
      <c r="B1274"/>
      <c r="C1274"/>
      <c r="D1274"/>
      <c r="E1274"/>
      <c r="F1274"/>
      <c r="G1274"/>
      <c r="H1274"/>
      <c r="I1274"/>
      <c r="J1274"/>
      <c r="K1274"/>
      <c r="L1274"/>
      <c r="M1274"/>
      <c r="N1274"/>
      <c r="O1274"/>
      <c r="P1274"/>
      <c r="Q1274"/>
      <c r="R1274"/>
      <c r="S1274"/>
      <c r="T1274"/>
      <c r="U1274"/>
      <c r="V1274"/>
      <c r="W1274"/>
      <c r="X1274"/>
      <c r="Y1274"/>
      <c r="Z1274"/>
    </row>
    <row r="1275" spans="1:26" ht="14.4" x14ac:dyDescent="0.3">
      <c r="A1275"/>
      <c r="B1275"/>
      <c r="C1275"/>
      <c r="D1275"/>
      <c r="E1275"/>
      <c r="F1275"/>
      <c r="G1275"/>
      <c r="H1275"/>
      <c r="I1275"/>
      <c r="J1275"/>
      <c r="K1275"/>
      <c r="L1275"/>
      <c r="M1275"/>
      <c r="N1275"/>
      <c r="O1275"/>
      <c r="P1275"/>
      <c r="Q1275"/>
      <c r="R1275"/>
      <c r="S1275"/>
      <c r="T1275"/>
      <c r="U1275"/>
      <c r="V1275"/>
      <c r="W1275"/>
      <c r="X1275"/>
      <c r="Y1275"/>
      <c r="Z1275"/>
    </row>
    <row r="1276" spans="1:26" ht="14.4" x14ac:dyDescent="0.3">
      <c r="A1276"/>
      <c r="B1276"/>
      <c r="C1276"/>
      <c r="D1276"/>
      <c r="E1276"/>
      <c r="F1276"/>
      <c r="G1276"/>
      <c r="H1276"/>
      <c r="I1276"/>
      <c r="J1276"/>
      <c r="K1276"/>
      <c r="L1276"/>
      <c r="M1276"/>
      <c r="N1276"/>
      <c r="O1276"/>
      <c r="P1276"/>
      <c r="Q1276"/>
      <c r="R1276"/>
      <c r="S1276"/>
      <c r="T1276"/>
      <c r="U1276"/>
      <c r="V1276"/>
      <c r="W1276"/>
      <c r="X1276"/>
      <c r="Y1276"/>
      <c r="Z1276"/>
    </row>
    <row r="1277" spans="1:26" ht="14.4" x14ac:dyDescent="0.3">
      <c r="A1277"/>
      <c r="B1277"/>
      <c r="C1277"/>
      <c r="D1277"/>
      <c r="E1277"/>
      <c r="F1277"/>
      <c r="G1277"/>
      <c r="H1277"/>
      <c r="I1277"/>
      <c r="J1277"/>
      <c r="K1277"/>
      <c r="L1277"/>
      <c r="M1277"/>
      <c r="N1277"/>
      <c r="O1277"/>
      <c r="P1277"/>
      <c r="Q1277"/>
      <c r="R1277"/>
      <c r="S1277"/>
      <c r="T1277"/>
      <c r="U1277"/>
      <c r="V1277"/>
      <c r="W1277"/>
      <c r="X1277"/>
      <c r="Y1277"/>
      <c r="Z1277"/>
    </row>
    <row r="1278" spans="1:26" ht="14.4" x14ac:dyDescent="0.3">
      <c r="A1278"/>
      <c r="B1278"/>
      <c r="C1278"/>
      <c r="D1278"/>
      <c r="E1278"/>
      <c r="F1278"/>
      <c r="G1278"/>
      <c r="H1278"/>
      <c r="I1278"/>
      <c r="J1278"/>
      <c r="K1278"/>
      <c r="L1278"/>
      <c r="M1278"/>
      <c r="N1278"/>
      <c r="O1278"/>
      <c r="P1278"/>
      <c r="Q1278"/>
      <c r="R1278"/>
      <c r="S1278"/>
      <c r="T1278"/>
      <c r="U1278"/>
      <c r="V1278"/>
      <c r="W1278"/>
      <c r="X1278"/>
      <c r="Y1278"/>
      <c r="Z1278"/>
    </row>
    <row r="1279" spans="1:26" ht="14.4" x14ac:dyDescent="0.3">
      <c r="A1279"/>
      <c r="B1279"/>
      <c r="C1279"/>
      <c r="D1279"/>
      <c r="E1279"/>
      <c r="F1279"/>
      <c r="G1279"/>
      <c r="H1279"/>
      <c r="I1279"/>
      <c r="J1279"/>
      <c r="K1279"/>
      <c r="L1279"/>
      <c r="M1279"/>
      <c r="N1279"/>
      <c r="O1279"/>
      <c r="P1279"/>
      <c r="Q1279"/>
      <c r="R1279"/>
      <c r="S1279"/>
      <c r="T1279"/>
      <c r="U1279"/>
      <c r="V1279"/>
      <c r="W1279"/>
      <c r="X1279"/>
      <c r="Y1279"/>
      <c r="Z1279"/>
    </row>
    <row r="1280" spans="1:26" ht="14.4" x14ac:dyDescent="0.3">
      <c r="A1280"/>
      <c r="B1280"/>
      <c r="C1280"/>
      <c r="D1280"/>
      <c r="E1280"/>
      <c r="F1280"/>
      <c r="G1280"/>
      <c r="H1280"/>
      <c r="I1280"/>
      <c r="J1280"/>
      <c r="K1280"/>
      <c r="L1280"/>
      <c r="M1280"/>
      <c r="N1280"/>
      <c r="O1280"/>
      <c r="P1280"/>
      <c r="Q1280"/>
      <c r="R1280"/>
      <c r="S1280"/>
      <c r="T1280"/>
      <c r="U1280"/>
      <c r="V1280"/>
      <c r="W1280"/>
      <c r="X1280"/>
      <c r="Y1280"/>
      <c r="Z1280"/>
    </row>
    <row r="1281" spans="1:26" ht="14.4" x14ac:dyDescent="0.3">
      <c r="A1281"/>
      <c r="B1281"/>
      <c r="C1281"/>
      <c r="D1281"/>
      <c r="E1281"/>
      <c r="F1281"/>
      <c r="G1281"/>
      <c r="H1281"/>
      <c r="I1281"/>
      <c r="J1281"/>
      <c r="K1281"/>
      <c r="L1281"/>
      <c r="M1281"/>
      <c r="N1281"/>
      <c r="O1281"/>
      <c r="P1281"/>
      <c r="Q1281"/>
      <c r="R1281"/>
      <c r="S1281"/>
      <c r="T1281"/>
      <c r="U1281"/>
      <c r="V1281"/>
      <c r="W1281"/>
      <c r="X1281"/>
      <c r="Y1281"/>
      <c r="Z1281"/>
    </row>
    <row r="1282" spans="1:26" ht="14.4" x14ac:dyDescent="0.3">
      <c r="A1282"/>
      <c r="B1282"/>
      <c r="C1282"/>
      <c r="D1282"/>
      <c r="E1282"/>
      <c r="F1282"/>
      <c r="G1282"/>
      <c r="H1282"/>
      <c r="I1282"/>
      <c r="J1282"/>
      <c r="K1282"/>
      <c r="L1282"/>
      <c r="M1282"/>
      <c r="N1282"/>
      <c r="O1282"/>
      <c r="P1282"/>
      <c r="Q1282"/>
      <c r="R1282"/>
      <c r="S1282"/>
      <c r="T1282"/>
      <c r="U1282"/>
      <c r="V1282"/>
      <c r="W1282"/>
      <c r="X1282"/>
      <c r="Y1282"/>
      <c r="Z1282"/>
    </row>
    <row r="1283" spans="1:26" ht="14.4" x14ac:dyDescent="0.3">
      <c r="A1283"/>
      <c r="B1283"/>
      <c r="C1283"/>
      <c r="D1283"/>
      <c r="E1283"/>
      <c r="F1283"/>
      <c r="G1283"/>
      <c r="H1283"/>
      <c r="I1283"/>
      <c r="J1283"/>
      <c r="K1283"/>
      <c r="L1283"/>
      <c r="M1283"/>
      <c r="N1283"/>
      <c r="O1283"/>
      <c r="P1283"/>
      <c r="Q1283"/>
      <c r="R1283"/>
      <c r="S1283"/>
      <c r="T1283"/>
      <c r="U1283"/>
      <c r="V1283"/>
      <c r="W1283"/>
      <c r="X1283"/>
      <c r="Y1283"/>
      <c r="Z1283"/>
    </row>
    <row r="1284" spans="1:26" ht="14.4" x14ac:dyDescent="0.3">
      <c r="A1284"/>
      <c r="B1284"/>
      <c r="C1284"/>
      <c r="D1284"/>
      <c r="E1284"/>
      <c r="F1284"/>
      <c r="G1284"/>
      <c r="H1284"/>
      <c r="I1284"/>
      <c r="J1284"/>
      <c r="K1284"/>
      <c r="L1284"/>
      <c r="M1284"/>
      <c r="N1284"/>
      <c r="O1284"/>
      <c r="P1284"/>
      <c r="Q1284"/>
      <c r="R1284"/>
      <c r="S1284"/>
      <c r="T1284"/>
      <c r="U1284"/>
      <c r="V1284"/>
      <c r="W1284"/>
      <c r="X1284"/>
      <c r="Y1284"/>
      <c r="Z1284"/>
    </row>
    <row r="1285" spans="1:26" ht="14.4" x14ac:dyDescent="0.3">
      <c r="A1285"/>
      <c r="B1285"/>
      <c r="C1285"/>
      <c r="D1285"/>
      <c r="E1285"/>
      <c r="F1285"/>
      <c r="G1285"/>
      <c r="H1285"/>
      <c r="I1285"/>
      <c r="J1285"/>
      <c r="K1285"/>
      <c r="L1285"/>
      <c r="M1285"/>
      <c r="N1285"/>
      <c r="O1285"/>
      <c r="P1285"/>
      <c r="Q1285"/>
      <c r="R1285"/>
      <c r="S1285"/>
      <c r="T1285"/>
      <c r="U1285"/>
      <c r="V1285"/>
      <c r="W1285"/>
      <c r="X1285"/>
      <c r="Y1285"/>
      <c r="Z1285"/>
    </row>
    <row r="1286" spans="1:26" ht="14.4" x14ac:dyDescent="0.3">
      <c r="A1286"/>
      <c r="B1286"/>
      <c r="C1286"/>
      <c r="D1286"/>
      <c r="E1286"/>
      <c r="F1286"/>
      <c r="G1286"/>
      <c r="H1286"/>
      <c r="I1286"/>
      <c r="J1286"/>
      <c r="K1286"/>
      <c r="L1286"/>
      <c r="M1286"/>
      <c r="N1286"/>
      <c r="O1286"/>
      <c r="P1286"/>
      <c r="Q1286"/>
      <c r="R1286"/>
      <c r="S1286"/>
      <c r="T1286"/>
      <c r="U1286"/>
      <c r="V1286"/>
      <c r="W1286"/>
      <c r="X1286"/>
      <c r="Y1286"/>
      <c r="Z1286"/>
    </row>
    <row r="1287" spans="1:26" ht="14.4" x14ac:dyDescent="0.3">
      <c r="A1287"/>
      <c r="B1287"/>
      <c r="C1287"/>
      <c r="D1287"/>
      <c r="E1287"/>
      <c r="F1287"/>
      <c r="G1287"/>
      <c r="H1287"/>
      <c r="I1287"/>
      <c r="J1287"/>
      <c r="K1287"/>
      <c r="L1287"/>
      <c r="M1287"/>
      <c r="N1287"/>
      <c r="O1287"/>
      <c r="P1287"/>
      <c r="Q1287"/>
      <c r="R1287"/>
      <c r="S1287"/>
      <c r="T1287"/>
      <c r="U1287"/>
      <c r="V1287"/>
      <c r="W1287"/>
      <c r="X1287"/>
      <c r="Y1287"/>
      <c r="Z1287"/>
    </row>
    <row r="1288" spans="1:26" ht="14.4" x14ac:dyDescent="0.3">
      <c r="A1288"/>
      <c r="B1288"/>
      <c r="C1288"/>
      <c r="D1288"/>
      <c r="E1288"/>
      <c r="F1288"/>
      <c r="G1288"/>
      <c r="H1288"/>
      <c r="I1288"/>
      <c r="J1288"/>
      <c r="K1288"/>
      <c r="L1288"/>
      <c r="M1288"/>
      <c r="N1288"/>
      <c r="O1288"/>
      <c r="P1288"/>
      <c r="Q1288"/>
      <c r="R1288"/>
      <c r="S1288"/>
      <c r="T1288"/>
      <c r="U1288"/>
      <c r="V1288"/>
      <c r="W1288"/>
      <c r="X1288"/>
      <c r="Y1288"/>
      <c r="Z1288"/>
    </row>
    <row r="1289" spans="1:26" ht="14.4" x14ac:dyDescent="0.3">
      <c r="A1289"/>
      <c r="B1289"/>
      <c r="C1289"/>
      <c r="D1289"/>
      <c r="E1289"/>
      <c r="F1289"/>
      <c r="G1289"/>
      <c r="H1289"/>
      <c r="I1289"/>
      <c r="J1289"/>
      <c r="K1289"/>
      <c r="L1289"/>
      <c r="M1289"/>
      <c r="N1289"/>
      <c r="O1289"/>
      <c r="P1289"/>
      <c r="Q1289"/>
      <c r="R1289"/>
      <c r="S1289"/>
      <c r="T1289"/>
      <c r="U1289"/>
      <c r="V1289"/>
      <c r="W1289"/>
      <c r="X1289"/>
      <c r="Y1289"/>
      <c r="Z1289"/>
    </row>
    <row r="1290" spans="1:26" ht="14.4" x14ac:dyDescent="0.3">
      <c r="A1290"/>
      <c r="B1290"/>
      <c r="C1290"/>
      <c r="D1290"/>
      <c r="E1290"/>
      <c r="F1290"/>
      <c r="G1290"/>
      <c r="H1290"/>
      <c r="I1290"/>
      <c r="J1290"/>
      <c r="K1290"/>
      <c r="L1290"/>
      <c r="M1290"/>
      <c r="N1290"/>
      <c r="O1290"/>
      <c r="P1290"/>
      <c r="Q1290"/>
      <c r="R1290"/>
      <c r="S1290"/>
      <c r="T1290"/>
      <c r="U1290"/>
      <c r="V1290"/>
      <c r="W1290"/>
      <c r="X1290"/>
      <c r="Y1290"/>
      <c r="Z1290"/>
    </row>
    <row r="1291" spans="1:26" ht="14.4" x14ac:dyDescent="0.3">
      <c r="A1291"/>
      <c r="B1291"/>
      <c r="C1291"/>
      <c r="D1291"/>
      <c r="E1291"/>
      <c r="F1291"/>
      <c r="G1291"/>
      <c r="H1291"/>
      <c r="I1291"/>
      <c r="J1291"/>
      <c r="K1291"/>
      <c r="L1291"/>
      <c r="M1291"/>
      <c r="N1291"/>
      <c r="O1291"/>
      <c r="P1291"/>
      <c r="Q1291"/>
      <c r="R1291"/>
      <c r="S1291"/>
      <c r="T1291"/>
      <c r="U1291"/>
      <c r="V1291"/>
      <c r="W1291"/>
      <c r="X1291"/>
      <c r="Y1291"/>
      <c r="Z1291"/>
    </row>
    <row r="1292" spans="1:26" ht="14.4" x14ac:dyDescent="0.3">
      <c r="A1292"/>
      <c r="B1292"/>
      <c r="C1292"/>
      <c r="D1292"/>
      <c r="E1292"/>
      <c r="F1292"/>
      <c r="G1292"/>
      <c r="H1292"/>
      <c r="I1292"/>
      <c r="J1292"/>
      <c r="K1292"/>
      <c r="L1292"/>
      <c r="M1292"/>
      <c r="N1292"/>
      <c r="O1292"/>
      <c r="P1292"/>
      <c r="Q1292"/>
      <c r="R1292"/>
      <c r="S1292"/>
      <c r="T1292"/>
      <c r="U1292"/>
      <c r="V1292"/>
      <c r="W1292"/>
      <c r="X1292"/>
      <c r="Y1292"/>
      <c r="Z1292"/>
    </row>
    <row r="1293" spans="1:26" ht="14.4" x14ac:dyDescent="0.3">
      <c r="A1293"/>
      <c r="B1293"/>
      <c r="C1293"/>
      <c r="D1293"/>
      <c r="E1293"/>
      <c r="F1293"/>
      <c r="G1293"/>
      <c r="H1293"/>
      <c r="I1293"/>
      <c r="J1293"/>
      <c r="K1293"/>
      <c r="L1293"/>
      <c r="M1293"/>
      <c r="N1293"/>
      <c r="O1293"/>
      <c r="P1293"/>
      <c r="Q1293"/>
      <c r="R1293"/>
      <c r="S1293"/>
      <c r="T1293"/>
      <c r="U1293"/>
      <c r="V1293"/>
      <c r="W1293"/>
      <c r="X1293"/>
      <c r="Y1293"/>
      <c r="Z1293"/>
    </row>
    <row r="1294" spans="1:26" ht="14.4" x14ac:dyDescent="0.3">
      <c r="A1294"/>
      <c r="B1294"/>
      <c r="C1294"/>
      <c r="D1294"/>
      <c r="E1294"/>
      <c r="F1294"/>
      <c r="G1294"/>
      <c r="H1294"/>
      <c r="I1294"/>
      <c r="J1294"/>
      <c r="K1294"/>
      <c r="L1294"/>
      <c r="M1294"/>
      <c r="N1294"/>
      <c r="O1294"/>
      <c r="P1294"/>
      <c r="Q1294"/>
      <c r="R1294"/>
      <c r="S1294"/>
      <c r="T1294"/>
      <c r="U1294"/>
      <c r="V1294"/>
      <c r="W1294"/>
      <c r="X1294"/>
      <c r="Y1294"/>
      <c r="Z1294"/>
    </row>
    <row r="1295" spans="1:26" ht="14.4" x14ac:dyDescent="0.3">
      <c r="A1295"/>
      <c r="B1295"/>
      <c r="C1295"/>
      <c r="D1295"/>
      <c r="E1295"/>
      <c r="F1295"/>
      <c r="G1295"/>
      <c r="H1295"/>
      <c r="I1295"/>
      <c r="J1295"/>
      <c r="K1295"/>
      <c r="L1295"/>
      <c r="M1295"/>
      <c r="N1295"/>
      <c r="O1295"/>
      <c r="P1295"/>
      <c r="Q1295"/>
      <c r="R1295"/>
      <c r="S1295"/>
      <c r="T1295"/>
      <c r="U1295"/>
      <c r="V1295"/>
      <c r="W1295"/>
      <c r="X1295"/>
      <c r="Y1295"/>
      <c r="Z1295"/>
    </row>
    <row r="1296" spans="1:26" ht="14.4" x14ac:dyDescent="0.3">
      <c r="A1296"/>
      <c r="B1296"/>
      <c r="C1296"/>
      <c r="D1296"/>
      <c r="E1296"/>
      <c r="F1296"/>
      <c r="G1296"/>
      <c r="H1296"/>
      <c r="I1296"/>
      <c r="J1296"/>
      <c r="K1296"/>
      <c r="L1296"/>
      <c r="M1296"/>
      <c r="N1296"/>
      <c r="O1296"/>
      <c r="P1296"/>
      <c r="Q1296"/>
      <c r="R1296"/>
      <c r="S1296"/>
      <c r="T1296"/>
      <c r="U1296"/>
      <c r="V1296"/>
      <c r="W1296"/>
      <c r="X1296"/>
      <c r="Y1296"/>
      <c r="Z1296"/>
    </row>
    <row r="1297" spans="1:26" ht="14.4" x14ac:dyDescent="0.3">
      <c r="A1297"/>
      <c r="B1297"/>
      <c r="C1297"/>
      <c r="D1297"/>
      <c r="E1297"/>
      <c r="F1297"/>
      <c r="G1297"/>
      <c r="H1297"/>
      <c r="I1297"/>
      <c r="J1297"/>
      <c r="K1297"/>
      <c r="L1297"/>
      <c r="M1297"/>
      <c r="N1297"/>
      <c r="O1297"/>
      <c r="P1297"/>
      <c r="Q1297"/>
      <c r="R1297"/>
      <c r="S1297"/>
      <c r="T1297"/>
      <c r="U1297"/>
      <c r="V1297"/>
      <c r="W1297"/>
      <c r="X1297"/>
      <c r="Y1297"/>
      <c r="Z1297"/>
    </row>
    <row r="1298" spans="1:26" ht="14.4" x14ac:dyDescent="0.3">
      <c r="A1298"/>
      <c r="B1298"/>
      <c r="C1298"/>
      <c r="D1298"/>
      <c r="E1298"/>
      <c r="F1298"/>
      <c r="G1298"/>
      <c r="H1298"/>
      <c r="I1298"/>
      <c r="J1298"/>
      <c r="K1298"/>
      <c r="L1298"/>
      <c r="M1298"/>
      <c r="N1298"/>
      <c r="O1298"/>
      <c r="P1298"/>
      <c r="Q1298"/>
      <c r="R1298"/>
      <c r="S1298"/>
      <c r="T1298"/>
      <c r="U1298"/>
      <c r="V1298"/>
      <c r="W1298"/>
      <c r="X1298"/>
      <c r="Y1298"/>
      <c r="Z1298"/>
    </row>
    <row r="1299" spans="1:26" ht="14.4" x14ac:dyDescent="0.3">
      <c r="A1299"/>
      <c r="B1299"/>
      <c r="C1299"/>
      <c r="D1299"/>
      <c r="E1299"/>
      <c r="F1299"/>
      <c r="G1299"/>
      <c r="H1299"/>
      <c r="I1299"/>
      <c r="J1299"/>
      <c r="K1299"/>
      <c r="L1299"/>
      <c r="M1299"/>
      <c r="N1299"/>
      <c r="O1299"/>
      <c r="P1299"/>
      <c r="Q1299"/>
      <c r="R1299"/>
      <c r="S1299"/>
      <c r="T1299"/>
      <c r="U1299"/>
      <c r="V1299"/>
      <c r="W1299"/>
      <c r="X1299"/>
      <c r="Y1299"/>
      <c r="Z1299"/>
    </row>
    <row r="1300" spans="1:26" ht="14.4" x14ac:dyDescent="0.3">
      <c r="A1300"/>
      <c r="B1300"/>
      <c r="C1300"/>
      <c r="D1300"/>
      <c r="E1300"/>
      <c r="F1300"/>
      <c r="G1300"/>
      <c r="H1300"/>
      <c r="I1300"/>
      <c r="J1300"/>
      <c r="K1300"/>
      <c r="L1300"/>
      <c r="M1300"/>
      <c r="N1300"/>
      <c r="O1300"/>
      <c r="P1300"/>
      <c r="Q1300"/>
      <c r="R1300"/>
      <c r="S1300"/>
      <c r="T1300"/>
      <c r="U1300"/>
      <c r="V1300"/>
      <c r="W1300"/>
      <c r="X1300"/>
      <c r="Y1300"/>
      <c r="Z1300"/>
    </row>
    <row r="1301" spans="1:26" ht="14.4" x14ac:dyDescent="0.3">
      <c r="A1301"/>
      <c r="B1301"/>
      <c r="C1301"/>
      <c r="D1301"/>
      <c r="E1301"/>
      <c r="F1301"/>
      <c r="G1301"/>
      <c r="H1301"/>
      <c r="I1301"/>
      <c r="J1301"/>
      <c r="K1301"/>
      <c r="L1301"/>
      <c r="M1301"/>
      <c r="N1301"/>
      <c r="O1301"/>
      <c r="P1301"/>
      <c r="Q1301"/>
      <c r="R1301"/>
      <c r="S1301"/>
      <c r="T1301"/>
      <c r="U1301"/>
      <c r="V1301"/>
      <c r="W1301"/>
      <c r="X1301"/>
      <c r="Y1301"/>
      <c r="Z1301"/>
    </row>
    <row r="1302" spans="1:26" ht="14.4" x14ac:dyDescent="0.3">
      <c r="A1302"/>
      <c r="B1302"/>
      <c r="C1302"/>
      <c r="D1302"/>
      <c r="E1302"/>
      <c r="F1302"/>
      <c r="G1302"/>
      <c r="H1302"/>
      <c r="I1302"/>
      <c r="J1302"/>
      <c r="K1302"/>
      <c r="L1302"/>
      <c r="M1302"/>
      <c r="N1302"/>
      <c r="O1302"/>
      <c r="P1302"/>
      <c r="Q1302"/>
      <c r="R1302"/>
      <c r="S1302"/>
      <c r="T1302"/>
      <c r="U1302"/>
      <c r="V1302"/>
      <c r="W1302"/>
      <c r="X1302"/>
      <c r="Y1302"/>
      <c r="Z1302"/>
    </row>
    <row r="1303" spans="1:26" ht="14.4" x14ac:dyDescent="0.3">
      <c r="A1303"/>
      <c r="B1303"/>
      <c r="C1303"/>
      <c r="D1303"/>
      <c r="E1303"/>
      <c r="F1303"/>
      <c r="G1303"/>
      <c r="H1303"/>
      <c r="I1303"/>
      <c r="J1303"/>
      <c r="K1303"/>
      <c r="L1303"/>
      <c r="M1303"/>
      <c r="N1303"/>
      <c r="O1303"/>
      <c r="P1303"/>
      <c r="Q1303"/>
      <c r="R1303"/>
      <c r="S1303"/>
      <c r="T1303"/>
      <c r="U1303"/>
      <c r="V1303"/>
      <c r="W1303"/>
      <c r="X1303"/>
      <c r="Y1303"/>
      <c r="Z1303"/>
    </row>
    <row r="1304" spans="1:26" ht="14.4" x14ac:dyDescent="0.3">
      <c r="A1304"/>
      <c r="B1304"/>
      <c r="C1304"/>
      <c r="D1304"/>
      <c r="E1304"/>
      <c r="F1304"/>
      <c r="G1304"/>
      <c r="H1304"/>
      <c r="I1304"/>
      <c r="J1304"/>
      <c r="K1304"/>
      <c r="L1304"/>
      <c r="M1304"/>
      <c r="N1304"/>
      <c r="O1304"/>
      <c r="P1304"/>
      <c r="Q1304"/>
      <c r="R1304"/>
      <c r="S1304"/>
      <c r="T1304"/>
      <c r="U1304"/>
      <c r="V1304"/>
      <c r="W1304"/>
      <c r="X1304"/>
      <c r="Y1304"/>
      <c r="Z1304"/>
    </row>
    <row r="1305" spans="1:26" ht="14.4" x14ac:dyDescent="0.3">
      <c r="A1305"/>
      <c r="B1305"/>
      <c r="C1305"/>
      <c r="D1305"/>
      <c r="E1305"/>
      <c r="F1305"/>
      <c r="G1305"/>
      <c r="H1305"/>
      <c r="I1305"/>
      <c r="J1305"/>
      <c r="K1305"/>
      <c r="L1305"/>
      <c r="M1305"/>
      <c r="N1305"/>
      <c r="O1305"/>
      <c r="P1305"/>
      <c r="Q1305"/>
      <c r="R1305"/>
      <c r="S1305"/>
      <c r="T1305"/>
      <c r="U1305"/>
      <c r="V1305"/>
      <c r="W1305"/>
      <c r="X1305"/>
      <c r="Y1305"/>
      <c r="Z1305"/>
    </row>
    <row r="1306" spans="1:26" ht="14.4" x14ac:dyDescent="0.3">
      <c r="A1306"/>
      <c r="B1306"/>
      <c r="C1306"/>
      <c r="D1306"/>
      <c r="E1306"/>
      <c r="F1306"/>
      <c r="G1306"/>
      <c r="H1306"/>
      <c r="I1306"/>
      <c r="J1306"/>
      <c r="K1306"/>
      <c r="L1306"/>
      <c r="M1306"/>
      <c r="N1306"/>
      <c r="O1306"/>
      <c r="P1306"/>
      <c r="Q1306"/>
      <c r="R1306"/>
      <c r="S1306"/>
      <c r="T1306"/>
      <c r="U1306"/>
      <c r="V1306"/>
      <c r="W1306"/>
      <c r="X1306"/>
      <c r="Y1306"/>
      <c r="Z1306"/>
    </row>
    <row r="1307" spans="1:26" ht="14.4" x14ac:dyDescent="0.3">
      <c r="A1307"/>
      <c r="B1307"/>
      <c r="C1307"/>
      <c r="D1307"/>
      <c r="E1307"/>
      <c r="F1307"/>
      <c r="G1307"/>
      <c r="H1307"/>
      <c r="I1307"/>
      <c r="J1307"/>
      <c r="K1307"/>
      <c r="L1307"/>
      <c r="M1307"/>
      <c r="N1307"/>
      <c r="O1307"/>
      <c r="P1307"/>
      <c r="Q1307"/>
      <c r="R1307"/>
      <c r="S1307"/>
      <c r="T1307"/>
      <c r="U1307"/>
      <c r="V1307"/>
      <c r="W1307"/>
      <c r="X1307"/>
      <c r="Y1307"/>
      <c r="Z1307"/>
    </row>
    <row r="1308" spans="1:26" ht="14.4" x14ac:dyDescent="0.3">
      <c r="A1308"/>
      <c r="B1308"/>
      <c r="C1308"/>
      <c r="D1308"/>
      <c r="E1308"/>
      <c r="F1308"/>
      <c r="G1308"/>
      <c r="H1308"/>
      <c r="I1308"/>
      <c r="J1308"/>
      <c r="K1308"/>
      <c r="L1308"/>
      <c r="M1308"/>
      <c r="N1308"/>
      <c r="O1308"/>
      <c r="P1308"/>
      <c r="Q1308"/>
      <c r="R1308"/>
      <c r="S1308"/>
      <c r="T1308"/>
      <c r="U1308"/>
      <c r="V1308"/>
      <c r="W1308"/>
      <c r="X1308"/>
      <c r="Y1308"/>
      <c r="Z1308"/>
    </row>
    <row r="1309" spans="1:26" ht="14.4" x14ac:dyDescent="0.3">
      <c r="A1309"/>
      <c r="B1309"/>
      <c r="C1309"/>
      <c r="D1309"/>
      <c r="E1309"/>
      <c r="F1309"/>
      <c r="G1309"/>
      <c r="H1309"/>
      <c r="I1309"/>
      <c r="J1309"/>
      <c r="K1309"/>
      <c r="L1309"/>
      <c r="M1309"/>
      <c r="N1309"/>
      <c r="O1309"/>
      <c r="P1309"/>
      <c r="Q1309"/>
      <c r="R1309"/>
      <c r="S1309"/>
      <c r="T1309"/>
      <c r="U1309"/>
      <c r="V1309"/>
      <c r="W1309"/>
      <c r="X1309"/>
      <c r="Y1309"/>
      <c r="Z1309"/>
    </row>
    <row r="1310" spans="1:26" ht="14.4" x14ac:dyDescent="0.3">
      <c r="A1310"/>
      <c r="B1310"/>
      <c r="C1310"/>
      <c r="D1310"/>
      <c r="E1310"/>
      <c r="F1310"/>
      <c r="G1310"/>
      <c r="H1310"/>
      <c r="I1310"/>
      <c r="J1310"/>
      <c r="K1310"/>
      <c r="L1310"/>
      <c r="M1310"/>
      <c r="N1310"/>
      <c r="O1310"/>
      <c r="P1310"/>
      <c r="Q1310"/>
      <c r="R1310"/>
      <c r="S1310"/>
      <c r="T1310"/>
      <c r="U1310"/>
      <c r="V1310"/>
      <c r="W1310"/>
      <c r="X1310"/>
      <c r="Y1310"/>
      <c r="Z1310"/>
    </row>
    <row r="1311" spans="1:26" ht="14.4" x14ac:dyDescent="0.3">
      <c r="A1311"/>
      <c r="B1311"/>
      <c r="C1311"/>
      <c r="D1311"/>
      <c r="E1311"/>
      <c r="F1311"/>
      <c r="G1311"/>
      <c r="H1311"/>
      <c r="I1311"/>
      <c r="J1311"/>
      <c r="K1311"/>
      <c r="L1311"/>
      <c r="M1311"/>
      <c r="N1311"/>
      <c r="O1311"/>
      <c r="P1311"/>
      <c r="Q1311"/>
      <c r="R1311"/>
      <c r="S1311"/>
      <c r="T1311"/>
      <c r="U1311"/>
      <c r="V1311"/>
      <c r="W1311"/>
      <c r="X1311"/>
      <c r="Y1311"/>
      <c r="Z1311"/>
    </row>
    <row r="1312" spans="1:26" ht="14.4" x14ac:dyDescent="0.3">
      <c r="A1312"/>
      <c r="B1312"/>
      <c r="C1312"/>
      <c r="D1312"/>
      <c r="E1312"/>
      <c r="F1312"/>
      <c r="G1312"/>
      <c r="H1312"/>
      <c r="I1312"/>
      <c r="J1312"/>
      <c r="K1312"/>
      <c r="L1312"/>
      <c r="M1312"/>
      <c r="N1312"/>
      <c r="O1312"/>
      <c r="P1312"/>
      <c r="Q1312"/>
      <c r="R1312"/>
      <c r="S1312"/>
      <c r="T1312"/>
      <c r="U1312"/>
      <c r="V1312"/>
      <c r="W1312"/>
      <c r="X1312"/>
      <c r="Y1312"/>
      <c r="Z1312"/>
    </row>
    <row r="1313" spans="1:26" ht="14.4" x14ac:dyDescent="0.3">
      <c r="A1313"/>
      <c r="B1313"/>
      <c r="C1313"/>
      <c r="D1313"/>
      <c r="E1313"/>
      <c r="F1313"/>
      <c r="G1313"/>
      <c r="H1313"/>
      <c r="I1313"/>
      <c r="J1313"/>
      <c r="K1313"/>
      <c r="L1313"/>
      <c r="M1313"/>
      <c r="N1313"/>
      <c r="O1313"/>
      <c r="P1313"/>
      <c r="Q1313"/>
      <c r="R1313"/>
      <c r="S1313"/>
      <c r="T1313"/>
      <c r="U1313"/>
      <c r="V1313"/>
      <c r="W1313"/>
      <c r="X1313"/>
      <c r="Y1313"/>
      <c r="Z1313"/>
    </row>
    <row r="1314" spans="1:26" ht="14.4" x14ac:dyDescent="0.3">
      <c r="A1314"/>
      <c r="B1314"/>
      <c r="C1314"/>
      <c r="D1314"/>
      <c r="E1314"/>
      <c r="F1314"/>
      <c r="G1314"/>
      <c r="H1314"/>
      <c r="I1314"/>
      <c r="J1314"/>
      <c r="K1314"/>
      <c r="L1314"/>
      <c r="M1314"/>
      <c r="N1314"/>
      <c r="O1314"/>
      <c r="P1314"/>
      <c r="Q1314"/>
      <c r="R1314"/>
      <c r="S1314"/>
      <c r="T1314"/>
      <c r="U1314"/>
      <c r="V1314"/>
      <c r="W1314"/>
      <c r="X1314"/>
      <c r="Y1314"/>
      <c r="Z1314"/>
    </row>
    <row r="1315" spans="1:26" ht="14.4" x14ac:dyDescent="0.3">
      <c r="A1315"/>
      <c r="B1315"/>
      <c r="C1315"/>
      <c r="D1315"/>
      <c r="E1315"/>
      <c r="F1315"/>
      <c r="G1315"/>
      <c r="H1315"/>
      <c r="I1315"/>
      <c r="J1315"/>
      <c r="K1315"/>
      <c r="L1315"/>
      <c r="M1315"/>
      <c r="N1315"/>
      <c r="O1315"/>
      <c r="P1315"/>
      <c r="Q1315"/>
      <c r="R1315"/>
      <c r="S1315"/>
      <c r="T1315"/>
      <c r="U1315"/>
      <c r="V1315"/>
      <c r="W1315"/>
      <c r="X1315"/>
      <c r="Y1315"/>
      <c r="Z1315"/>
    </row>
    <row r="1316" spans="1:26" ht="14.4" x14ac:dyDescent="0.3">
      <c r="A1316"/>
      <c r="B1316"/>
      <c r="C1316"/>
      <c r="D1316"/>
      <c r="E1316"/>
      <c r="F1316"/>
      <c r="G1316"/>
      <c r="H1316"/>
      <c r="I1316"/>
      <c r="J1316"/>
      <c r="K1316"/>
      <c r="L1316"/>
      <c r="M1316"/>
      <c r="N1316"/>
      <c r="O1316"/>
      <c r="P1316"/>
      <c r="Q1316"/>
      <c r="R1316"/>
      <c r="S1316"/>
      <c r="T1316"/>
      <c r="U1316"/>
      <c r="V1316"/>
      <c r="W1316"/>
      <c r="X1316"/>
      <c r="Y1316"/>
      <c r="Z1316"/>
    </row>
    <row r="1317" spans="1:26" ht="14.4" x14ac:dyDescent="0.3">
      <c r="A1317"/>
      <c r="B1317"/>
      <c r="C1317"/>
      <c r="D1317"/>
      <c r="E1317"/>
      <c r="F1317"/>
      <c r="G1317"/>
      <c r="H1317"/>
      <c r="I1317"/>
      <c r="J1317"/>
      <c r="K1317"/>
      <c r="L1317"/>
      <c r="M1317"/>
      <c r="N1317"/>
      <c r="O1317"/>
      <c r="P1317"/>
      <c r="Q1317"/>
      <c r="R1317"/>
      <c r="S1317"/>
      <c r="T1317"/>
      <c r="U1317"/>
      <c r="V1317"/>
      <c r="W1317"/>
      <c r="X1317"/>
      <c r="Y1317"/>
      <c r="Z1317"/>
    </row>
    <row r="1318" spans="1:26" ht="14.4" x14ac:dyDescent="0.3">
      <c r="A1318"/>
      <c r="B1318"/>
      <c r="C1318"/>
      <c r="D1318"/>
      <c r="E1318"/>
      <c r="F1318"/>
      <c r="G1318"/>
      <c r="H1318"/>
      <c r="I1318"/>
      <c r="J1318"/>
      <c r="K1318"/>
      <c r="L1318"/>
      <c r="M1318"/>
      <c r="N1318"/>
      <c r="O1318"/>
      <c r="P1318"/>
      <c r="Q1318"/>
      <c r="R1318"/>
      <c r="S1318"/>
      <c r="T1318"/>
      <c r="U1318"/>
      <c r="V1318"/>
      <c r="W1318"/>
      <c r="X1318"/>
      <c r="Y1318"/>
      <c r="Z1318"/>
    </row>
    <row r="1319" spans="1:26" ht="14.4" x14ac:dyDescent="0.3">
      <c r="A1319"/>
      <c r="B1319"/>
      <c r="C1319"/>
      <c r="D1319"/>
      <c r="E1319"/>
      <c r="F1319"/>
      <c r="G1319"/>
      <c r="H1319"/>
      <c r="I1319"/>
      <c r="J1319"/>
      <c r="K1319"/>
      <c r="L1319"/>
      <c r="M1319"/>
      <c r="N1319"/>
      <c r="O1319"/>
      <c r="P1319"/>
      <c r="Q1319"/>
      <c r="R1319"/>
      <c r="S1319"/>
      <c r="T1319"/>
      <c r="U1319"/>
      <c r="V1319"/>
      <c r="W1319"/>
      <c r="X1319"/>
      <c r="Y1319"/>
      <c r="Z1319"/>
    </row>
    <row r="1320" spans="1:26" ht="14.4" x14ac:dyDescent="0.3">
      <c r="A1320"/>
      <c r="B1320"/>
      <c r="C1320"/>
      <c r="D1320"/>
      <c r="E1320"/>
      <c r="F1320"/>
      <c r="G1320"/>
      <c r="H1320"/>
      <c r="I1320"/>
      <c r="J1320"/>
      <c r="K1320"/>
      <c r="L1320"/>
      <c r="M1320"/>
      <c r="N1320"/>
      <c r="O1320"/>
      <c r="P1320"/>
      <c r="Q1320"/>
      <c r="R1320"/>
      <c r="S1320"/>
      <c r="T1320"/>
      <c r="U1320"/>
      <c r="V1320"/>
      <c r="W1320"/>
      <c r="X1320"/>
      <c r="Y1320"/>
      <c r="Z1320"/>
    </row>
    <row r="1321" spans="1:26" ht="14.4" x14ac:dyDescent="0.3">
      <c r="A1321"/>
      <c r="B1321"/>
      <c r="C1321"/>
      <c r="D1321"/>
      <c r="E1321"/>
      <c r="F1321"/>
      <c r="G1321"/>
      <c r="H1321"/>
      <c r="I1321"/>
      <c r="J1321"/>
      <c r="K1321"/>
      <c r="L1321"/>
      <c r="M1321"/>
      <c r="N1321"/>
      <c r="O1321"/>
      <c r="P1321"/>
      <c r="Q1321"/>
      <c r="R1321"/>
      <c r="S1321"/>
      <c r="T1321"/>
      <c r="U1321"/>
      <c r="V1321"/>
      <c r="W1321"/>
      <c r="X1321"/>
      <c r="Y1321"/>
      <c r="Z1321"/>
    </row>
    <row r="1322" spans="1:26" ht="14.4" x14ac:dyDescent="0.3">
      <c r="A1322"/>
      <c r="B1322"/>
      <c r="C1322"/>
      <c r="D1322"/>
      <c r="E1322"/>
      <c r="F1322"/>
      <c r="G1322"/>
      <c r="H1322"/>
      <c r="I1322"/>
      <c r="J1322"/>
      <c r="K1322"/>
      <c r="L1322"/>
      <c r="M1322"/>
      <c r="N1322"/>
      <c r="O1322"/>
      <c r="P1322"/>
      <c r="Q1322"/>
      <c r="R1322"/>
      <c r="S1322"/>
      <c r="T1322"/>
      <c r="U1322"/>
      <c r="V1322"/>
      <c r="W1322"/>
      <c r="X1322"/>
      <c r="Y1322"/>
      <c r="Z1322"/>
    </row>
    <row r="1323" spans="1:26" ht="14.4" x14ac:dyDescent="0.3">
      <c r="A1323"/>
      <c r="B1323"/>
      <c r="C1323"/>
      <c r="D1323"/>
      <c r="E1323"/>
      <c r="F1323"/>
      <c r="G1323"/>
      <c r="H1323"/>
      <c r="I1323"/>
      <c r="J1323"/>
      <c r="K1323"/>
      <c r="L1323"/>
      <c r="M1323"/>
      <c r="N1323"/>
      <c r="O1323"/>
      <c r="P1323"/>
      <c r="Q1323"/>
      <c r="R1323"/>
      <c r="S1323"/>
      <c r="T1323"/>
      <c r="U1323"/>
      <c r="V1323"/>
      <c r="W1323"/>
      <c r="X1323"/>
      <c r="Y1323"/>
      <c r="Z1323"/>
    </row>
    <row r="1324" spans="1:26" ht="14.4" x14ac:dyDescent="0.3">
      <c r="A1324"/>
      <c r="B1324"/>
      <c r="C1324"/>
      <c r="D1324"/>
      <c r="E1324"/>
      <c r="F1324"/>
      <c r="G1324"/>
      <c r="H1324"/>
      <c r="I1324"/>
      <c r="J1324"/>
      <c r="K1324"/>
      <c r="L1324"/>
      <c r="M1324"/>
      <c r="N1324"/>
      <c r="O1324"/>
      <c r="P1324"/>
      <c r="Q1324"/>
      <c r="R1324"/>
      <c r="S1324"/>
      <c r="T1324"/>
      <c r="U1324"/>
      <c r="V1324"/>
      <c r="W1324"/>
      <c r="X1324"/>
      <c r="Y1324"/>
      <c r="Z1324"/>
    </row>
    <row r="1325" spans="1:26" ht="14.4" x14ac:dyDescent="0.3">
      <c r="A1325"/>
      <c r="B1325"/>
      <c r="C1325"/>
      <c r="D1325"/>
      <c r="E1325"/>
      <c r="F1325"/>
      <c r="G1325"/>
      <c r="H1325"/>
      <c r="I1325"/>
      <c r="J1325"/>
      <c r="K1325"/>
      <c r="L1325"/>
      <c r="M1325"/>
      <c r="N1325"/>
      <c r="O1325"/>
      <c r="P1325"/>
      <c r="Q1325"/>
      <c r="R1325"/>
      <c r="S1325"/>
      <c r="T1325"/>
      <c r="U1325"/>
      <c r="V1325"/>
      <c r="W1325"/>
      <c r="X1325"/>
      <c r="Y1325"/>
      <c r="Z1325"/>
    </row>
    <row r="1326" spans="1:26" ht="14.4" x14ac:dyDescent="0.3">
      <c r="A1326"/>
      <c r="B1326"/>
      <c r="C1326"/>
      <c r="D1326"/>
      <c r="E1326"/>
      <c r="F1326"/>
      <c r="G1326"/>
      <c r="H1326"/>
      <c r="I1326"/>
      <c r="J1326"/>
      <c r="K1326"/>
      <c r="L1326"/>
      <c r="M1326"/>
      <c r="N1326"/>
      <c r="O1326"/>
      <c r="P1326"/>
      <c r="Q1326"/>
      <c r="R1326"/>
      <c r="S1326"/>
      <c r="T1326"/>
      <c r="U1326"/>
      <c r="V1326"/>
      <c r="W1326"/>
      <c r="X1326"/>
      <c r="Y1326"/>
      <c r="Z1326"/>
    </row>
    <row r="1327" spans="1:26" ht="14.4" x14ac:dyDescent="0.3">
      <c r="A1327"/>
      <c r="B1327"/>
      <c r="C1327"/>
      <c r="D1327"/>
      <c r="E1327"/>
      <c r="F1327"/>
      <c r="G1327"/>
      <c r="H1327"/>
      <c r="I1327"/>
      <c r="J1327"/>
      <c r="K1327"/>
      <c r="L1327"/>
      <c r="M1327"/>
      <c r="N1327"/>
      <c r="O1327"/>
      <c r="P1327"/>
      <c r="Q1327"/>
      <c r="R1327"/>
      <c r="S1327"/>
      <c r="T1327"/>
      <c r="U1327"/>
      <c r="V1327"/>
      <c r="W1327"/>
      <c r="X1327"/>
      <c r="Y1327"/>
      <c r="Z1327"/>
    </row>
    <row r="1328" spans="1:26" ht="14.4" x14ac:dyDescent="0.3">
      <c r="A1328"/>
      <c r="B1328"/>
      <c r="C1328"/>
      <c r="D1328"/>
      <c r="E1328"/>
      <c r="F1328"/>
      <c r="G1328"/>
      <c r="H1328"/>
      <c r="I1328"/>
      <c r="J1328"/>
      <c r="K1328"/>
      <c r="L1328"/>
      <c r="M1328"/>
      <c r="N1328"/>
      <c r="O1328"/>
      <c r="P1328"/>
      <c r="Q1328"/>
      <c r="R1328"/>
      <c r="S1328"/>
      <c r="T1328"/>
      <c r="U1328"/>
      <c r="V1328"/>
      <c r="W1328"/>
      <c r="X1328"/>
      <c r="Y1328"/>
      <c r="Z1328"/>
    </row>
    <row r="1329" spans="1:26" ht="14.4" x14ac:dyDescent="0.3">
      <c r="A1329"/>
      <c r="B1329"/>
      <c r="C1329"/>
      <c r="D1329"/>
      <c r="E1329"/>
      <c r="F1329"/>
      <c r="G1329"/>
      <c r="H1329"/>
      <c r="I1329"/>
      <c r="J1329"/>
      <c r="K1329"/>
      <c r="L1329"/>
      <c r="M1329"/>
      <c r="N1329"/>
      <c r="O1329"/>
      <c r="P1329"/>
      <c r="Q1329"/>
      <c r="R1329"/>
      <c r="S1329"/>
      <c r="T1329"/>
      <c r="U1329"/>
      <c r="V1329"/>
      <c r="W1329"/>
      <c r="X1329"/>
      <c r="Y1329"/>
      <c r="Z1329"/>
    </row>
    <row r="1330" spans="1:26" ht="14.4" x14ac:dyDescent="0.3">
      <c r="A1330"/>
      <c r="B1330"/>
      <c r="C1330"/>
      <c r="D1330"/>
      <c r="E1330"/>
      <c r="F1330"/>
      <c r="G1330"/>
      <c r="H1330"/>
      <c r="I1330"/>
      <c r="J1330"/>
      <c r="K1330"/>
      <c r="L1330"/>
      <c r="M1330"/>
      <c r="N1330"/>
      <c r="O1330"/>
      <c r="P1330"/>
      <c r="Q1330"/>
      <c r="R1330"/>
      <c r="S1330"/>
      <c r="T1330"/>
      <c r="U1330"/>
      <c r="V1330"/>
      <c r="W1330"/>
      <c r="X1330"/>
      <c r="Y1330"/>
      <c r="Z1330"/>
    </row>
    <row r="1331" spans="1:26" ht="14.4" x14ac:dyDescent="0.3">
      <c r="A1331"/>
      <c r="B1331"/>
      <c r="C1331"/>
      <c r="D1331"/>
      <c r="E1331"/>
      <c r="F1331"/>
      <c r="G1331"/>
      <c r="H1331"/>
      <c r="I1331"/>
      <c r="J1331"/>
      <c r="K1331"/>
      <c r="L1331"/>
      <c r="M1331"/>
      <c r="N1331"/>
      <c r="O1331"/>
      <c r="P1331"/>
      <c r="Q1331"/>
      <c r="R1331"/>
      <c r="S1331"/>
      <c r="T1331"/>
      <c r="U1331"/>
      <c r="V1331"/>
      <c r="W1331"/>
      <c r="X1331"/>
      <c r="Y1331"/>
      <c r="Z1331"/>
    </row>
    <row r="1332" spans="1:26" ht="14.4" x14ac:dyDescent="0.3">
      <c r="A1332"/>
      <c r="B1332"/>
      <c r="C1332"/>
      <c r="D1332"/>
      <c r="E1332"/>
      <c r="F1332"/>
      <c r="G1332"/>
      <c r="H1332"/>
      <c r="I1332"/>
      <c r="J1332"/>
      <c r="K1332"/>
      <c r="L1332"/>
      <c r="M1332"/>
      <c r="N1332"/>
      <c r="O1332"/>
      <c r="P1332"/>
      <c r="Q1332"/>
      <c r="R1332"/>
      <c r="S1332"/>
      <c r="T1332"/>
      <c r="U1332"/>
      <c r="V1332"/>
      <c r="W1332"/>
      <c r="X1332"/>
      <c r="Y1332"/>
      <c r="Z1332"/>
    </row>
    <row r="1333" spans="1:26" ht="14.4" x14ac:dyDescent="0.3">
      <c r="A1333"/>
      <c r="B1333"/>
      <c r="C1333"/>
      <c r="D1333"/>
      <c r="E1333"/>
      <c r="F1333"/>
      <c r="G1333"/>
      <c r="H1333"/>
      <c r="I1333"/>
      <c r="J1333"/>
      <c r="K1333"/>
      <c r="L1333"/>
      <c r="M1333"/>
      <c r="N1333"/>
      <c r="O1333"/>
      <c r="P1333"/>
      <c r="Q1333"/>
      <c r="R1333"/>
      <c r="S1333"/>
      <c r="T1333"/>
      <c r="U1333"/>
      <c r="V1333"/>
      <c r="W1333"/>
      <c r="X1333"/>
      <c r="Y1333"/>
      <c r="Z1333"/>
    </row>
    <row r="1334" spans="1:26" ht="14.4" x14ac:dyDescent="0.3">
      <c r="A1334"/>
      <c r="B1334"/>
      <c r="C1334"/>
      <c r="D1334"/>
      <c r="E1334"/>
      <c r="F1334"/>
      <c r="G1334"/>
      <c r="H1334"/>
      <c r="I1334"/>
      <c r="J1334"/>
      <c r="K1334"/>
      <c r="L1334"/>
      <c r="M1334"/>
      <c r="N1334"/>
      <c r="O1334"/>
      <c r="P1334"/>
      <c r="Q1334"/>
      <c r="R1334"/>
      <c r="S1334"/>
      <c r="T1334"/>
      <c r="U1334"/>
      <c r="V1334"/>
      <c r="W1334"/>
      <c r="X1334"/>
      <c r="Y1334"/>
      <c r="Z1334"/>
    </row>
    <row r="1335" spans="1:26" ht="14.4" x14ac:dyDescent="0.3">
      <c r="A1335"/>
      <c r="B1335"/>
      <c r="C1335"/>
      <c r="D1335"/>
      <c r="E1335"/>
      <c r="F1335"/>
      <c r="G1335"/>
      <c r="H1335"/>
      <c r="I1335"/>
      <c r="J1335"/>
      <c r="K1335"/>
      <c r="L1335"/>
      <c r="M1335"/>
      <c r="N1335"/>
      <c r="O1335"/>
      <c r="P1335"/>
      <c r="Q1335"/>
      <c r="R1335"/>
      <c r="S1335"/>
      <c r="T1335"/>
      <c r="U1335"/>
      <c r="V1335"/>
      <c r="W1335"/>
      <c r="X1335"/>
      <c r="Y1335"/>
      <c r="Z1335"/>
    </row>
    <row r="1336" spans="1:26" ht="14.4" x14ac:dyDescent="0.3">
      <c r="A1336"/>
      <c r="B1336"/>
      <c r="C1336"/>
      <c r="D1336"/>
      <c r="E1336"/>
      <c r="F1336"/>
      <c r="G1336"/>
      <c r="H1336"/>
      <c r="I1336"/>
      <c r="J1336"/>
      <c r="K1336"/>
      <c r="L1336"/>
      <c r="M1336"/>
      <c r="N1336"/>
      <c r="O1336"/>
      <c r="P1336"/>
      <c r="Q1336"/>
      <c r="R1336"/>
      <c r="S1336"/>
      <c r="T1336"/>
      <c r="U1336"/>
      <c r="V1336"/>
      <c r="W1336"/>
      <c r="X1336"/>
      <c r="Y1336"/>
      <c r="Z1336"/>
    </row>
    <row r="1337" spans="1:26" ht="14.4" x14ac:dyDescent="0.3">
      <c r="A1337"/>
      <c r="B1337"/>
      <c r="C1337"/>
      <c r="D1337"/>
      <c r="E1337"/>
      <c r="F1337"/>
      <c r="G1337"/>
      <c r="H1337"/>
      <c r="I1337"/>
      <c r="J1337"/>
      <c r="K1337"/>
      <c r="L1337"/>
      <c r="M1337"/>
      <c r="N1337"/>
      <c r="O1337"/>
      <c r="P1337"/>
      <c r="Q1337"/>
      <c r="R1337"/>
      <c r="S1337"/>
      <c r="T1337"/>
      <c r="U1337"/>
      <c r="V1337"/>
      <c r="W1337"/>
      <c r="X1337"/>
      <c r="Y1337"/>
      <c r="Z1337"/>
    </row>
    <row r="1338" spans="1:26" ht="14.4" x14ac:dyDescent="0.3">
      <c r="A1338"/>
      <c r="B1338"/>
      <c r="C1338"/>
      <c r="D1338"/>
      <c r="E1338"/>
      <c r="F1338"/>
      <c r="G1338"/>
      <c r="H1338"/>
      <c r="I1338"/>
      <c r="J1338"/>
      <c r="K1338"/>
      <c r="L1338"/>
      <c r="M1338"/>
      <c r="N1338"/>
      <c r="O1338"/>
      <c r="P1338"/>
      <c r="Q1338"/>
      <c r="R1338"/>
      <c r="S1338"/>
      <c r="T1338"/>
      <c r="U1338"/>
      <c r="V1338"/>
      <c r="W1338"/>
      <c r="X1338"/>
      <c r="Y1338"/>
      <c r="Z1338"/>
    </row>
    <row r="1339" spans="1:26" ht="14.4" x14ac:dyDescent="0.3">
      <c r="A1339"/>
      <c r="B1339"/>
      <c r="C1339"/>
      <c r="D1339"/>
      <c r="E1339"/>
      <c r="F1339"/>
      <c r="G1339"/>
      <c r="H1339"/>
      <c r="I1339"/>
      <c r="J1339"/>
      <c r="K1339"/>
      <c r="L1339"/>
      <c r="M1339"/>
      <c r="N1339"/>
      <c r="O1339"/>
      <c r="P1339"/>
      <c r="Q1339"/>
      <c r="R1339"/>
      <c r="S1339"/>
      <c r="T1339"/>
      <c r="U1339"/>
      <c r="V1339"/>
      <c r="W1339"/>
      <c r="X1339"/>
      <c r="Y1339"/>
      <c r="Z1339"/>
    </row>
    <row r="1340" spans="1:26" ht="14.4" x14ac:dyDescent="0.3">
      <c r="A1340"/>
      <c r="B1340"/>
      <c r="C1340"/>
      <c r="D1340"/>
      <c r="E1340"/>
      <c r="F1340"/>
      <c r="G1340"/>
      <c r="H1340"/>
      <c r="I1340"/>
      <c r="J1340"/>
      <c r="K1340"/>
      <c r="L1340"/>
      <c r="M1340"/>
      <c r="N1340"/>
      <c r="O1340"/>
      <c r="P1340"/>
      <c r="Q1340"/>
      <c r="R1340"/>
      <c r="S1340"/>
      <c r="T1340"/>
      <c r="U1340"/>
      <c r="V1340"/>
      <c r="W1340"/>
      <c r="X1340"/>
      <c r="Y1340"/>
      <c r="Z1340"/>
    </row>
    <row r="1341" spans="1:26" ht="14.4" x14ac:dyDescent="0.3">
      <c r="A1341"/>
      <c r="B1341"/>
      <c r="C1341"/>
      <c r="D1341"/>
      <c r="E1341"/>
      <c r="F1341"/>
      <c r="G1341"/>
      <c r="H1341"/>
      <c r="I1341"/>
      <c r="J1341"/>
      <c r="K1341"/>
      <c r="L1341"/>
      <c r="M1341"/>
      <c r="N1341"/>
      <c r="O1341"/>
      <c r="P1341"/>
      <c r="Q1341"/>
      <c r="R1341"/>
      <c r="S1341"/>
      <c r="T1341"/>
      <c r="U1341"/>
      <c r="V1341"/>
      <c r="W1341"/>
      <c r="X1341"/>
      <c r="Y1341"/>
      <c r="Z1341"/>
    </row>
    <row r="1342" spans="1:26" ht="14.4" x14ac:dyDescent="0.3">
      <c r="A1342"/>
      <c r="B1342"/>
      <c r="C1342"/>
      <c r="D1342"/>
      <c r="E1342"/>
      <c r="F1342"/>
      <c r="G1342"/>
      <c r="H1342"/>
      <c r="I1342"/>
      <c r="J1342"/>
      <c r="K1342"/>
      <c r="L1342"/>
      <c r="M1342"/>
      <c r="N1342"/>
      <c r="O1342"/>
      <c r="P1342"/>
      <c r="Q1342"/>
      <c r="R1342"/>
      <c r="S1342"/>
      <c r="T1342"/>
      <c r="U1342"/>
      <c r="V1342"/>
      <c r="W1342"/>
      <c r="X1342"/>
      <c r="Y1342"/>
      <c r="Z1342"/>
    </row>
    <row r="1343" spans="1:26" ht="14.4" x14ac:dyDescent="0.3">
      <c r="A1343"/>
      <c r="B1343"/>
      <c r="C1343"/>
      <c r="D1343"/>
      <c r="E1343"/>
      <c r="F1343"/>
      <c r="G1343"/>
      <c r="H1343"/>
      <c r="I1343"/>
      <c r="J1343"/>
      <c r="K1343"/>
      <c r="L1343"/>
      <c r="M1343"/>
      <c r="N1343"/>
      <c r="O1343"/>
      <c r="P1343"/>
      <c r="Q1343"/>
      <c r="R1343"/>
      <c r="S1343"/>
      <c r="T1343"/>
      <c r="U1343"/>
      <c r="V1343"/>
      <c r="W1343"/>
      <c r="X1343"/>
      <c r="Y1343"/>
      <c r="Z1343"/>
    </row>
    <row r="1344" spans="1:26" ht="14.4" x14ac:dyDescent="0.3">
      <c r="A1344"/>
      <c r="B1344"/>
      <c r="C1344"/>
      <c r="D1344"/>
      <c r="E1344"/>
      <c r="F1344"/>
      <c r="G1344"/>
      <c r="H1344"/>
      <c r="I1344"/>
      <c r="J1344"/>
      <c r="K1344"/>
      <c r="L1344"/>
      <c r="M1344"/>
      <c r="N1344"/>
      <c r="O1344"/>
      <c r="P1344"/>
      <c r="Q1344"/>
      <c r="R1344"/>
      <c r="S1344"/>
      <c r="T1344"/>
      <c r="U1344"/>
      <c r="V1344"/>
      <c r="W1344"/>
      <c r="X1344"/>
      <c r="Y1344"/>
      <c r="Z1344"/>
    </row>
    <row r="1345" spans="1:26" ht="14.4" x14ac:dyDescent="0.3">
      <c r="A1345"/>
      <c r="B1345"/>
      <c r="C1345"/>
      <c r="D1345"/>
      <c r="E1345"/>
      <c r="F1345"/>
      <c r="G1345"/>
      <c r="H1345"/>
      <c r="I1345"/>
      <c r="J1345"/>
      <c r="K1345"/>
      <c r="L1345"/>
      <c r="M1345"/>
      <c r="N1345"/>
      <c r="O1345"/>
      <c r="P1345"/>
      <c r="Q1345"/>
      <c r="R1345"/>
      <c r="S1345"/>
      <c r="T1345"/>
      <c r="U1345"/>
      <c r="V1345"/>
      <c r="W1345"/>
      <c r="X1345"/>
      <c r="Y1345"/>
      <c r="Z1345"/>
    </row>
    <row r="1346" spans="1:26" ht="14.4" x14ac:dyDescent="0.3">
      <c r="A1346"/>
      <c r="B1346"/>
      <c r="C1346"/>
      <c r="D1346"/>
      <c r="E1346"/>
      <c r="F1346"/>
      <c r="G1346"/>
      <c r="H1346"/>
      <c r="I1346"/>
      <c r="J1346"/>
      <c r="K1346"/>
      <c r="L1346"/>
      <c r="M1346"/>
      <c r="N1346"/>
      <c r="O1346"/>
      <c r="P1346"/>
      <c r="Q1346"/>
      <c r="R1346"/>
      <c r="S1346"/>
      <c r="T1346"/>
      <c r="U1346"/>
      <c r="V1346"/>
      <c r="W1346"/>
      <c r="X1346"/>
      <c r="Y1346"/>
      <c r="Z1346"/>
    </row>
    <row r="1347" spans="1:26" ht="14.4" x14ac:dyDescent="0.3">
      <c r="A1347"/>
      <c r="B1347"/>
      <c r="C1347"/>
      <c r="D1347"/>
      <c r="E1347"/>
      <c r="F1347"/>
      <c r="G1347"/>
      <c r="H1347"/>
      <c r="I1347"/>
      <c r="J1347"/>
      <c r="K1347"/>
      <c r="L1347"/>
      <c r="M1347"/>
      <c r="N1347"/>
      <c r="O1347"/>
      <c r="P1347"/>
      <c r="Q1347"/>
      <c r="R1347"/>
      <c r="S1347"/>
      <c r="T1347"/>
      <c r="U1347"/>
      <c r="V1347"/>
      <c r="W1347"/>
      <c r="X1347"/>
      <c r="Y1347"/>
      <c r="Z1347"/>
    </row>
    <row r="1348" spans="1:26" ht="14.4" x14ac:dyDescent="0.3">
      <c r="A1348"/>
      <c r="B1348"/>
      <c r="C1348"/>
      <c r="D1348"/>
      <c r="E1348"/>
      <c r="F1348"/>
      <c r="G1348"/>
      <c r="H1348"/>
      <c r="I1348"/>
      <c r="J1348"/>
      <c r="K1348"/>
      <c r="L1348"/>
      <c r="M1348"/>
      <c r="N1348"/>
      <c r="O1348"/>
      <c r="P1348"/>
      <c r="Q1348"/>
      <c r="R1348"/>
      <c r="S1348"/>
      <c r="T1348"/>
      <c r="U1348"/>
      <c r="V1348"/>
      <c r="W1348"/>
      <c r="X1348"/>
      <c r="Y1348"/>
      <c r="Z1348"/>
    </row>
    <row r="1349" spans="1:26" ht="14.4" x14ac:dyDescent="0.3">
      <c r="A1349"/>
      <c r="B1349"/>
      <c r="C1349"/>
      <c r="D1349"/>
      <c r="E1349"/>
      <c r="F1349"/>
      <c r="G1349"/>
      <c r="H1349"/>
      <c r="I1349"/>
      <c r="J1349"/>
      <c r="K1349"/>
      <c r="L1349"/>
      <c r="M1349"/>
      <c r="N1349"/>
      <c r="O1349"/>
      <c r="P1349"/>
      <c r="Q1349"/>
      <c r="R1349"/>
      <c r="S1349"/>
      <c r="T1349"/>
      <c r="U1349"/>
      <c r="V1349"/>
      <c r="W1349"/>
      <c r="X1349"/>
      <c r="Y1349"/>
      <c r="Z1349"/>
    </row>
    <row r="1350" spans="1:26" ht="14.4" x14ac:dyDescent="0.3">
      <c r="A1350"/>
      <c r="B1350"/>
      <c r="C1350"/>
      <c r="D1350"/>
      <c r="E1350"/>
      <c r="F1350"/>
      <c r="G1350"/>
      <c r="H1350"/>
      <c r="I1350"/>
      <c r="J1350"/>
      <c r="K1350"/>
      <c r="L1350"/>
      <c r="M1350"/>
      <c r="N1350"/>
      <c r="O1350"/>
      <c r="P1350"/>
      <c r="Q1350"/>
      <c r="R1350"/>
      <c r="S1350"/>
      <c r="T1350"/>
      <c r="U1350"/>
      <c r="V1350"/>
      <c r="W1350"/>
      <c r="X1350"/>
      <c r="Y1350"/>
      <c r="Z1350"/>
    </row>
    <row r="1351" spans="1:26" ht="14.4" x14ac:dyDescent="0.3">
      <c r="A1351"/>
      <c r="B1351"/>
      <c r="C1351"/>
      <c r="D1351"/>
      <c r="E1351"/>
      <c r="F1351"/>
      <c r="G1351"/>
      <c r="H1351"/>
      <c r="I1351"/>
      <c r="J1351"/>
      <c r="K1351"/>
      <c r="L1351"/>
      <c r="M1351"/>
      <c r="N1351"/>
      <c r="O1351"/>
      <c r="P1351"/>
      <c r="Q1351"/>
      <c r="R1351"/>
      <c r="S1351"/>
      <c r="T1351"/>
      <c r="U1351"/>
      <c r="V1351"/>
      <c r="W1351"/>
      <c r="X1351"/>
      <c r="Y1351"/>
      <c r="Z1351"/>
    </row>
    <row r="1352" spans="1:26" ht="14.4" x14ac:dyDescent="0.3">
      <c r="A1352"/>
      <c r="B1352"/>
      <c r="C1352"/>
      <c r="D1352"/>
      <c r="E1352"/>
      <c r="F1352"/>
      <c r="G1352"/>
      <c r="H1352"/>
      <c r="I1352"/>
      <c r="J1352"/>
      <c r="K1352"/>
      <c r="L1352"/>
      <c r="M1352"/>
      <c r="N1352"/>
      <c r="O1352"/>
      <c r="P1352"/>
      <c r="Q1352"/>
      <c r="R1352"/>
      <c r="S1352"/>
      <c r="T1352"/>
      <c r="U1352"/>
      <c r="V1352"/>
      <c r="W1352"/>
      <c r="X1352"/>
      <c r="Y1352"/>
      <c r="Z1352"/>
    </row>
    <row r="1353" spans="1:26" ht="14.4" x14ac:dyDescent="0.3">
      <c r="A1353"/>
      <c r="B1353"/>
      <c r="C1353"/>
      <c r="D1353"/>
      <c r="E1353"/>
      <c r="F1353"/>
      <c r="G1353"/>
      <c r="H1353"/>
      <c r="I1353"/>
      <c r="J1353"/>
      <c r="K1353"/>
      <c r="L1353"/>
      <c r="M1353"/>
      <c r="N1353"/>
      <c r="O1353"/>
      <c r="P1353"/>
      <c r="Q1353"/>
      <c r="R1353"/>
      <c r="S1353"/>
      <c r="T1353"/>
      <c r="U1353"/>
      <c r="V1353"/>
      <c r="W1353"/>
      <c r="X1353"/>
      <c r="Y1353"/>
      <c r="Z1353"/>
    </row>
    <row r="1354" spans="1:26" ht="14.4" x14ac:dyDescent="0.3">
      <c r="A1354"/>
      <c r="B1354"/>
      <c r="C1354"/>
      <c r="D1354"/>
      <c r="E1354"/>
      <c r="F1354"/>
      <c r="G1354"/>
      <c r="H1354"/>
      <c r="I1354"/>
      <c r="J1354"/>
      <c r="K1354"/>
      <c r="L1354"/>
      <c r="M1354"/>
      <c r="N1354"/>
      <c r="O1354"/>
      <c r="P1354"/>
      <c r="Q1354"/>
      <c r="R1354"/>
      <c r="S1354"/>
      <c r="T1354"/>
      <c r="U1354"/>
      <c r="V1354"/>
      <c r="W1354"/>
      <c r="X1354"/>
      <c r="Y1354"/>
      <c r="Z1354"/>
    </row>
    <row r="1355" spans="1:26" ht="14.4" x14ac:dyDescent="0.3">
      <c r="A1355"/>
      <c r="B1355"/>
      <c r="C1355"/>
      <c r="D1355"/>
      <c r="E1355"/>
      <c r="F1355"/>
      <c r="G1355"/>
      <c r="H1355"/>
      <c r="I1355"/>
      <c r="J1355"/>
      <c r="K1355"/>
      <c r="L1355"/>
      <c r="M1355"/>
      <c r="N1355"/>
      <c r="O1355"/>
      <c r="P1355"/>
      <c r="Q1355"/>
      <c r="R1355"/>
      <c r="S1355"/>
      <c r="T1355"/>
      <c r="U1355"/>
      <c r="V1355"/>
      <c r="W1355"/>
      <c r="X1355"/>
      <c r="Y1355"/>
      <c r="Z1355"/>
    </row>
    <row r="1356" spans="1:26" ht="14.4" x14ac:dyDescent="0.3">
      <c r="A1356"/>
      <c r="B1356"/>
      <c r="C1356"/>
      <c r="D1356"/>
      <c r="E1356"/>
      <c r="F1356"/>
      <c r="G1356"/>
      <c r="H1356"/>
      <c r="I1356"/>
      <c r="J1356"/>
      <c r="K1356"/>
      <c r="L1356"/>
      <c r="M1356"/>
      <c r="N1356"/>
      <c r="O1356"/>
      <c r="P1356"/>
      <c r="Q1356"/>
      <c r="R1356"/>
      <c r="S1356"/>
      <c r="T1356"/>
      <c r="U1356"/>
      <c r="V1356"/>
      <c r="W1356"/>
      <c r="X1356"/>
      <c r="Y1356"/>
      <c r="Z1356"/>
    </row>
    <row r="1357" spans="1:26" ht="14.4" x14ac:dyDescent="0.3">
      <c r="A1357"/>
      <c r="B1357"/>
      <c r="C1357"/>
      <c r="D1357"/>
      <c r="E1357"/>
      <c r="F1357"/>
      <c r="G1357"/>
      <c r="H1357"/>
      <c r="I1357"/>
      <c r="J1357"/>
      <c r="K1357"/>
      <c r="L1357"/>
      <c r="M1357"/>
      <c r="N1357"/>
      <c r="O1357"/>
      <c r="P1357"/>
      <c r="Q1357"/>
      <c r="R1357"/>
      <c r="S1357"/>
      <c r="T1357"/>
      <c r="U1357"/>
      <c r="V1357"/>
      <c r="W1357"/>
      <c r="X1357"/>
      <c r="Y1357"/>
      <c r="Z1357"/>
    </row>
    <row r="1358" spans="1:26" ht="14.4" x14ac:dyDescent="0.3">
      <c r="A1358"/>
      <c r="B1358"/>
      <c r="C1358"/>
      <c r="D1358"/>
      <c r="E1358"/>
      <c r="F1358"/>
      <c r="G1358"/>
      <c r="H1358"/>
      <c r="I1358"/>
      <c r="J1358"/>
      <c r="K1358"/>
      <c r="L1358"/>
      <c r="M1358"/>
      <c r="N1358"/>
      <c r="O1358"/>
      <c r="P1358"/>
      <c r="Q1358"/>
      <c r="R1358"/>
      <c r="S1358"/>
      <c r="T1358"/>
      <c r="U1358"/>
      <c r="V1358"/>
      <c r="W1358"/>
      <c r="X1358"/>
      <c r="Y1358"/>
      <c r="Z1358"/>
    </row>
    <row r="1359" spans="1:26" ht="14.4" x14ac:dyDescent="0.3">
      <c r="A1359"/>
      <c r="B1359"/>
      <c r="C1359"/>
      <c r="D1359"/>
      <c r="E1359"/>
      <c r="F1359"/>
      <c r="G1359"/>
      <c r="H1359"/>
      <c r="I1359"/>
      <c r="J1359"/>
      <c r="K1359"/>
      <c r="L1359"/>
      <c r="M1359"/>
      <c r="N1359"/>
      <c r="O1359"/>
      <c r="P1359"/>
      <c r="Q1359"/>
      <c r="R1359"/>
      <c r="S1359"/>
      <c r="T1359"/>
      <c r="U1359"/>
      <c r="V1359"/>
      <c r="W1359"/>
      <c r="X1359"/>
      <c r="Y1359"/>
      <c r="Z1359"/>
    </row>
    <row r="1360" spans="1:26" ht="14.4" x14ac:dyDescent="0.3">
      <c r="A1360"/>
      <c r="B1360"/>
      <c r="C1360"/>
      <c r="D1360"/>
      <c r="E1360"/>
      <c r="F1360"/>
      <c r="G1360"/>
      <c r="H1360"/>
      <c r="I1360"/>
      <c r="J1360"/>
      <c r="K1360"/>
      <c r="L1360"/>
      <c r="M1360"/>
      <c r="N1360"/>
      <c r="O1360"/>
      <c r="P1360"/>
      <c r="Q1360"/>
      <c r="R1360"/>
      <c r="S1360"/>
      <c r="T1360"/>
      <c r="U1360"/>
      <c r="V1360"/>
      <c r="W1360"/>
      <c r="X1360"/>
      <c r="Y1360"/>
      <c r="Z1360"/>
    </row>
    <row r="1361" spans="1:26" ht="14.4" x14ac:dyDescent="0.3">
      <c r="A1361"/>
      <c r="B1361"/>
      <c r="C1361"/>
      <c r="D1361"/>
      <c r="E1361"/>
      <c r="F1361"/>
      <c r="G1361"/>
      <c r="H1361"/>
      <c r="I1361"/>
      <c r="J1361"/>
      <c r="K1361"/>
      <c r="L1361"/>
      <c r="M1361"/>
      <c r="N1361"/>
      <c r="O1361"/>
      <c r="P1361"/>
      <c r="Q1361"/>
      <c r="R1361"/>
      <c r="S1361"/>
      <c r="T1361"/>
      <c r="U1361"/>
      <c r="V1361"/>
      <c r="W1361"/>
      <c r="X1361"/>
      <c r="Y1361"/>
      <c r="Z1361"/>
    </row>
    <row r="1362" spans="1:26" ht="14.4" x14ac:dyDescent="0.3">
      <c r="A1362"/>
      <c r="B1362"/>
      <c r="C1362"/>
      <c r="D1362"/>
      <c r="E1362"/>
      <c r="F1362"/>
      <c r="G1362"/>
      <c r="H1362"/>
      <c r="I1362"/>
      <c r="J1362"/>
      <c r="K1362"/>
      <c r="L1362"/>
      <c r="M1362"/>
      <c r="N1362"/>
      <c r="O1362"/>
      <c r="P1362"/>
      <c r="Q1362"/>
      <c r="R1362"/>
      <c r="S1362"/>
      <c r="T1362"/>
      <c r="U1362"/>
      <c r="V1362"/>
      <c r="W1362"/>
      <c r="X1362"/>
      <c r="Y1362"/>
      <c r="Z1362"/>
    </row>
    <row r="1363" spans="1:26" ht="14.4" x14ac:dyDescent="0.3">
      <c r="A1363"/>
      <c r="B1363"/>
      <c r="C1363"/>
      <c r="D1363"/>
      <c r="E1363"/>
      <c r="F1363"/>
      <c r="G1363"/>
      <c r="H1363"/>
      <c r="I1363"/>
      <c r="J1363"/>
      <c r="K1363"/>
      <c r="L1363"/>
      <c r="M1363"/>
      <c r="N1363"/>
      <c r="O1363"/>
      <c r="P1363"/>
      <c r="Q1363"/>
      <c r="R1363"/>
      <c r="S1363"/>
      <c r="T1363"/>
      <c r="U1363"/>
      <c r="V1363"/>
      <c r="W1363"/>
      <c r="X1363"/>
      <c r="Y1363"/>
      <c r="Z1363"/>
    </row>
    <row r="1364" spans="1:26" ht="14.4" x14ac:dyDescent="0.3">
      <c r="A1364"/>
      <c r="B1364"/>
      <c r="C1364"/>
      <c r="D1364"/>
      <c r="E1364"/>
      <c r="F1364"/>
      <c r="G1364"/>
      <c r="H1364"/>
      <c r="I1364"/>
      <c r="J1364"/>
      <c r="K1364"/>
      <c r="L1364"/>
      <c r="M1364"/>
      <c r="N1364"/>
      <c r="O1364"/>
      <c r="P1364"/>
      <c r="Q1364"/>
      <c r="R1364"/>
      <c r="S1364"/>
      <c r="T1364"/>
      <c r="U1364"/>
      <c r="V1364"/>
      <c r="W1364"/>
      <c r="X1364"/>
      <c r="Y1364"/>
      <c r="Z1364"/>
    </row>
    <row r="1365" spans="1:26" ht="14.4" x14ac:dyDescent="0.3">
      <c r="A1365"/>
      <c r="B1365"/>
      <c r="C1365"/>
      <c r="D1365"/>
      <c r="E1365"/>
      <c r="F1365"/>
      <c r="G1365"/>
      <c r="H1365"/>
      <c r="I1365"/>
      <c r="J1365"/>
      <c r="K1365"/>
      <c r="L1365"/>
      <c r="M1365"/>
      <c r="N1365"/>
      <c r="O1365"/>
      <c r="P1365"/>
      <c r="Q1365"/>
      <c r="R1365"/>
      <c r="S1365"/>
      <c r="T1365"/>
      <c r="U1365"/>
      <c r="V1365"/>
      <c r="W1365"/>
      <c r="X1365"/>
      <c r="Y1365"/>
      <c r="Z1365"/>
    </row>
    <row r="1366" spans="1:26" ht="14.4" x14ac:dyDescent="0.3">
      <c r="A1366"/>
      <c r="B1366"/>
      <c r="C1366"/>
      <c r="D1366"/>
      <c r="E1366"/>
      <c r="F1366"/>
      <c r="G1366"/>
      <c r="H1366"/>
      <c r="I1366"/>
      <c r="J1366"/>
      <c r="K1366"/>
      <c r="L1366"/>
      <c r="M1366"/>
      <c r="N1366"/>
      <c r="O1366"/>
      <c r="P1366"/>
      <c r="Q1366"/>
      <c r="R1366"/>
      <c r="S1366"/>
      <c r="T1366"/>
      <c r="U1366"/>
      <c r="V1366"/>
      <c r="W1366"/>
      <c r="X1366"/>
      <c r="Y1366"/>
      <c r="Z1366"/>
    </row>
    <row r="1367" spans="1:26" ht="14.4" x14ac:dyDescent="0.3">
      <c r="A1367"/>
      <c r="B1367"/>
      <c r="C1367"/>
      <c r="D1367"/>
      <c r="E1367"/>
      <c r="F1367"/>
      <c r="G1367"/>
      <c r="H1367"/>
      <c r="I1367"/>
      <c r="J1367"/>
      <c r="K1367"/>
      <c r="L1367"/>
      <c r="M1367"/>
      <c r="N1367"/>
      <c r="O1367"/>
      <c r="P1367"/>
      <c r="Q1367"/>
      <c r="R1367"/>
      <c r="S1367"/>
      <c r="T1367"/>
      <c r="U1367"/>
      <c r="V1367"/>
      <c r="W1367"/>
      <c r="X1367"/>
      <c r="Y1367"/>
      <c r="Z1367"/>
    </row>
    <row r="1368" spans="1:26" ht="14.4" x14ac:dyDescent="0.3">
      <c r="A1368"/>
      <c r="B1368"/>
      <c r="C1368"/>
      <c r="D1368"/>
      <c r="E1368"/>
      <c r="F1368"/>
      <c r="G1368"/>
      <c r="H1368"/>
      <c r="I1368"/>
      <c r="J1368"/>
      <c r="K1368"/>
      <c r="L1368"/>
      <c r="M1368"/>
      <c r="N1368"/>
      <c r="O1368"/>
      <c r="P1368"/>
      <c r="Q1368"/>
      <c r="R1368"/>
      <c r="S1368"/>
      <c r="T1368"/>
      <c r="U1368"/>
      <c r="V1368"/>
      <c r="W1368"/>
      <c r="X1368"/>
      <c r="Y1368"/>
      <c r="Z1368"/>
    </row>
    <row r="1369" spans="1:26" ht="14.4" x14ac:dyDescent="0.3">
      <c r="A1369"/>
      <c r="B1369"/>
      <c r="C1369"/>
      <c r="D1369"/>
      <c r="E1369"/>
      <c r="F1369"/>
      <c r="G1369"/>
      <c r="H1369"/>
      <c r="I1369"/>
      <c r="J1369"/>
      <c r="K1369"/>
      <c r="L1369"/>
      <c r="M1369"/>
      <c r="N1369"/>
      <c r="O1369"/>
      <c r="P1369"/>
      <c r="Q1369"/>
      <c r="R1369"/>
      <c r="S1369"/>
      <c r="T1369"/>
      <c r="U1369"/>
      <c r="V1369"/>
      <c r="W1369"/>
      <c r="X1369"/>
      <c r="Y1369"/>
      <c r="Z1369"/>
    </row>
    <row r="1370" spans="1:26" ht="14.4" x14ac:dyDescent="0.3">
      <c r="A1370"/>
      <c r="B1370"/>
      <c r="C1370"/>
      <c r="D1370"/>
      <c r="E1370"/>
      <c r="F1370"/>
      <c r="G1370"/>
      <c r="H1370"/>
      <c r="I1370"/>
      <c r="J1370"/>
      <c r="K1370"/>
      <c r="L1370"/>
      <c r="M1370"/>
      <c r="N1370"/>
      <c r="O1370"/>
      <c r="P1370"/>
      <c r="Q1370"/>
      <c r="R1370"/>
      <c r="S1370"/>
      <c r="T1370"/>
      <c r="U1370"/>
      <c r="V1370"/>
      <c r="W1370"/>
      <c r="X1370"/>
      <c r="Y1370"/>
      <c r="Z1370"/>
    </row>
    <row r="1371" spans="1:26" ht="14.4" x14ac:dyDescent="0.3">
      <c r="A1371"/>
      <c r="B1371"/>
      <c r="C1371"/>
      <c r="D1371"/>
      <c r="E1371"/>
      <c r="F1371"/>
      <c r="G1371"/>
      <c r="H1371"/>
      <c r="I1371"/>
      <c r="J1371"/>
      <c r="K1371"/>
      <c r="L1371"/>
      <c r="M1371"/>
      <c r="N1371"/>
      <c r="O1371"/>
      <c r="P1371"/>
      <c r="Q1371"/>
      <c r="R1371"/>
      <c r="S1371"/>
      <c r="T1371"/>
      <c r="U1371"/>
      <c r="V1371"/>
      <c r="W1371"/>
      <c r="X1371"/>
      <c r="Y1371"/>
      <c r="Z1371"/>
    </row>
    <row r="1372" spans="1:26" ht="14.4" x14ac:dyDescent="0.3">
      <c r="A1372"/>
      <c r="B1372"/>
      <c r="C1372"/>
      <c r="D1372"/>
      <c r="E1372"/>
      <c r="F1372"/>
      <c r="G1372"/>
      <c r="H1372"/>
      <c r="I1372"/>
      <c r="J1372"/>
      <c r="K1372"/>
      <c r="L1372"/>
      <c r="M1372"/>
      <c r="N1372"/>
      <c r="O1372"/>
      <c r="P1372"/>
      <c r="Q1372"/>
      <c r="R1372"/>
      <c r="S1372"/>
      <c r="T1372"/>
      <c r="U1372"/>
      <c r="V1372"/>
      <c r="W1372"/>
      <c r="X1372"/>
      <c r="Y1372"/>
      <c r="Z1372"/>
    </row>
    <row r="1373" spans="1:26" ht="14.4" x14ac:dyDescent="0.3">
      <c r="A1373"/>
      <c r="B1373"/>
      <c r="C1373"/>
      <c r="D1373"/>
      <c r="E1373"/>
      <c r="F1373"/>
      <c r="G1373"/>
      <c r="H1373"/>
      <c r="I1373"/>
      <c r="J1373"/>
      <c r="K1373"/>
      <c r="L1373"/>
      <c r="M1373"/>
      <c r="N1373"/>
      <c r="O1373"/>
      <c r="P1373"/>
      <c r="Q1373"/>
      <c r="R1373"/>
      <c r="S1373"/>
      <c r="T1373"/>
      <c r="U1373"/>
      <c r="V1373"/>
      <c r="W1373"/>
      <c r="X1373"/>
      <c r="Y1373"/>
      <c r="Z1373"/>
    </row>
    <row r="1374" spans="1:26" ht="14.4" x14ac:dyDescent="0.3">
      <c r="A1374"/>
      <c r="B1374"/>
      <c r="C1374"/>
      <c r="D1374"/>
      <c r="E1374"/>
      <c r="F1374"/>
      <c r="G1374"/>
      <c r="H1374"/>
      <c r="I1374"/>
      <c r="J1374"/>
      <c r="K1374"/>
      <c r="L1374"/>
      <c r="M1374"/>
      <c r="N1374"/>
      <c r="O1374"/>
      <c r="P1374"/>
      <c r="Q1374"/>
      <c r="R1374"/>
      <c r="S1374"/>
      <c r="T1374"/>
      <c r="U1374"/>
      <c r="V1374"/>
      <c r="W1374"/>
      <c r="X1374"/>
      <c r="Y1374"/>
      <c r="Z1374"/>
    </row>
    <row r="1375" spans="1:26" ht="14.4" x14ac:dyDescent="0.3">
      <c r="A1375"/>
      <c r="B1375"/>
      <c r="C1375"/>
      <c r="D1375"/>
      <c r="E1375"/>
      <c r="F1375"/>
      <c r="G1375"/>
      <c r="H1375"/>
      <c r="I1375"/>
      <c r="J1375"/>
      <c r="K1375"/>
      <c r="L1375"/>
      <c r="M1375"/>
      <c r="N1375"/>
      <c r="O1375"/>
      <c r="P1375"/>
      <c r="Q1375"/>
      <c r="R1375"/>
      <c r="S1375"/>
      <c r="T1375"/>
      <c r="U1375"/>
      <c r="V1375"/>
      <c r="W1375"/>
      <c r="X1375"/>
      <c r="Y1375"/>
      <c r="Z1375"/>
    </row>
    <row r="1376" spans="1:26" ht="14.4" x14ac:dyDescent="0.3">
      <c r="A1376"/>
      <c r="B1376"/>
      <c r="C1376"/>
      <c r="D1376"/>
      <c r="E1376"/>
      <c r="F1376"/>
      <c r="G1376"/>
      <c r="H1376"/>
      <c r="I1376"/>
      <c r="J1376"/>
      <c r="K1376"/>
      <c r="L1376"/>
      <c r="M1376"/>
      <c r="N1376"/>
      <c r="O1376"/>
      <c r="P1376"/>
      <c r="Q1376"/>
      <c r="R1376"/>
      <c r="S1376"/>
      <c r="T1376"/>
      <c r="U1376"/>
      <c r="V1376"/>
      <c r="W1376"/>
      <c r="X1376"/>
      <c r="Y1376"/>
      <c r="Z1376"/>
    </row>
    <row r="1377" spans="1:26" ht="14.4" x14ac:dyDescent="0.3">
      <c r="A1377"/>
      <c r="B1377"/>
      <c r="C1377"/>
      <c r="D1377"/>
      <c r="E1377"/>
      <c r="F1377"/>
      <c r="G1377"/>
      <c r="H1377"/>
      <c r="I1377"/>
      <c r="J1377"/>
      <c r="K1377"/>
      <c r="L1377"/>
      <c r="M1377"/>
      <c r="N1377"/>
      <c r="O1377"/>
      <c r="P1377"/>
      <c r="Q1377"/>
      <c r="R1377"/>
      <c r="S1377"/>
      <c r="T1377"/>
      <c r="U1377"/>
      <c r="V1377"/>
      <c r="W1377"/>
      <c r="X1377"/>
      <c r="Y1377"/>
      <c r="Z1377"/>
    </row>
    <row r="1378" spans="1:26" ht="14.4" x14ac:dyDescent="0.3">
      <c r="A1378"/>
      <c r="B1378"/>
      <c r="C1378"/>
      <c r="D1378"/>
      <c r="E1378"/>
      <c r="F1378"/>
      <c r="G1378"/>
      <c r="H1378"/>
      <c r="I1378"/>
      <c r="J1378"/>
      <c r="K1378"/>
      <c r="L1378"/>
      <c r="M1378"/>
      <c r="N1378"/>
      <c r="O1378"/>
      <c r="P1378"/>
      <c r="Q1378"/>
      <c r="R1378"/>
      <c r="S1378"/>
      <c r="T1378"/>
      <c r="U1378"/>
      <c r="V1378"/>
      <c r="W1378"/>
      <c r="X1378"/>
      <c r="Y1378"/>
      <c r="Z1378"/>
    </row>
    <row r="1379" spans="1:26" ht="14.4" x14ac:dyDescent="0.3">
      <c r="A1379"/>
      <c r="B1379"/>
      <c r="C1379"/>
      <c r="D1379"/>
      <c r="E1379"/>
      <c r="F1379"/>
      <c r="G1379"/>
      <c r="H1379"/>
      <c r="I1379"/>
      <c r="J1379"/>
      <c r="K1379"/>
      <c r="L1379"/>
      <c r="M1379"/>
      <c r="N1379"/>
      <c r="O1379"/>
      <c r="P1379"/>
      <c r="Q1379"/>
      <c r="R1379"/>
      <c r="S1379"/>
      <c r="T1379"/>
      <c r="U1379"/>
      <c r="V1379"/>
      <c r="W1379"/>
      <c r="X1379"/>
      <c r="Y1379"/>
      <c r="Z1379"/>
    </row>
    <row r="1380" spans="1:26" ht="14.4" x14ac:dyDescent="0.3">
      <c r="A1380"/>
      <c r="B1380"/>
      <c r="C1380"/>
      <c r="D1380"/>
      <c r="E1380"/>
      <c r="F1380"/>
      <c r="G1380"/>
      <c r="H1380"/>
      <c r="I1380"/>
      <c r="J1380"/>
      <c r="K1380"/>
      <c r="L1380"/>
      <c r="M1380"/>
      <c r="N1380"/>
      <c r="O1380"/>
      <c r="P1380"/>
      <c r="Q1380"/>
      <c r="R1380"/>
      <c r="S1380"/>
      <c r="T1380"/>
      <c r="U1380"/>
      <c r="V1380"/>
      <c r="W1380"/>
      <c r="X1380"/>
      <c r="Y1380"/>
      <c r="Z1380"/>
    </row>
    <row r="1381" spans="1:26" ht="14.4" x14ac:dyDescent="0.3">
      <c r="A1381"/>
      <c r="B1381"/>
      <c r="C1381"/>
      <c r="D1381"/>
      <c r="E1381"/>
      <c r="F1381"/>
      <c r="G1381"/>
      <c r="H1381"/>
      <c r="I1381"/>
      <c r="J1381"/>
      <c r="K1381"/>
      <c r="L1381"/>
      <c r="M1381"/>
      <c r="N1381"/>
      <c r="O1381"/>
      <c r="P1381"/>
      <c r="Q1381"/>
      <c r="R1381"/>
      <c r="S1381"/>
      <c r="T1381"/>
      <c r="U1381"/>
      <c r="V1381"/>
      <c r="W1381"/>
      <c r="X1381"/>
      <c r="Y1381"/>
      <c r="Z1381"/>
    </row>
    <row r="1382" spans="1:26" ht="14.4" x14ac:dyDescent="0.3">
      <c r="A1382"/>
      <c r="B1382"/>
      <c r="C1382"/>
      <c r="D1382"/>
      <c r="E1382"/>
      <c r="F1382"/>
      <c r="G1382"/>
      <c r="H1382"/>
      <c r="I1382"/>
      <c r="J1382"/>
      <c r="K1382"/>
      <c r="L1382"/>
      <c r="M1382"/>
      <c r="N1382"/>
      <c r="O1382"/>
      <c r="P1382"/>
      <c r="Q1382"/>
      <c r="R1382"/>
      <c r="S1382"/>
      <c r="T1382"/>
      <c r="U1382"/>
      <c r="V1382"/>
      <c r="W1382"/>
      <c r="X1382"/>
      <c r="Y1382"/>
      <c r="Z1382"/>
    </row>
    <row r="1383" spans="1:26" ht="14.4" x14ac:dyDescent="0.3">
      <c r="A1383"/>
      <c r="B1383"/>
      <c r="C1383"/>
      <c r="D1383"/>
      <c r="E1383"/>
      <c r="F1383"/>
      <c r="G1383"/>
      <c r="H1383"/>
      <c r="I1383"/>
      <c r="J1383"/>
      <c r="K1383"/>
      <c r="L1383"/>
      <c r="M1383"/>
      <c r="N1383"/>
      <c r="O1383"/>
      <c r="P1383"/>
      <c r="Q1383"/>
      <c r="R1383"/>
      <c r="S1383"/>
      <c r="T1383"/>
      <c r="U1383"/>
      <c r="V1383"/>
      <c r="W1383"/>
      <c r="X1383"/>
      <c r="Y1383"/>
      <c r="Z1383"/>
    </row>
    <row r="1384" spans="1:26" ht="14.4" x14ac:dyDescent="0.3">
      <c r="A1384"/>
      <c r="B1384"/>
      <c r="C1384"/>
      <c r="D1384"/>
      <c r="E1384"/>
      <c r="F1384"/>
      <c r="G1384"/>
      <c r="H1384"/>
      <c r="I1384"/>
      <c r="J1384"/>
      <c r="K1384"/>
      <c r="L1384"/>
      <c r="M1384"/>
      <c r="N1384"/>
      <c r="O1384"/>
      <c r="P1384"/>
      <c r="Q1384"/>
      <c r="R1384"/>
      <c r="S1384"/>
      <c r="T1384"/>
      <c r="U1384"/>
      <c r="V1384"/>
      <c r="W1384"/>
      <c r="X1384"/>
      <c r="Y1384"/>
      <c r="Z1384"/>
    </row>
    <row r="1385" spans="1:26" ht="14.4" x14ac:dyDescent="0.3">
      <c r="A1385"/>
      <c r="B1385"/>
      <c r="C1385"/>
      <c r="D1385"/>
      <c r="E1385"/>
      <c r="F1385"/>
      <c r="G1385"/>
      <c r="H1385"/>
      <c r="I1385"/>
      <c r="J1385"/>
      <c r="K1385"/>
      <c r="L1385"/>
      <c r="M1385"/>
      <c r="N1385"/>
      <c r="O1385"/>
      <c r="P1385"/>
      <c r="Q1385"/>
      <c r="R1385"/>
      <c r="S1385"/>
      <c r="T1385"/>
      <c r="U1385"/>
      <c r="V1385"/>
      <c r="W1385"/>
      <c r="X1385"/>
      <c r="Y1385"/>
      <c r="Z1385"/>
    </row>
    <row r="1386" spans="1:26" ht="14.4" x14ac:dyDescent="0.3">
      <c r="A1386"/>
      <c r="B1386"/>
      <c r="C1386"/>
      <c r="D1386"/>
      <c r="E1386"/>
      <c r="F1386"/>
      <c r="G1386"/>
      <c r="H1386"/>
      <c r="I1386"/>
      <c r="J1386"/>
      <c r="K1386"/>
      <c r="L1386"/>
      <c r="M1386"/>
      <c r="N1386"/>
      <c r="O1386"/>
      <c r="P1386"/>
      <c r="Q1386"/>
      <c r="R1386"/>
      <c r="S1386"/>
      <c r="T1386"/>
      <c r="U1386"/>
      <c r="V1386"/>
      <c r="W1386"/>
      <c r="X1386"/>
      <c r="Y1386"/>
      <c r="Z1386"/>
    </row>
    <row r="1387" spans="1:26" ht="14.4" x14ac:dyDescent="0.3">
      <c r="A1387"/>
      <c r="B1387"/>
      <c r="C1387"/>
      <c r="D1387"/>
      <c r="E1387"/>
      <c r="F1387"/>
      <c r="G1387"/>
      <c r="H1387"/>
      <c r="I1387"/>
      <c r="J1387"/>
      <c r="K1387"/>
      <c r="L1387"/>
      <c r="M1387"/>
      <c r="N1387"/>
      <c r="O1387"/>
      <c r="P1387"/>
      <c r="Q1387"/>
      <c r="R1387"/>
      <c r="S1387"/>
      <c r="T1387"/>
      <c r="U1387"/>
      <c r="V1387"/>
      <c r="W1387"/>
      <c r="X1387"/>
      <c r="Y1387"/>
      <c r="Z1387"/>
    </row>
    <row r="1388" spans="1:26" ht="14.4" x14ac:dyDescent="0.3">
      <c r="A1388"/>
      <c r="B1388"/>
      <c r="C1388"/>
      <c r="D1388"/>
      <c r="E1388"/>
      <c r="F1388"/>
      <c r="G1388"/>
      <c r="H1388"/>
      <c r="I1388"/>
      <c r="J1388"/>
      <c r="K1388"/>
      <c r="L1388"/>
      <c r="M1388"/>
      <c r="N1388"/>
      <c r="O1388"/>
      <c r="P1388"/>
      <c r="Q1388"/>
      <c r="R1388"/>
      <c r="S1388"/>
      <c r="T1388"/>
      <c r="U1388"/>
      <c r="V1388"/>
      <c r="W1388"/>
      <c r="X1388"/>
      <c r="Y1388"/>
      <c r="Z1388"/>
    </row>
    <row r="1389" spans="1:26" ht="14.4" x14ac:dyDescent="0.3">
      <c r="A1389"/>
      <c r="B1389"/>
      <c r="C1389"/>
      <c r="D1389"/>
      <c r="E1389"/>
      <c r="F1389"/>
      <c r="G1389"/>
      <c r="H1389"/>
      <c r="I1389"/>
      <c r="J1389"/>
      <c r="K1389"/>
      <c r="L1389"/>
      <c r="M1389"/>
      <c r="N1389"/>
      <c r="O1389"/>
      <c r="P1389"/>
      <c r="Q1389"/>
      <c r="R1389"/>
      <c r="S1389"/>
      <c r="T1389"/>
      <c r="U1389"/>
      <c r="V1389"/>
      <c r="W1389"/>
      <c r="X1389"/>
      <c r="Y1389"/>
      <c r="Z1389"/>
    </row>
    <row r="1390" spans="1:26" ht="14.4" x14ac:dyDescent="0.3">
      <c r="A1390"/>
      <c r="B1390"/>
      <c r="C1390"/>
      <c r="D1390"/>
      <c r="E1390"/>
      <c r="F1390"/>
      <c r="G1390"/>
      <c r="H1390"/>
      <c r="I1390"/>
      <c r="J1390"/>
      <c r="K1390"/>
      <c r="L1390"/>
      <c r="M1390"/>
      <c r="N1390"/>
      <c r="O1390"/>
      <c r="P1390"/>
      <c r="Q1390"/>
      <c r="R1390"/>
      <c r="S1390"/>
      <c r="T1390"/>
      <c r="U1390"/>
      <c r="V1390"/>
      <c r="W1390"/>
      <c r="X1390"/>
      <c r="Y1390"/>
      <c r="Z1390"/>
    </row>
    <row r="1391" spans="1:26" ht="14.4" x14ac:dyDescent="0.3">
      <c r="A1391"/>
      <c r="B1391"/>
      <c r="C1391"/>
      <c r="D1391"/>
      <c r="E1391"/>
      <c r="F1391"/>
      <c r="G1391"/>
      <c r="H1391"/>
      <c r="I1391"/>
      <c r="J1391"/>
      <c r="K1391"/>
      <c r="L1391"/>
      <c r="M1391"/>
      <c r="N1391"/>
      <c r="O1391"/>
      <c r="P1391"/>
      <c r="Q1391"/>
      <c r="R1391"/>
      <c r="S1391"/>
      <c r="T1391"/>
      <c r="U1391"/>
      <c r="V1391"/>
      <c r="W1391"/>
      <c r="X1391"/>
      <c r="Y1391"/>
      <c r="Z1391"/>
    </row>
    <row r="1392" spans="1:26" ht="14.4" x14ac:dyDescent="0.3">
      <c r="A1392"/>
      <c r="B1392"/>
      <c r="C1392"/>
      <c r="D1392"/>
      <c r="E1392"/>
      <c r="F1392"/>
      <c r="G1392"/>
      <c r="H1392"/>
      <c r="I1392"/>
      <c r="J1392"/>
      <c r="K1392"/>
      <c r="L1392"/>
      <c r="M1392"/>
      <c r="N1392"/>
      <c r="O1392"/>
      <c r="P1392"/>
      <c r="Q1392"/>
      <c r="R1392"/>
      <c r="S1392"/>
      <c r="T1392"/>
      <c r="U1392"/>
      <c r="V1392"/>
      <c r="W1392"/>
      <c r="X1392"/>
      <c r="Y1392"/>
      <c r="Z1392"/>
    </row>
    <row r="1393" spans="1:26" ht="14.4" x14ac:dyDescent="0.3">
      <c r="A1393"/>
      <c r="B1393"/>
      <c r="C1393"/>
      <c r="D1393"/>
      <c r="E1393"/>
      <c r="F1393"/>
      <c r="G1393"/>
      <c r="H1393"/>
      <c r="I1393"/>
      <c r="J1393"/>
      <c r="K1393"/>
      <c r="L1393"/>
      <c r="M1393"/>
      <c r="N1393"/>
      <c r="O1393"/>
      <c r="P1393"/>
      <c r="Q1393"/>
      <c r="R1393"/>
      <c r="S1393"/>
      <c r="T1393"/>
      <c r="U1393"/>
      <c r="V1393"/>
      <c r="W1393"/>
      <c r="X1393"/>
      <c r="Y1393"/>
      <c r="Z1393"/>
    </row>
    <row r="1394" spans="1:26" ht="14.4" x14ac:dyDescent="0.3">
      <c r="A1394"/>
      <c r="B1394"/>
      <c r="C1394"/>
      <c r="D1394"/>
      <c r="E1394"/>
      <c r="F1394"/>
      <c r="G1394"/>
      <c r="H1394"/>
      <c r="I1394"/>
      <c r="J1394"/>
      <c r="K1394"/>
      <c r="L1394"/>
      <c r="M1394"/>
      <c r="N1394"/>
      <c r="O1394"/>
      <c r="P1394"/>
      <c r="Q1394"/>
      <c r="R1394"/>
      <c r="S1394"/>
      <c r="T1394"/>
      <c r="U1394"/>
      <c r="V1394"/>
      <c r="W1394"/>
      <c r="X1394"/>
      <c r="Y1394"/>
      <c r="Z1394"/>
    </row>
    <row r="1395" spans="1:26" ht="14.4" x14ac:dyDescent="0.3">
      <c r="A1395"/>
      <c r="B1395"/>
      <c r="C1395"/>
      <c r="D1395"/>
      <c r="E1395"/>
      <c r="F1395"/>
      <c r="G1395"/>
      <c r="H1395"/>
      <c r="I1395"/>
      <c r="J1395"/>
      <c r="K1395"/>
      <c r="L1395"/>
      <c r="M1395"/>
      <c r="N1395"/>
      <c r="O1395"/>
      <c r="P1395"/>
      <c r="Q1395"/>
      <c r="R1395"/>
      <c r="S1395"/>
      <c r="T1395"/>
      <c r="U1395"/>
      <c r="V1395"/>
      <c r="W1395"/>
      <c r="X1395"/>
      <c r="Y1395"/>
      <c r="Z1395"/>
    </row>
    <row r="1396" spans="1:26" ht="14.4" x14ac:dyDescent="0.3">
      <c r="A1396"/>
      <c r="B1396"/>
      <c r="C1396"/>
      <c r="D1396"/>
      <c r="E1396"/>
      <c r="F1396"/>
      <c r="G1396"/>
      <c r="H1396"/>
      <c r="I1396"/>
      <c r="J1396"/>
      <c r="K1396"/>
      <c r="L1396"/>
      <c r="M1396"/>
      <c r="N1396"/>
      <c r="O1396"/>
      <c r="P1396"/>
      <c r="Q1396"/>
      <c r="R1396"/>
      <c r="S1396"/>
      <c r="T1396"/>
      <c r="U1396"/>
      <c r="V1396"/>
      <c r="W1396"/>
      <c r="X1396"/>
      <c r="Y1396"/>
      <c r="Z1396"/>
    </row>
    <row r="1397" spans="1:26" ht="14.4" x14ac:dyDescent="0.3">
      <c r="A1397"/>
      <c r="B1397"/>
      <c r="C1397"/>
      <c r="D1397"/>
      <c r="E1397"/>
      <c r="F1397"/>
      <c r="G1397"/>
      <c r="H1397"/>
      <c r="I1397"/>
      <c r="J1397"/>
      <c r="K1397"/>
      <c r="L1397"/>
      <c r="M1397"/>
      <c r="N1397"/>
      <c r="O1397"/>
      <c r="P1397"/>
      <c r="Q1397"/>
      <c r="R1397"/>
      <c r="S1397"/>
      <c r="T1397"/>
      <c r="U1397"/>
      <c r="V1397"/>
      <c r="W1397"/>
      <c r="X1397"/>
      <c r="Y1397"/>
      <c r="Z1397"/>
    </row>
    <row r="1398" spans="1:26" ht="14.4" x14ac:dyDescent="0.3">
      <c r="A1398"/>
      <c r="B1398"/>
      <c r="C1398"/>
      <c r="D1398"/>
      <c r="E1398"/>
      <c r="F1398"/>
      <c r="G1398"/>
      <c r="H1398"/>
      <c r="I1398"/>
      <c r="J1398"/>
      <c r="K1398"/>
      <c r="L1398"/>
      <c r="M1398"/>
      <c r="N1398"/>
      <c r="O1398"/>
      <c r="P1398"/>
      <c r="Q1398"/>
      <c r="R1398"/>
      <c r="S1398"/>
      <c r="T1398"/>
      <c r="U1398"/>
      <c r="V1398"/>
      <c r="W1398"/>
      <c r="X1398"/>
      <c r="Y1398"/>
      <c r="Z1398"/>
    </row>
    <row r="1399" spans="1:26" ht="14.4" x14ac:dyDescent="0.3">
      <c r="A1399"/>
      <c r="B1399"/>
      <c r="C1399"/>
      <c r="D1399"/>
      <c r="E1399"/>
      <c r="F1399"/>
      <c r="G1399"/>
      <c r="H1399"/>
      <c r="I1399"/>
      <c r="J1399"/>
      <c r="K1399"/>
      <c r="L1399"/>
      <c r="M1399"/>
      <c r="N1399"/>
      <c r="O1399"/>
      <c r="P1399"/>
      <c r="Q1399"/>
      <c r="R1399"/>
      <c r="S1399"/>
      <c r="T1399"/>
      <c r="U1399"/>
      <c r="V1399"/>
      <c r="W1399"/>
      <c r="X1399"/>
      <c r="Y1399"/>
      <c r="Z1399"/>
    </row>
    <row r="1400" spans="1:26" ht="14.4" x14ac:dyDescent="0.3">
      <c r="A1400"/>
      <c r="B1400"/>
      <c r="C1400"/>
      <c r="D1400"/>
      <c r="E1400"/>
      <c r="F1400"/>
      <c r="G1400"/>
      <c r="H1400"/>
      <c r="I1400"/>
      <c r="J1400"/>
      <c r="K1400"/>
      <c r="L1400"/>
      <c r="M1400"/>
      <c r="N1400"/>
      <c r="O1400"/>
      <c r="P1400"/>
      <c r="Q1400"/>
      <c r="R1400"/>
      <c r="S1400"/>
      <c r="T1400"/>
      <c r="U1400"/>
      <c r="V1400"/>
      <c r="W1400"/>
      <c r="X1400"/>
      <c r="Y1400"/>
      <c r="Z1400"/>
    </row>
    <row r="1401" spans="1:26" ht="14.4" x14ac:dyDescent="0.3">
      <c r="A1401"/>
      <c r="B1401"/>
      <c r="C1401"/>
      <c r="D1401"/>
      <c r="E1401"/>
      <c r="F1401"/>
      <c r="G1401"/>
      <c r="H1401"/>
      <c r="I1401"/>
      <c r="J1401"/>
      <c r="K1401"/>
      <c r="L1401"/>
      <c r="M1401"/>
      <c r="N1401"/>
      <c r="O1401"/>
      <c r="P1401"/>
      <c r="Q1401"/>
      <c r="R1401"/>
      <c r="S1401"/>
      <c r="T1401"/>
      <c r="U1401"/>
      <c r="V1401"/>
      <c r="W1401"/>
      <c r="X1401"/>
      <c r="Y1401"/>
      <c r="Z1401"/>
    </row>
    <row r="1402" spans="1:26" ht="14.4" x14ac:dyDescent="0.3">
      <c r="A1402"/>
      <c r="B1402"/>
      <c r="C1402"/>
      <c r="D1402"/>
      <c r="E1402"/>
      <c r="F1402"/>
      <c r="G1402"/>
      <c r="H1402"/>
      <c r="I1402"/>
      <c r="J1402"/>
      <c r="K1402"/>
      <c r="L1402"/>
      <c r="M1402"/>
      <c r="N1402"/>
      <c r="O1402"/>
      <c r="P1402"/>
      <c r="Q1402"/>
      <c r="R1402"/>
      <c r="S1402"/>
      <c r="T1402"/>
      <c r="U1402"/>
      <c r="V1402"/>
      <c r="W1402"/>
      <c r="X1402"/>
      <c r="Y1402"/>
      <c r="Z1402"/>
    </row>
    <row r="1403" spans="1:26" ht="14.4" x14ac:dyDescent="0.3">
      <c r="A1403"/>
      <c r="B1403"/>
      <c r="C1403"/>
      <c r="D1403"/>
      <c r="E1403"/>
      <c r="F1403"/>
      <c r="G1403"/>
      <c r="H1403"/>
      <c r="I1403"/>
      <c r="J1403"/>
      <c r="K1403"/>
      <c r="L1403"/>
      <c r="M1403"/>
      <c r="N1403"/>
      <c r="O1403"/>
      <c r="P1403"/>
      <c r="Q1403"/>
      <c r="R1403"/>
      <c r="S1403"/>
      <c r="T1403"/>
      <c r="U1403"/>
      <c r="V1403"/>
      <c r="W1403"/>
      <c r="X1403"/>
      <c r="Y1403"/>
      <c r="Z1403"/>
    </row>
    <row r="1404" spans="1:26" ht="14.4" x14ac:dyDescent="0.3">
      <c r="A1404"/>
      <c r="B1404"/>
      <c r="C1404"/>
      <c r="D1404"/>
      <c r="E1404"/>
      <c r="F1404"/>
      <c r="G1404"/>
      <c r="H1404"/>
      <c r="I1404"/>
      <c r="J1404"/>
      <c r="K1404"/>
      <c r="L1404"/>
      <c r="M1404"/>
      <c r="N1404"/>
      <c r="O1404"/>
      <c r="P1404"/>
      <c r="Q1404"/>
      <c r="R1404"/>
      <c r="S1404"/>
      <c r="T1404"/>
      <c r="U1404"/>
      <c r="V1404"/>
      <c r="W1404"/>
      <c r="X1404"/>
      <c r="Y1404"/>
      <c r="Z1404"/>
    </row>
    <row r="1405" spans="1:26" ht="14.4" x14ac:dyDescent="0.3">
      <c r="A1405"/>
      <c r="B1405"/>
      <c r="C1405"/>
      <c r="D1405"/>
      <c r="E1405"/>
      <c r="F1405"/>
      <c r="G1405"/>
      <c r="H1405"/>
      <c r="I1405"/>
      <c r="J1405"/>
      <c r="K1405"/>
      <c r="L1405"/>
      <c r="M1405"/>
      <c r="N1405"/>
      <c r="O1405"/>
      <c r="P1405"/>
      <c r="Q1405"/>
      <c r="R1405"/>
      <c r="S1405"/>
      <c r="T1405"/>
      <c r="U1405"/>
      <c r="V1405"/>
      <c r="W1405"/>
      <c r="X1405"/>
      <c r="Y1405"/>
      <c r="Z1405"/>
    </row>
    <row r="1406" spans="1:26" ht="14.4" x14ac:dyDescent="0.3">
      <c r="A1406"/>
      <c r="B1406"/>
      <c r="C1406"/>
      <c r="D1406"/>
      <c r="E1406"/>
      <c r="F1406"/>
      <c r="G1406"/>
      <c r="H1406"/>
      <c r="I1406"/>
      <c r="J1406"/>
      <c r="K1406"/>
      <c r="L1406"/>
      <c r="M1406"/>
      <c r="N1406"/>
      <c r="O1406"/>
      <c r="P1406"/>
      <c r="Q1406"/>
      <c r="R1406"/>
      <c r="S1406"/>
      <c r="T1406"/>
      <c r="U1406"/>
      <c r="V1406"/>
      <c r="W1406"/>
      <c r="X1406"/>
      <c r="Y1406"/>
      <c r="Z1406"/>
    </row>
    <row r="1407" spans="1:26" ht="14.4" x14ac:dyDescent="0.3">
      <c r="A1407"/>
      <c r="B1407"/>
      <c r="C1407"/>
      <c r="D1407"/>
      <c r="E1407"/>
      <c r="F1407"/>
      <c r="G1407"/>
      <c r="H1407"/>
      <c r="I1407"/>
      <c r="J1407"/>
      <c r="K1407"/>
      <c r="L1407"/>
      <c r="M1407"/>
      <c r="N1407"/>
      <c r="O1407"/>
      <c r="P1407"/>
      <c r="Q1407"/>
      <c r="R1407"/>
      <c r="S1407"/>
      <c r="T1407"/>
      <c r="U1407"/>
      <c r="V1407"/>
      <c r="W1407"/>
      <c r="X1407"/>
      <c r="Y1407"/>
      <c r="Z1407"/>
    </row>
    <row r="1408" spans="1:26" ht="14.4" x14ac:dyDescent="0.3">
      <c r="A1408"/>
      <c r="B1408"/>
      <c r="C1408"/>
      <c r="D1408"/>
      <c r="E1408"/>
      <c r="F1408"/>
      <c r="G1408"/>
      <c r="H1408"/>
      <c r="I1408"/>
      <c r="J1408"/>
      <c r="K1408"/>
      <c r="L1408"/>
      <c r="M1408"/>
      <c r="N1408"/>
      <c r="O1408"/>
      <c r="P1408"/>
      <c r="Q1408"/>
      <c r="R1408"/>
      <c r="S1408"/>
      <c r="T1408"/>
      <c r="U1408"/>
      <c r="V1408"/>
      <c r="W1408"/>
      <c r="X1408"/>
      <c r="Y1408"/>
      <c r="Z1408"/>
    </row>
    <row r="1409" spans="1:26" ht="14.4" x14ac:dyDescent="0.3">
      <c r="A1409"/>
      <c r="B1409"/>
      <c r="C1409"/>
      <c r="D1409"/>
      <c r="E1409"/>
      <c r="F1409"/>
      <c r="G1409"/>
      <c r="H1409"/>
      <c r="I1409"/>
      <c r="J1409"/>
      <c r="K1409"/>
      <c r="L1409"/>
      <c r="M1409"/>
      <c r="N1409"/>
      <c r="O1409"/>
      <c r="P1409"/>
      <c r="Q1409"/>
      <c r="R1409"/>
      <c r="S1409"/>
      <c r="T1409"/>
      <c r="U1409"/>
      <c r="V1409"/>
      <c r="W1409"/>
      <c r="X1409"/>
      <c r="Y1409"/>
      <c r="Z1409"/>
    </row>
    <row r="1410" spans="1:26" ht="14.4" x14ac:dyDescent="0.3">
      <c r="A1410"/>
      <c r="B1410"/>
      <c r="C1410"/>
      <c r="D1410"/>
      <c r="E1410"/>
      <c r="F1410"/>
      <c r="G1410"/>
      <c r="H1410"/>
      <c r="I1410"/>
      <c r="J1410"/>
      <c r="K1410"/>
      <c r="L1410"/>
      <c r="M1410"/>
      <c r="N1410"/>
      <c r="O1410"/>
      <c r="P1410"/>
      <c r="Q1410"/>
      <c r="R1410"/>
      <c r="S1410"/>
      <c r="T1410"/>
      <c r="U1410"/>
      <c r="V1410"/>
      <c r="W1410"/>
      <c r="X1410"/>
      <c r="Y1410"/>
      <c r="Z1410"/>
    </row>
    <row r="1411" spans="1:26" ht="14.4" x14ac:dyDescent="0.3">
      <c r="A1411"/>
      <c r="B1411"/>
      <c r="C1411"/>
      <c r="D1411"/>
      <c r="E1411"/>
      <c r="F1411"/>
      <c r="G1411"/>
      <c r="H1411"/>
      <c r="I1411"/>
      <c r="J1411"/>
      <c r="K1411"/>
      <c r="L1411"/>
      <c r="M1411"/>
      <c r="N1411"/>
      <c r="O1411"/>
      <c r="P1411"/>
      <c r="Q1411"/>
      <c r="R1411"/>
      <c r="S1411"/>
      <c r="T1411"/>
      <c r="U1411"/>
      <c r="V1411"/>
      <c r="W1411"/>
      <c r="X1411"/>
      <c r="Y1411"/>
      <c r="Z1411"/>
    </row>
    <row r="1412" spans="1:26" ht="14.4" x14ac:dyDescent="0.3">
      <c r="A1412"/>
      <c r="B1412"/>
      <c r="C1412"/>
      <c r="D1412"/>
      <c r="E1412"/>
      <c r="F1412"/>
      <c r="G1412"/>
      <c r="H1412"/>
      <c r="I1412"/>
      <c r="J1412"/>
      <c r="K1412"/>
      <c r="L1412"/>
      <c r="M1412"/>
      <c r="N1412"/>
      <c r="O1412"/>
      <c r="P1412"/>
      <c r="Q1412"/>
      <c r="R1412"/>
      <c r="S1412"/>
      <c r="T1412"/>
      <c r="U1412"/>
      <c r="V1412"/>
      <c r="W1412"/>
      <c r="X1412"/>
      <c r="Y1412"/>
      <c r="Z1412"/>
    </row>
    <row r="1413" spans="1:26" ht="14.4" x14ac:dyDescent="0.3">
      <c r="A1413"/>
      <c r="B1413"/>
      <c r="C1413"/>
      <c r="D1413"/>
      <c r="E1413"/>
      <c r="F1413"/>
      <c r="G1413"/>
      <c r="H1413"/>
      <c r="I1413"/>
      <c r="J1413"/>
      <c r="K1413"/>
      <c r="L1413"/>
      <c r="M1413"/>
      <c r="N1413"/>
      <c r="O1413"/>
      <c r="P1413"/>
      <c r="Q1413"/>
      <c r="R1413"/>
      <c r="S1413"/>
      <c r="T1413"/>
      <c r="U1413"/>
      <c r="V1413"/>
      <c r="W1413"/>
      <c r="X1413"/>
      <c r="Y1413"/>
      <c r="Z1413"/>
    </row>
    <row r="1414" spans="1:26" ht="14.4" x14ac:dyDescent="0.3">
      <c r="A1414"/>
      <c r="B1414"/>
      <c r="C1414"/>
      <c r="D1414"/>
      <c r="E1414"/>
      <c r="F1414"/>
      <c r="G1414"/>
      <c r="H1414"/>
      <c r="I1414"/>
      <c r="J1414"/>
      <c r="K1414"/>
      <c r="L1414"/>
      <c r="M1414"/>
      <c r="N1414"/>
      <c r="O1414"/>
      <c r="P1414"/>
      <c r="Q1414"/>
      <c r="R1414"/>
      <c r="S1414"/>
      <c r="T1414"/>
      <c r="U1414"/>
      <c r="V1414"/>
      <c r="W1414"/>
      <c r="X1414"/>
      <c r="Y1414"/>
      <c r="Z1414"/>
    </row>
    <row r="1415" spans="1:26" ht="14.4" x14ac:dyDescent="0.3">
      <c r="A1415"/>
      <c r="B1415"/>
      <c r="C1415"/>
      <c r="D1415"/>
      <c r="E1415"/>
      <c r="F1415"/>
      <c r="G1415"/>
      <c r="H1415"/>
      <c r="I1415"/>
      <c r="J1415"/>
      <c r="K1415"/>
      <c r="L1415"/>
      <c r="M1415"/>
      <c r="N1415"/>
      <c r="O1415"/>
      <c r="P1415"/>
      <c r="Q1415"/>
      <c r="R1415"/>
      <c r="S1415"/>
      <c r="T1415"/>
      <c r="U1415"/>
      <c r="V1415"/>
      <c r="W1415"/>
      <c r="X1415"/>
      <c r="Y1415"/>
      <c r="Z1415"/>
    </row>
    <row r="1416" spans="1:26" ht="14.4" x14ac:dyDescent="0.3">
      <c r="A1416"/>
      <c r="B1416"/>
      <c r="C1416"/>
      <c r="D1416"/>
      <c r="E1416"/>
      <c r="F1416"/>
      <c r="G1416"/>
      <c r="H1416"/>
      <c r="I1416"/>
      <c r="J1416"/>
      <c r="K1416"/>
      <c r="L1416"/>
      <c r="M1416"/>
      <c r="N1416"/>
      <c r="O1416"/>
      <c r="P1416"/>
      <c r="Q1416"/>
      <c r="R1416"/>
      <c r="S1416"/>
      <c r="T1416"/>
      <c r="U1416"/>
      <c r="V1416"/>
      <c r="W1416"/>
      <c r="X1416"/>
      <c r="Y1416"/>
      <c r="Z1416"/>
    </row>
    <row r="1417" spans="1:26" ht="14.4" x14ac:dyDescent="0.3">
      <c r="A1417"/>
      <c r="B1417"/>
      <c r="C1417"/>
      <c r="D1417"/>
      <c r="E1417"/>
      <c r="F1417"/>
      <c r="G1417"/>
      <c r="H1417"/>
      <c r="I1417"/>
      <c r="J1417"/>
      <c r="K1417"/>
      <c r="L1417"/>
      <c r="M1417"/>
      <c r="N1417"/>
      <c r="O1417"/>
      <c r="P1417"/>
      <c r="Q1417"/>
      <c r="R1417"/>
      <c r="S1417"/>
      <c r="T1417"/>
      <c r="U1417"/>
      <c r="V1417"/>
      <c r="W1417"/>
      <c r="X1417"/>
      <c r="Y1417"/>
      <c r="Z1417"/>
    </row>
    <row r="1418" spans="1:26" ht="14.4" x14ac:dyDescent="0.3">
      <c r="A1418"/>
      <c r="B1418"/>
      <c r="C1418"/>
      <c r="D1418"/>
      <c r="E1418"/>
      <c r="F1418"/>
      <c r="G1418"/>
      <c r="H1418"/>
      <c r="I1418"/>
      <c r="J1418"/>
      <c r="K1418"/>
      <c r="L1418"/>
      <c r="M1418"/>
      <c r="N1418"/>
      <c r="O1418"/>
      <c r="P1418"/>
      <c r="Q1418"/>
      <c r="R1418"/>
      <c r="S1418"/>
      <c r="T1418"/>
      <c r="U1418"/>
      <c r="V1418"/>
      <c r="W1418"/>
      <c r="X1418"/>
      <c r="Y1418"/>
      <c r="Z1418"/>
    </row>
    <row r="1419" spans="1:26" ht="14.4" x14ac:dyDescent="0.3">
      <c r="A1419"/>
      <c r="B1419"/>
      <c r="C1419"/>
      <c r="D1419"/>
      <c r="E1419"/>
      <c r="F1419"/>
      <c r="G1419"/>
      <c r="H1419"/>
      <c r="I1419"/>
      <c r="J1419"/>
      <c r="K1419"/>
      <c r="L1419"/>
      <c r="M1419"/>
      <c r="N1419"/>
      <c r="O1419"/>
      <c r="P1419"/>
      <c r="Q1419"/>
      <c r="R1419"/>
      <c r="S1419"/>
      <c r="T1419"/>
      <c r="U1419"/>
      <c r="V1419"/>
      <c r="W1419"/>
      <c r="X1419"/>
      <c r="Y1419"/>
      <c r="Z1419"/>
    </row>
    <row r="1420" spans="1:26" ht="14.4" x14ac:dyDescent="0.3">
      <c r="A1420"/>
      <c r="B1420"/>
      <c r="C1420"/>
      <c r="D1420"/>
      <c r="E1420"/>
      <c r="F1420"/>
      <c r="G1420"/>
      <c r="H1420"/>
      <c r="I1420"/>
      <c r="J1420"/>
      <c r="K1420"/>
      <c r="L1420"/>
      <c r="M1420"/>
      <c r="N1420"/>
      <c r="O1420"/>
      <c r="P1420"/>
      <c r="Q1420"/>
      <c r="R1420"/>
      <c r="S1420"/>
      <c r="T1420"/>
      <c r="U1420"/>
      <c r="V1420"/>
      <c r="W1420"/>
      <c r="X1420"/>
      <c r="Y1420"/>
      <c r="Z1420"/>
    </row>
    <row r="1421" spans="1:26" ht="14.4" x14ac:dyDescent="0.3">
      <c r="A1421"/>
      <c r="B1421"/>
      <c r="C1421"/>
      <c r="D1421"/>
      <c r="E1421"/>
      <c r="F1421"/>
      <c r="G1421"/>
      <c r="H1421"/>
      <c r="I1421"/>
      <c r="J1421"/>
      <c r="K1421"/>
      <c r="L1421"/>
      <c r="M1421"/>
      <c r="N1421"/>
      <c r="O1421"/>
      <c r="P1421"/>
      <c r="Q1421"/>
      <c r="R1421"/>
      <c r="S1421"/>
      <c r="T1421"/>
      <c r="U1421"/>
      <c r="V1421"/>
      <c r="W1421"/>
      <c r="X1421"/>
      <c r="Y1421"/>
      <c r="Z1421"/>
    </row>
    <row r="1422" spans="1:26" ht="14.4" x14ac:dyDescent="0.3">
      <c r="A1422"/>
      <c r="B1422"/>
      <c r="C1422"/>
      <c r="D1422"/>
      <c r="E1422"/>
      <c r="F1422"/>
      <c r="G1422"/>
      <c r="H1422"/>
      <c r="I1422"/>
      <c r="J1422"/>
      <c r="K1422"/>
      <c r="L1422"/>
      <c r="M1422"/>
      <c r="N1422"/>
      <c r="O1422"/>
      <c r="P1422"/>
      <c r="Q1422"/>
      <c r="R1422"/>
      <c r="S1422"/>
      <c r="T1422"/>
      <c r="U1422"/>
      <c r="V1422"/>
      <c r="W1422"/>
      <c r="X1422"/>
      <c r="Y1422"/>
      <c r="Z1422"/>
    </row>
    <row r="1423" spans="1:26" ht="14.4" x14ac:dyDescent="0.3">
      <c r="A1423"/>
      <c r="B1423"/>
      <c r="C1423"/>
      <c r="D1423"/>
      <c r="E1423"/>
      <c r="F1423"/>
      <c r="G1423"/>
      <c r="H1423"/>
      <c r="I1423"/>
      <c r="J1423"/>
      <c r="K1423"/>
      <c r="L1423"/>
      <c r="M1423"/>
      <c r="N1423"/>
      <c r="O1423"/>
      <c r="P1423"/>
      <c r="Q1423"/>
      <c r="R1423"/>
      <c r="S1423"/>
      <c r="T1423"/>
      <c r="U1423"/>
      <c r="V1423"/>
      <c r="W1423"/>
      <c r="X1423"/>
      <c r="Y1423"/>
      <c r="Z1423"/>
    </row>
    <row r="1424" spans="1:26" ht="14.4" x14ac:dyDescent="0.3">
      <c r="A1424"/>
      <c r="B1424"/>
      <c r="C1424"/>
      <c r="D1424"/>
      <c r="E1424"/>
      <c r="F1424"/>
      <c r="G1424"/>
      <c r="H1424"/>
      <c r="I1424"/>
      <c r="J1424"/>
      <c r="K1424"/>
      <c r="L1424"/>
      <c r="M1424"/>
      <c r="N1424"/>
      <c r="O1424"/>
      <c r="P1424"/>
      <c r="Q1424"/>
      <c r="R1424"/>
      <c r="S1424"/>
      <c r="T1424"/>
      <c r="U1424"/>
      <c r="V1424"/>
      <c r="W1424"/>
      <c r="X1424"/>
      <c r="Y1424"/>
      <c r="Z1424"/>
    </row>
    <row r="1425" spans="1:26" ht="14.4" x14ac:dyDescent="0.3">
      <c r="A1425"/>
      <c r="B1425"/>
      <c r="C1425"/>
      <c r="D1425"/>
      <c r="E1425"/>
      <c r="F1425"/>
      <c r="G1425"/>
      <c r="H1425"/>
      <c r="I1425"/>
      <c r="J1425"/>
      <c r="K1425"/>
      <c r="L1425"/>
      <c r="M1425"/>
      <c r="N1425"/>
      <c r="O1425"/>
      <c r="P1425"/>
      <c r="Q1425"/>
      <c r="R1425"/>
      <c r="S1425"/>
      <c r="T1425"/>
      <c r="U1425"/>
      <c r="V1425"/>
      <c r="W1425"/>
      <c r="X1425"/>
      <c r="Y1425"/>
      <c r="Z1425"/>
    </row>
    <row r="1426" spans="1:26" ht="14.4" x14ac:dyDescent="0.3">
      <c r="A1426"/>
      <c r="B1426"/>
      <c r="C1426"/>
      <c r="D1426"/>
      <c r="E1426"/>
      <c r="F1426"/>
      <c r="G1426"/>
      <c r="H1426"/>
      <c r="I1426"/>
      <c r="J1426"/>
      <c r="K1426"/>
      <c r="L1426"/>
      <c r="M1426"/>
      <c r="N1426"/>
      <c r="O1426"/>
      <c r="P1426"/>
      <c r="Q1426"/>
      <c r="R1426"/>
      <c r="S1426"/>
      <c r="T1426"/>
      <c r="U1426"/>
      <c r="V1426"/>
      <c r="W1426"/>
      <c r="X1426"/>
      <c r="Y1426"/>
      <c r="Z1426"/>
    </row>
    <row r="1427" spans="1:26" ht="14.4" x14ac:dyDescent="0.3">
      <c r="A1427"/>
      <c r="B1427"/>
      <c r="C1427"/>
      <c r="D1427"/>
      <c r="E1427"/>
      <c r="F1427"/>
      <c r="G1427"/>
      <c r="H1427"/>
      <c r="I1427"/>
      <c r="J1427"/>
      <c r="K1427"/>
      <c r="L1427"/>
      <c r="M1427"/>
      <c r="N1427"/>
      <c r="O1427"/>
      <c r="P1427"/>
      <c r="Q1427"/>
      <c r="R1427"/>
      <c r="S1427"/>
      <c r="T1427"/>
      <c r="U1427"/>
      <c r="V1427"/>
      <c r="W1427"/>
      <c r="X1427"/>
      <c r="Y1427"/>
      <c r="Z1427"/>
    </row>
    <row r="1428" spans="1:26" ht="14.4" x14ac:dyDescent="0.3">
      <c r="A1428"/>
      <c r="B1428"/>
      <c r="C1428"/>
      <c r="D1428"/>
      <c r="E1428"/>
      <c r="F1428"/>
      <c r="G1428"/>
      <c r="H1428"/>
      <c r="I1428"/>
      <c r="J1428"/>
      <c r="K1428"/>
      <c r="L1428"/>
      <c r="M1428"/>
      <c r="N1428"/>
      <c r="O1428"/>
      <c r="P1428"/>
      <c r="Q1428"/>
      <c r="R1428"/>
      <c r="S1428"/>
      <c r="T1428"/>
      <c r="U1428"/>
      <c r="V1428"/>
      <c r="W1428"/>
      <c r="X1428"/>
      <c r="Y1428"/>
      <c r="Z1428"/>
    </row>
    <row r="1429" spans="1:26" ht="14.4" x14ac:dyDescent="0.3">
      <c r="A1429"/>
      <c r="B1429"/>
      <c r="C1429"/>
      <c r="D1429"/>
      <c r="E1429"/>
      <c r="F1429"/>
      <c r="G1429"/>
      <c r="H1429"/>
      <c r="I1429"/>
      <c r="J1429"/>
      <c r="K1429"/>
      <c r="L1429"/>
      <c r="M1429"/>
      <c r="N1429"/>
      <c r="O1429"/>
      <c r="P1429"/>
      <c r="Q1429"/>
      <c r="R1429"/>
      <c r="S1429"/>
      <c r="T1429"/>
      <c r="U1429"/>
      <c r="V1429"/>
      <c r="W1429"/>
      <c r="X1429"/>
      <c r="Y1429"/>
      <c r="Z1429"/>
    </row>
    <row r="1430" spans="1:26" ht="14.4" x14ac:dyDescent="0.3">
      <c r="A1430"/>
      <c r="B1430"/>
      <c r="C1430"/>
      <c r="D1430"/>
      <c r="E1430"/>
      <c r="F1430"/>
      <c r="G1430"/>
      <c r="H1430"/>
      <c r="I1430"/>
      <c r="J1430"/>
      <c r="K1430"/>
      <c r="L1430"/>
      <c r="M1430"/>
      <c r="N1430"/>
      <c r="O1430"/>
      <c r="P1430"/>
      <c r="Q1430"/>
      <c r="R1430"/>
      <c r="S1430"/>
      <c r="T1430"/>
      <c r="U1430"/>
      <c r="V1430"/>
      <c r="W1430"/>
      <c r="X1430"/>
      <c r="Y1430"/>
      <c r="Z1430"/>
    </row>
    <row r="1431" spans="1:26" ht="14.4" x14ac:dyDescent="0.3">
      <c r="A1431"/>
      <c r="B1431"/>
      <c r="C1431"/>
      <c r="D1431"/>
      <c r="E1431"/>
      <c r="F1431"/>
      <c r="G1431"/>
      <c r="H1431"/>
      <c r="I1431"/>
      <c r="J1431"/>
      <c r="K1431"/>
      <c r="L1431"/>
      <c r="M1431"/>
      <c r="N1431"/>
      <c r="O1431"/>
      <c r="P1431"/>
      <c r="Q1431"/>
      <c r="R1431"/>
      <c r="S1431"/>
      <c r="T1431"/>
      <c r="U1431"/>
      <c r="V1431"/>
      <c r="W1431"/>
      <c r="X1431"/>
      <c r="Y1431"/>
      <c r="Z1431"/>
    </row>
    <row r="1432" spans="1:26" ht="14.4" x14ac:dyDescent="0.3">
      <c r="A1432"/>
      <c r="B1432"/>
      <c r="C1432"/>
      <c r="D1432"/>
      <c r="E1432"/>
      <c r="F1432"/>
      <c r="G1432"/>
      <c r="H1432"/>
      <c r="I1432"/>
      <c r="J1432"/>
      <c r="K1432"/>
      <c r="L1432"/>
      <c r="M1432"/>
      <c r="N1432"/>
      <c r="O1432"/>
      <c r="P1432"/>
      <c r="Q1432"/>
      <c r="R1432"/>
      <c r="S1432"/>
      <c r="T1432"/>
      <c r="U1432"/>
      <c r="V1432"/>
      <c r="W1432"/>
      <c r="X1432"/>
      <c r="Y1432"/>
      <c r="Z1432"/>
    </row>
    <row r="1433" spans="1:26" ht="14.4" x14ac:dyDescent="0.3">
      <c r="A1433"/>
      <c r="B1433"/>
      <c r="C1433"/>
      <c r="D1433"/>
      <c r="E1433"/>
      <c r="F1433"/>
      <c r="G1433"/>
      <c r="H1433"/>
      <c r="I1433"/>
      <c r="J1433"/>
      <c r="K1433"/>
      <c r="L1433"/>
      <c r="M1433"/>
      <c r="N1433"/>
      <c r="O1433"/>
      <c r="P1433"/>
      <c r="Q1433"/>
      <c r="R1433"/>
      <c r="S1433"/>
      <c r="T1433"/>
      <c r="U1433"/>
      <c r="V1433"/>
      <c r="W1433"/>
      <c r="X1433"/>
      <c r="Y1433"/>
      <c r="Z1433"/>
    </row>
    <row r="1434" spans="1:26" ht="14.4" x14ac:dyDescent="0.3">
      <c r="A1434"/>
      <c r="B1434"/>
      <c r="C1434"/>
      <c r="D1434"/>
      <c r="E1434"/>
      <c r="F1434"/>
      <c r="G1434"/>
      <c r="H1434"/>
      <c r="I1434"/>
      <c r="J1434"/>
      <c r="K1434"/>
      <c r="L1434"/>
      <c r="M1434"/>
      <c r="N1434"/>
      <c r="O1434"/>
      <c r="P1434"/>
      <c r="Q1434"/>
      <c r="R1434"/>
      <c r="S1434"/>
      <c r="T1434"/>
      <c r="U1434"/>
      <c r="V1434"/>
      <c r="W1434"/>
      <c r="X1434"/>
      <c r="Y1434"/>
      <c r="Z1434"/>
    </row>
  </sheetData>
  <autoFilter ref="A1:Z303"/>
  <sortState ref="A2:AU1600">
    <sortCondition ref="A2:A1600"/>
    <sortCondition ref="E2:E1600"/>
    <sortCondition descending="1" ref="D2:D1600"/>
    <sortCondition descending="1" ref="L2:L1600"/>
  </sortState>
  <hyperlinks>
    <hyperlink ref="P40" r:id="rId1" display="http://www.ppdaproviders.ug/"/>
    <hyperlink ref="P25" r:id="rId2" display="http://gpp.ppda.go.ug/page/awarded_contracts"/>
    <hyperlink ref="P26" r:id="rId3" display="http://gpp.ppda.go.ug/page/best_evaluated_bidder"/>
    <hyperlink ref="P31" r:id="rId4" display="https://ura.go.ug/leftMenu.do"/>
    <hyperlink ref="P32" r:id="rId5" display="https://ura.go.ug/csvFile.do?dispatch=load"/>
    <hyperlink ref="P43" r:id="rId6" display="https://ppda.go.ug/download/downloads/corporate_reports/SUSPENDED PROVIDERS Nov 2011.pdf"/>
    <hyperlink ref="P67" r:id="rId7" display="https://data.terrapop.org/"/>
    <hyperlink ref="P81" r:id="rId8" display="https://www.bou.or.ug/bou/publications_research/Bank_Lending_Survey.html"/>
    <hyperlink ref="P96" r:id="rId9" display="https://www.bou.or.ug/bou/publications_research/private_sector_capital_psis.html"/>
    <hyperlink ref="P103" r:id="rId10" display="http://unctadstat.unctad.org/CountryProfile/GeneralProfile/en-GB/800/index.html"/>
    <hyperlink ref="P109" r:id="rId11" display="http://www.education.go.ug/data/smenu/2/EMIS Statistics.html"/>
    <hyperlink ref="P122" r:id="rId12" display="http://catalog.ihsn.org/index.php/catalog/4751/study-description"/>
    <hyperlink ref="P129" r:id="rId13" display="http://catalog.ihsn.org/index.php/catalog/2357"/>
    <hyperlink ref="P130" r:id="rId14" display="http://www.ubos.org/unda/index.php/catalog/54"/>
    <hyperlink ref="P135" r:id="rId15" display="http://wmo.multicorpora.net/MultiTransWeb/Web.mvc"/>
    <hyperlink ref="P131" r:id="rId16" display="https://www.strausscenter.org/ccaps-content/climate-vulnerability-model.html"/>
    <hyperlink ref="P133" r:id="rId17" display="http://portal.gdacs.org/data"/>
    <hyperlink ref="P138" r:id="rId18" display="http://unfccc.int/ghg_data/items/3800.php"/>
    <hyperlink ref="P142" r:id="rId19" display="http://worldweather.wmo.int/en/home.html"/>
    <hyperlink ref="P137" r:id="rId20" display="http://catalog.ihsn.org/index.php/catalog/1047"/>
    <hyperlink ref="P139" r:id="rId21" display="http://ipsanad.com/"/>
    <hyperlink ref="P153" r:id="rId22" display="http://www.ubos.org/unda/index.php/catalog/11"/>
    <hyperlink ref="Y153" r:id="rId23" display="http://catalog.ihsn.org/index.php/catalog/3786/"/>
    <hyperlink ref="P150" r:id="rId24" display="http://microdata.worldbank.org/index.php/catalog/593"/>
    <hyperlink ref="Y150" r:id="rId25" display="http://catalog.ihsn.org/index.php/catalog/892"/>
    <hyperlink ref="P151" r:id="rId26" display="http://microdata.worldbank.org/index.php/catalog/2504"/>
    <hyperlink ref="Y151" r:id="rId27" display="http://datatopics.worldbank.org/financialinclusion/"/>
    <hyperlink ref="P180" r:id="rId28" display="http://www.ugandangodirectory.org/"/>
    <hyperlink ref="Y181" r:id="rId29" display="http://www.afrobarometer.org/data/merged-round-5-data-34-countries-2015"/>
    <hyperlink ref="P173" r:id="rId30" display="http://www.ubos.org/unda/index.php/catalog/18"/>
    <hyperlink ref="P175" r:id="rId31" display="http://www.ubos.org/unda/index.php/catalog/20"/>
    <hyperlink ref="P176" r:id="rId32" display="http://catalog.ihsn.org/index.php/catalog/3785/study-description"/>
    <hyperlink ref="Y176" r:id="rId33" display="http://www.ubos.org/unda/index.php/catalog/4"/>
    <hyperlink ref="P177" r:id="rId34" display="http://www.ubos.org/unda/index.php/catalog/13"/>
    <hyperlink ref="Y177" r:id="rId35" display="http://catalog.ihsn.org/index.php/catalog/3784/study-description"/>
    <hyperlink ref="P196" r:id="rId36" display="http://hmis2.health.go.ug/"/>
    <hyperlink ref="P197" r:id="rId37" display="http://hris.health.go.ug/"/>
    <hyperlink ref="P209" r:id="rId38" display="http://dhsprogram.com/what-we-do/survey/survey-display-373.cfm"/>
    <hyperlink ref="P210" r:id="rId39" display="http://dhsprogram.com/what-we-do/survey/survey-display-399.cfm"/>
    <hyperlink ref="P220" r:id="rId40" display="https://www.datafirst.uct.ac.za/dataportal/index.php/catalog/535"/>
    <hyperlink ref="P222" r:id="rId41" display="https://www.datafirst.uct.ac.za/dataportal/index.php/catalog/532"/>
    <hyperlink ref="P230" r:id="rId42" display="http://catalog.ihsn.org/index.php/catalog/2353"/>
    <hyperlink ref="P224" r:id="rId43" display="http://www.ict.go.ug/sites/default/files/Resource/Entebbe_Municipality_Postcodes.pdf"/>
    <hyperlink ref="P219" r:id="rId44" display="http://www.researchictafrica.net/prices/Fair_Mobile_PrePaid.php"/>
    <hyperlink ref="P233" r:id="rId45" display="http://www.itu.int/net4/wsis/stocktakingp/en/Database/Search"/>
    <hyperlink ref="P235" r:id="rId46" display="http://catalog.ihsn.org/index.php/catalog/3787"/>
    <hyperlink ref="P234" r:id="rId47" display="http://www.ubos.org/publications/labour/"/>
    <hyperlink ref="P236" r:id="rId48" display="http://www.ubos.org/onlinefiles/uploads/ubos/pdf documents/migration2005_09.pdf"/>
    <hyperlink ref="P238" r:id="rId49" display="http://data.energy-gis.opendata.arcgis.com/"/>
    <hyperlink ref="P159" r:id="rId50" display="http://www.ubos.org/statistical-activities/community-systems/district-profiling/community-statistics/"/>
    <hyperlink ref="P157" r:id="rId51"/>
    <hyperlink ref="P50" r:id="rId52" display="https://www.enterprisesurveys.org/data/exploreeconomies/2013/uganda"/>
    <hyperlink ref="Y50" r:id="rId53" display="http://microdata.worldbank.org/index.php/catalog/2024"/>
    <hyperlink ref="P163" r:id="rId54"/>
    <hyperlink ref="P160" r:id="rId55" display="http://ugandadata.orq/ecompendium/BrowseDefinitions.aspx"/>
    <hyperlink ref="P62" r:id="rId56" display="https://international.ipums.org/international/about.shtml"/>
    <hyperlink ref="Y171" r:id="rId57" display="https://data.oecd.org/searchresults/?hf=20&amp;b=0&amp;r=%2Bf%2Ftype%2Findicators&amp;l=en&amp;s=score"/>
    <hyperlink ref="P287" r:id="rId58" display="https://www.strausscenter.org/scad.html"/>
    <hyperlink ref="P301" r:id="rId59" display="http://www.ec.or.ug/register"/>
    <hyperlink ref="P249" r:id="rId60" display="http://childhelpline.mglsd.go.ug/index.php?pg=t&amp;w=page&amp;i=NDQ=&amp;v=a00c3ed3ed333265b0b11ed19538ad46062f7¢8e"/>
    <hyperlink ref="P264" r:id="rId61" display="http://www.mglsd.go.ug/genderdb/"/>
    <hyperlink ref="P282" r:id="rId62" display="http://www.mglsd.go.ug/ovcmis/"/>
    <hyperlink ref="P291" r:id="rId63" display="http://www.ubos.org/unda/index.php/catalog/24"/>
    <hyperlink ref="P292" r:id="rId64" display="http://microdata.worldbank.org/index.php/catalog/2256"/>
    <hyperlink ref="P294" r:id="rId65" display="http://www.ubos.org/unda/index.php/catalog/25"/>
    <hyperlink ref="P260" r:id="rId66" display="https://euaidexplorer.ec.europa.eu/"/>
    <hyperlink ref="P268" r:id="rId67" display="https://www.humanitarianresponse.info/en/operations/uganda"/>
    <hyperlink ref="P286" r:id="rId68" display="http://reliefweb.int/country/uga"/>
    <hyperlink ref="P295" r:id="rId69" display="http://catalog.ihsn.org/index.php/catalog/2214/"/>
    <hyperlink ref="P297" r:id="rId70" display="http://www.uhrc.ug/"/>
    <hyperlink ref="P293" r:id="rId71" display="http://www.ubos.org/onlinefiles/uploads/ubos/pdf documents/ILRI Poverty Report 2007.pdf"/>
    <hyperlink ref="P47" r:id="rId72" display="http://catalog.ihsn.org/index.php/catalog/2356/study-description"/>
    <hyperlink ref="Y47" r:id="rId73" display="http://catalog.ihsn.org/index.php/catalog/2356/study-description"/>
    <hyperlink ref="P48" r:id="rId74" display="http://www.ubos.org/onlinefiles/uploads/ubos/pdf documents/2010 COBE Report.pdf"/>
    <hyperlink ref="P27" r:id="rId75"/>
    <hyperlink ref="P34" r:id="rId76"/>
    <hyperlink ref="P42" r:id="rId77"/>
    <hyperlink ref="Y52" r:id="rId78"/>
    <hyperlink ref="Y33" r:id="rId79" display="http://www.ubos.org/statistics/macro-economic/trade-2/"/>
    <hyperlink ref="P33" r:id="rId80"/>
    <hyperlink ref="P52" r:id="rId81"/>
    <hyperlink ref="P54" r:id="rId82" display="http://statistics.unwto.org/content/yearbook "/>
    <hyperlink ref="P64" r:id="rId83"/>
    <hyperlink ref="P70" r:id="rId84"/>
    <hyperlink ref="P271" r:id="rId85"/>
    <hyperlink ref="P71" r:id="rId86"/>
    <hyperlink ref="P58" r:id="rId87"/>
    <hyperlink ref="P73" r:id="rId88"/>
    <hyperlink ref="P75" r:id="rId89"/>
    <hyperlink ref="P76" r:id="rId90"/>
    <hyperlink ref="P77" r:id="rId91"/>
    <hyperlink ref="P78" r:id="rId92"/>
    <hyperlink ref="P89" r:id="rId93" display="https://www.bou.or.ug/bou/publications_research/icbt.html"/>
    <hyperlink ref="P93" r:id="rId94" display="http://www.budget.go.ug/budget/national-budget-performance-reports"/>
    <hyperlink ref="P102" r:id="rId95" display="http://www.budget.go.ug/"/>
    <hyperlink ref="P84" r:id="rId96" location="/map@1.644977,32.780457,8(dark,cicos_uganda),Uganda"/>
    <hyperlink ref="P85" r:id="rId97"/>
    <hyperlink ref="P82" r:id="rId98"/>
    <hyperlink ref="P86" r:id="rId99"/>
    <hyperlink ref="P87" r:id="rId100"/>
    <hyperlink ref="P92" r:id="rId101" display="https://www.bou.or.ug/bou/rates_statistics/statistics.html"/>
    <hyperlink ref="P83" r:id="rId102" display="https://www.bou.or.ug/bou/rates_statistics/statistics.html"/>
    <hyperlink ref="P79" r:id="rId103" display="https://www.bou.or.ug/bou/rates_statistics/statistics.html"/>
    <hyperlink ref="P88" r:id="rId104" display="https://www.bou.or.ug/bou/rates_statistics/statistics.html"/>
    <hyperlink ref="P97" r:id="rId105" display="https://www.bou.or.ug/bou/rates_statistics/statistics.html"/>
    <hyperlink ref="P95" r:id="rId106" display="https://www.bou.or.ug/bou/download_archive.html?path=/bou/bou-downloads/publications/TradeStatistics/RemittanceMonitoring/&amp;title=Personal%20Transfer%20Survey&amp;subtitle=null&amp;restype=binary&amp;secname=&amp;year=Rpts&amp;month=All"/>
    <hyperlink ref="P100" r:id="rId107"/>
    <hyperlink ref="P101" r:id="rId108"/>
    <hyperlink ref="P91" r:id="rId109"/>
    <hyperlink ref="P105" r:id="rId110" display="http://esc.go.ug/data/news/Media-Centre.html"/>
    <hyperlink ref="P108" r:id="rId111"/>
    <hyperlink ref="P110" r:id="rId112"/>
    <hyperlink ref="P111" r:id="rId113"/>
    <hyperlink ref="P124" r:id="rId114"/>
    <hyperlink ref="P127" r:id="rId115"/>
    <hyperlink ref="P128" r:id="rId116" display="http://www.ubos.org/unda/index.php/catalog/19"/>
    <hyperlink ref="P132" r:id="rId117"/>
    <hyperlink ref="P134" display="https://www.thegef.org/gef/project_list?keyword=&amp;countryCode=UG&amp;focalAreaCode=all&amp;agencyCode=all&amp;projectType=all&amp;fundingSource=all&amp;approvalFYFrom=1991&amp;approvalFYTo=2016&amp;ltgt=gt&amp;ltgtAmt=0&amp;op=Search&amp;form_build_id=form-OQMxY2bhAwANl2Iy128opsxseP2F-GaU7eLqLDV"/>
    <hyperlink ref="P140" r:id="rId118"/>
    <hyperlink ref="P136" r:id="rId119"/>
    <hyperlink ref="P152" r:id="rId120" display="http://www.ubos.org/unda/index.php/catalog/52"/>
    <hyperlink ref="P166" r:id="rId121"/>
    <hyperlink ref="P170" r:id="rId122"/>
    <hyperlink ref="P185" r:id="rId123"/>
    <hyperlink ref="P192" r:id="rId124"/>
    <hyperlink ref="P193" r:id="rId125"/>
    <hyperlink ref="P194" r:id="rId126"/>
    <hyperlink ref="P195" r:id="rId127"/>
    <hyperlink ref="P183" r:id="rId128"/>
    <hyperlink ref="P201" r:id="rId129"/>
    <hyperlink ref="P213" r:id="rId130"/>
    <hyperlink ref="P211" r:id="rId131" display="http://dhsprogram.com/what-we-do/survey/survey-display-292.cfm"/>
    <hyperlink ref="P212" r:id="rId132" display="http://dhsprogram.com/what-we-do/survey/survey-display-224.cfm"/>
    <hyperlink ref="P229" r:id="rId133"/>
    <hyperlink ref="P218" r:id="rId134" display="http://www.researchictafrica.net/ict_surveys.php?h=3"/>
    <hyperlink ref="P221" r:id="rId135" display="https://www.datafirst.uct.ac.za/dataportal/index.php/catalog/533"/>
    <hyperlink ref="P225" r:id="rId136"/>
    <hyperlink ref="P174" r:id="rId137"/>
    <hyperlink ref="P241" r:id="rId138"/>
    <hyperlink ref="P243" r:id="rId139"/>
    <hyperlink ref="P123" r:id="rId140"/>
    <hyperlink ref="P179" r:id="rId141"/>
    <hyperlink ref="P215" r:id="rId142"/>
    <hyperlink ref="P188" r:id="rId143"/>
    <hyperlink ref="P168" r:id="rId144"/>
    <hyperlink ref="P125" r:id="rId145"/>
    <hyperlink ref="P216" r:id="rId146"/>
    <hyperlink ref="P300" r:id="rId147"/>
    <hyperlink ref="P245" r:id="rId148"/>
    <hyperlink ref="P231" r:id="rId149"/>
    <hyperlink ref="P49" r:id="rId150" display="http://microdata.worldbank.org/index.php/catalog/1965"/>
    <hyperlink ref="Y49" r:id="rId151" display="http://catalog.ihsn.org/index.php/catalog/4230"/>
    <hyperlink ref="P187" r:id="rId152"/>
    <hyperlink ref="P199" r:id="rId153"/>
    <hyperlink ref="P178" r:id="rId154" display="http://microdata.worldbank.org/index.php/catalog/2236"/>
    <hyperlink ref="Y178" r:id="rId155" display="http://catalog.ihsn.org/index.php/catalog/6246"/>
    <hyperlink ref="P162" r:id="rId156"/>
    <hyperlink ref="P107" r:id="rId157"/>
    <hyperlink ref="P189" r:id="rId158"/>
    <hyperlink ref="P255" r:id="rId159"/>
    <hyperlink ref="P198" r:id="rId160"/>
    <hyperlink ref="P104" r:id="rId161"/>
    <hyperlink ref="P74" r:id="rId162"/>
    <hyperlink ref="P126" r:id="rId163"/>
    <hyperlink ref="P217" r:id="rId164"/>
    <hyperlink ref="P61" r:id="rId165"/>
    <hyperlink ref="P119" r:id="rId166" display="http://uganda.opendataforafrica.org/"/>
    <hyperlink ref="P206" r:id="rId167" display="http://uganda.opendataforafrica.org/"/>
    <hyperlink ref="P228" r:id="rId168" display="http://uganda.opendataforafrica.org/"/>
    <hyperlink ref="P172" r:id="rId169" display="http://uganda.opendataforafrica.org/"/>
    <hyperlink ref="Y119" r:id="rId170" display="http://www.afdb.org/en/countries/east-africa/uganda/"/>
    <hyperlink ref="Y206" r:id="rId171" display="http://www.afdb.org/en/countries/east-africa/uganda/"/>
    <hyperlink ref="Y228" r:id="rId172" display="http://www.afdb.org/en/countries/east-africa/uganda/"/>
    <hyperlink ref="Y172" r:id="rId173" display="http://www.afdb.org/en/countries/east-africa/uganda/"/>
    <hyperlink ref="P281" r:id="rId174" display="http://uganda.opendataforafrica.org/"/>
    <hyperlink ref="Y281" r:id="rId175" display="http://www.afdb.org/en/countries/east-africa/uganda/"/>
    <hyperlink ref="P68" r:id="rId176"/>
    <hyperlink ref="P149" r:id="rId177"/>
    <hyperlink ref="P121" r:id="rId178"/>
    <hyperlink ref="P208" r:id="rId179"/>
    <hyperlink ref="P156" r:id="rId180"/>
    <hyperlink ref="P143" r:id="rId181"/>
    <hyperlink ref="P223" r:id="rId182"/>
    <hyperlink ref="P106" r:id="rId183"/>
    <hyperlink ref="P237" r:id="rId184"/>
    <hyperlink ref="P247" r:id="rId185"/>
    <hyperlink ref="P203" r:id="rId186" display="https://international.ipums.org/international/about.shtml"/>
    <hyperlink ref="P116" r:id="rId187" display="https://international.ipums.org/international/about.shtml"/>
    <hyperlink ref="P273" r:id="rId188" display="https://international.ipums.org/international/about.shtml"/>
    <hyperlink ref="P167" r:id="rId189" display="https://international.ipums.org/international/about.shtml"/>
    <hyperlink ref="P171" r:id="rId190"/>
    <hyperlink ref="Y65" r:id="rId191" display="https://data.oecd.org/searchresults/?hf=20&amp;b=0&amp;r=%2Bf%2Ftype%2Findicators&amp;l=en&amp;s=score"/>
    <hyperlink ref="Y94" r:id="rId192" display="https://data.oecd.org/searchresults/?hf=20&amp;b=0&amp;r=%2Bf%2Ftype%2Findicators&amp;l=en&amp;s=score"/>
    <hyperlink ref="Y118" r:id="rId193" display="https://data.oecd.org/searchresults/?hf=20&amp;b=0&amp;r=%2Bf%2Ftype%2Findicators&amp;l=en&amp;s=score"/>
    <hyperlink ref="Y242" r:id="rId194" display="https://data.oecd.org/searchresults/?hf=20&amp;b=0&amp;r=%2Bf%2Ftype%2Findicators&amp;l=en&amp;s=score"/>
    <hyperlink ref="Y147" r:id="rId195" display="https://data.oecd.org/searchresults/?hf=20&amp;b=0&amp;r=%2Bf%2Ftype%2Findicators&amp;l=en&amp;s=score"/>
    <hyperlink ref="Y205" r:id="rId196" display="https://data.oecd.org/searchresults/?hf=20&amp;b=0&amp;r=%2Bf%2Ftype%2Findicators&amp;l=en&amp;s=score"/>
    <hyperlink ref="Y41" r:id="rId197" display="https://data.oecd.org/searchresults/?hf=20&amp;b=0&amp;r=%2Bf%2Ftype%2Findicators&amp;l=en&amp;s=score"/>
    <hyperlink ref="Y280" r:id="rId198" display="https://data.oecd.org/searchresults/?hf=20&amp;b=0&amp;r=%2Bf%2Ftype%2Findicators&amp;l=en&amp;s=score"/>
    <hyperlink ref="Y227" r:id="rId199" display="https://data.oecd.org/searchresults/?hf=20&amp;b=0&amp;r=%2Bf%2Ftype%2Findicators&amp;l=en&amp;s=score"/>
    <hyperlink ref="P65" r:id="rId200"/>
    <hyperlink ref="P94" r:id="rId201"/>
    <hyperlink ref="P118" r:id="rId202"/>
    <hyperlink ref="P242" r:id="rId203"/>
    <hyperlink ref="P147" r:id="rId204"/>
    <hyperlink ref="P205" r:id="rId205"/>
    <hyperlink ref="P280" r:id="rId206"/>
    <hyperlink ref="P227" r:id="rId207"/>
    <hyperlink ref="P275" r:id="rId208" display="http://knoema.com/"/>
    <hyperlink ref="P63" r:id="rId209" display="http://knoema.com/"/>
    <hyperlink ref="P90" r:id="rId210" display="http://knoema.com/"/>
    <hyperlink ref="P117" r:id="rId211" display="http://knoema.com/"/>
    <hyperlink ref="P226" r:id="rId212" display="http://knoema.com/"/>
    <hyperlink ref="P239" r:id="rId213" display="http://knoema.com/"/>
    <hyperlink ref="P204" r:id="rId214" display="http://knoema.com/"/>
    <hyperlink ref="P161" r:id="rId215" location="!/data"/>
    <hyperlink ref="P289" r:id="rId216" location="!/spotlight-on-uganda"/>
    <hyperlink ref="P244" r:id="rId217"/>
    <hyperlink ref="P154" r:id="rId218"/>
    <hyperlink ref="P298" r:id="rId219"/>
    <hyperlink ref="P72" r:id="rId220"/>
    <hyperlink ref="P258" r:id="rId221"/>
    <hyperlink ref="P259" r:id="rId222"/>
    <hyperlink ref="P251" r:id="rId223"/>
    <hyperlink ref="P248" r:id="rId224"/>
    <hyperlink ref="P60" r:id="rId225"/>
    <hyperlink ref="P270" r:id="rId226"/>
    <hyperlink ref="P200" r:id="rId227"/>
    <hyperlink ref="P115" r:id="rId228"/>
    <hyperlink ref="P263" r:id="rId229" display="https://fts.unocha.org/pageloader.aspx?page=emerg-emergencyCountryDetails&amp;cc=uga"/>
    <hyperlink ref="P256" r:id="rId230"/>
    <hyperlink ref="P265" r:id="rId231"/>
    <hyperlink ref="P269" r:id="rId232" location="%40%3F_afrLoop%3D592469664984296%26clean%3Dtrue%26_adf.ctrl-state%3Dxdrbn8kqu_9"/>
    <hyperlink ref="P274" r:id="rId233"/>
    <hyperlink ref="P283" r:id="rId234"/>
    <hyperlink ref="P267" r:id="rId235" display="https://data.hdx.rwlabs.org/group/uga"/>
    <hyperlink ref="P290" r:id="rId236"/>
    <hyperlink ref="P299" r:id="rId237"/>
    <hyperlink ref="P303" r:id="rId238"/>
    <hyperlink ref="P145" r:id="rId239"/>
    <hyperlink ref="P11" r:id="rId240" display="http://www.agriculture.go.ug/publications/107"/>
    <hyperlink ref="P4" r:id="rId241" display="http://catalog.ihsn.org/index.php/catalog/2355"/>
    <hyperlink ref="P3" r:id="rId242" display="http://www.cdouga.org/resources/annual-reports/"/>
    <hyperlink ref="P10" r:id="rId243" display="http://www.cdouga.org/production/production-trends-earnings/"/>
    <hyperlink ref="P14" r:id="rId244" display="http://www.ugandacoffee.go.ug/index.php"/>
    <hyperlink ref="P13" r:id="rId245" display="http://www.ugandacoffee.go.ug/index.php"/>
    <hyperlink ref="P16" r:id="rId246" display="http://www.wfp.org/food-security/assessments/comprehensive-food-security-vulnerability-analysis"/>
    <hyperlink ref="Y16" r:id="rId247" display="http://catalog.ihsn.org/index.php/catalog/4180"/>
    <hyperlink ref="P22" r:id="rId248" display="http://vam.wfp.org/CountryPage_indicators.aspx?iso3=UGA"/>
    <hyperlink ref="P7" r:id="rId249" display="http://www.agriculture.go.ug/index.php?page=districts&amp;sph=227&amp;subpage=K&amp;economicactivities2=true"/>
    <hyperlink ref="P15" r:id="rId250"/>
    <hyperlink ref="P18" r:id="rId251"/>
    <hyperlink ref="P17" r:id="rId252"/>
    <hyperlink ref="P2" r:id="rId253"/>
    <hyperlink ref="P39" r:id="rId254"/>
    <hyperlink ref="P20" r:id="rId255"/>
    <hyperlink ref="P19" r:id="rId256"/>
  </hyperlinks>
  <pageMargins left="0.7" right="0.7" top="0.75" bottom="0.75" header="0.3" footer="0.3"/>
  <pageSetup paperSize="9" orientation="portrait" verticalDpi="0" r:id="rId257"/>
  <drawing r:id="rId2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AH9"/>
  <sheetViews>
    <sheetView workbookViewId="0">
      <selection activeCell="A3" sqref="A3:B9"/>
    </sheetView>
  </sheetViews>
  <sheetFormatPr defaultRowHeight="14.4" x14ac:dyDescent="0.3"/>
  <cols>
    <col min="1" max="2" width="18" customWidth="1"/>
    <col min="3" max="3" width="4.109375" customWidth="1"/>
    <col min="4" max="4" width="11.33203125" customWidth="1"/>
    <col min="5" max="17" width="5" customWidth="1"/>
    <col min="18" max="18" width="4.44140625" customWidth="1"/>
    <col min="19" max="20" width="11.33203125" customWidth="1"/>
    <col min="21" max="31" width="5" customWidth="1"/>
    <col min="32" max="32" width="4.44140625" customWidth="1"/>
    <col min="33" max="33" width="15.109375" bestFit="1" customWidth="1"/>
    <col min="34" max="34" width="11.33203125" bestFit="1" customWidth="1"/>
  </cols>
  <sheetData>
    <row r="3" spans="1:34" x14ac:dyDescent="0.3">
      <c r="A3" s="7" t="s">
        <v>2067</v>
      </c>
      <c r="B3" t="s">
        <v>2065</v>
      </c>
    </row>
    <row r="4" spans="1:34" x14ac:dyDescent="0.3">
      <c r="A4" s="8" t="s">
        <v>93</v>
      </c>
      <c r="B4" s="9">
        <v>317</v>
      </c>
    </row>
    <row r="5" spans="1:34" s="10" customFormat="1" x14ac:dyDescent="0.3">
      <c r="A5" s="8" t="s">
        <v>68</v>
      </c>
      <c r="B5" s="9">
        <v>199</v>
      </c>
      <c r="C5"/>
      <c r="D5"/>
      <c r="E5"/>
      <c r="F5"/>
      <c r="G5"/>
      <c r="H5"/>
      <c r="I5"/>
      <c r="J5"/>
      <c r="K5"/>
      <c r="L5"/>
      <c r="M5"/>
      <c r="N5"/>
      <c r="O5"/>
      <c r="P5"/>
      <c r="Q5"/>
      <c r="R5"/>
      <c r="S5"/>
      <c r="T5"/>
      <c r="U5"/>
      <c r="V5"/>
      <c r="W5"/>
      <c r="X5"/>
      <c r="Y5"/>
      <c r="Z5"/>
      <c r="AA5"/>
      <c r="AB5"/>
      <c r="AC5"/>
      <c r="AD5"/>
      <c r="AE5"/>
      <c r="AF5"/>
      <c r="AG5"/>
      <c r="AH5"/>
    </row>
    <row r="6" spans="1:34" x14ac:dyDescent="0.3">
      <c r="A6" s="8" t="s">
        <v>24</v>
      </c>
      <c r="B6" s="9">
        <v>131</v>
      </c>
    </row>
    <row r="7" spans="1:34" x14ac:dyDescent="0.3">
      <c r="A7" s="8" t="s">
        <v>67</v>
      </c>
      <c r="B7" s="9">
        <v>19</v>
      </c>
    </row>
    <row r="8" spans="1:34" x14ac:dyDescent="0.3">
      <c r="A8" s="8" t="s">
        <v>115</v>
      </c>
      <c r="B8" s="9">
        <v>4</v>
      </c>
    </row>
    <row r="9" spans="1:34" x14ac:dyDescent="0.3">
      <c r="A9" s="8" t="s">
        <v>2063</v>
      </c>
      <c r="B9" s="9">
        <v>670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D19"/>
  <sheetViews>
    <sheetView workbookViewId="0">
      <selection activeCell="A3" sqref="A3:S7"/>
    </sheetView>
  </sheetViews>
  <sheetFormatPr defaultRowHeight="14.4" x14ac:dyDescent="0.3"/>
  <cols>
    <col min="1" max="1" width="16.44140625" customWidth="1"/>
    <col min="2" max="2" width="16.33203125" bestFit="1" customWidth="1"/>
    <col min="3" max="3" width="4.109375" customWidth="1"/>
    <col min="4" max="4" width="11.33203125" customWidth="1"/>
    <col min="5" max="17" width="5" customWidth="1"/>
    <col min="18" max="18" width="4.44140625" customWidth="1"/>
    <col min="19" max="19" width="11.33203125" customWidth="1"/>
    <col min="20" max="20" width="11.33203125" bestFit="1" customWidth="1"/>
  </cols>
  <sheetData>
    <row r="3" spans="1:4" x14ac:dyDescent="0.3">
      <c r="A3" s="7" t="s">
        <v>2064</v>
      </c>
      <c r="B3" s="7" t="s">
        <v>2066</v>
      </c>
    </row>
    <row r="4" spans="1:4" x14ac:dyDescent="0.3">
      <c r="A4" s="7" t="s">
        <v>2061</v>
      </c>
      <c r="B4" t="s">
        <v>30</v>
      </c>
      <c r="C4" t="s">
        <v>29</v>
      </c>
      <c r="D4" t="s">
        <v>2063</v>
      </c>
    </row>
    <row r="5" spans="1:4" x14ac:dyDescent="0.3">
      <c r="A5" s="8">
        <v>2002</v>
      </c>
      <c r="B5" s="9"/>
      <c r="C5" s="9">
        <v>2</v>
      </c>
      <c r="D5" s="9">
        <v>2</v>
      </c>
    </row>
    <row r="6" spans="1:4" x14ac:dyDescent="0.3">
      <c r="A6" s="8">
        <v>2004</v>
      </c>
      <c r="B6" s="9"/>
      <c r="C6" s="9">
        <v>8</v>
      </c>
      <c r="D6" s="9">
        <v>8</v>
      </c>
    </row>
    <row r="7" spans="1:4" x14ac:dyDescent="0.3">
      <c r="A7" s="8">
        <v>2006</v>
      </c>
      <c r="B7" s="9"/>
      <c r="C7" s="9">
        <v>3</v>
      </c>
      <c r="D7" s="9">
        <v>3</v>
      </c>
    </row>
    <row r="8" spans="1:4" x14ac:dyDescent="0.3">
      <c r="A8" s="8">
        <v>2007</v>
      </c>
      <c r="B8" s="9">
        <v>2</v>
      </c>
      <c r="C8" s="9">
        <v>16</v>
      </c>
      <c r="D8" s="9">
        <v>18</v>
      </c>
    </row>
    <row r="9" spans="1:4" x14ac:dyDescent="0.3">
      <c r="A9" s="8">
        <v>2008</v>
      </c>
      <c r="B9" s="9">
        <v>6</v>
      </c>
      <c r="C9" s="9">
        <v>30</v>
      </c>
      <c r="D9" s="9">
        <v>36</v>
      </c>
    </row>
    <row r="10" spans="1:4" x14ac:dyDescent="0.3">
      <c r="A10" s="8">
        <v>2009</v>
      </c>
      <c r="B10" s="9">
        <v>12</v>
      </c>
      <c r="C10" s="9">
        <v>23</v>
      </c>
      <c r="D10" s="9">
        <v>35</v>
      </c>
    </row>
    <row r="11" spans="1:4" x14ac:dyDescent="0.3">
      <c r="A11" s="8">
        <v>2010</v>
      </c>
      <c r="B11" s="9">
        <v>8</v>
      </c>
      <c r="C11" s="9">
        <v>43</v>
      </c>
      <c r="D11" s="9">
        <v>51</v>
      </c>
    </row>
    <row r="12" spans="1:4" x14ac:dyDescent="0.3">
      <c r="A12" s="8">
        <v>2011</v>
      </c>
      <c r="B12" s="9">
        <v>2</v>
      </c>
      <c r="C12" s="9">
        <v>30</v>
      </c>
      <c r="D12" s="9">
        <v>32</v>
      </c>
    </row>
    <row r="13" spans="1:4" x14ac:dyDescent="0.3">
      <c r="A13" s="8">
        <v>2012</v>
      </c>
      <c r="B13" s="9">
        <v>31</v>
      </c>
      <c r="C13" s="9">
        <v>20</v>
      </c>
      <c r="D13" s="9">
        <v>51</v>
      </c>
    </row>
    <row r="14" spans="1:4" x14ac:dyDescent="0.3">
      <c r="A14" s="8">
        <v>2013</v>
      </c>
      <c r="B14" s="9">
        <v>53</v>
      </c>
      <c r="C14" s="9">
        <v>110</v>
      </c>
      <c r="D14" s="9">
        <v>163</v>
      </c>
    </row>
    <row r="15" spans="1:4" x14ac:dyDescent="0.3">
      <c r="A15" s="8">
        <v>2014</v>
      </c>
      <c r="B15" s="9">
        <v>14</v>
      </c>
      <c r="C15" s="9">
        <v>71</v>
      </c>
      <c r="D15" s="9">
        <v>85</v>
      </c>
    </row>
    <row r="16" spans="1:4" x14ac:dyDescent="0.3">
      <c r="A16" s="8">
        <v>2015</v>
      </c>
      <c r="B16" s="9">
        <v>35</v>
      </c>
      <c r="C16" s="9">
        <v>60</v>
      </c>
      <c r="D16" s="9">
        <v>95</v>
      </c>
    </row>
    <row r="17" spans="1:4" x14ac:dyDescent="0.3">
      <c r="A17" s="8">
        <v>2016</v>
      </c>
      <c r="B17" s="9">
        <v>14</v>
      </c>
      <c r="C17" s="9">
        <v>36</v>
      </c>
      <c r="D17" s="9">
        <v>50</v>
      </c>
    </row>
    <row r="18" spans="1:4" x14ac:dyDescent="0.3">
      <c r="A18" s="8" t="s">
        <v>801</v>
      </c>
      <c r="B18" s="9">
        <v>4</v>
      </c>
      <c r="C18" s="9">
        <v>37</v>
      </c>
      <c r="D18" s="9">
        <v>41</v>
      </c>
    </row>
    <row r="19" spans="1:4" x14ac:dyDescent="0.3">
      <c r="A19" s="8" t="s">
        <v>2063</v>
      </c>
      <c r="B19" s="9">
        <v>181</v>
      </c>
      <c r="C19" s="9">
        <v>489</v>
      </c>
      <c r="D19" s="9">
        <v>670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H98"/>
  <sheetViews>
    <sheetView workbookViewId="0">
      <selection activeCell="A3" sqref="A3:H98"/>
      <pivotSelection pane="bottomRight" showHeader="1" activeRow="2" previousRow="2" click="1" r:id="rId1">
        <pivotArea type="all" dataOnly="0" outline="0" fieldPosition="0"/>
      </pivotSelection>
    </sheetView>
  </sheetViews>
  <sheetFormatPr defaultRowHeight="14.4" x14ac:dyDescent="0.3"/>
  <cols>
    <col min="1" max="1" width="78.6640625" customWidth="1"/>
    <col min="2" max="2" width="16.33203125" customWidth="1"/>
    <col min="3" max="3" width="18" customWidth="1"/>
    <col min="4" max="4" width="9.33203125" customWidth="1"/>
    <col min="5" max="5" width="12.33203125" customWidth="1"/>
    <col min="6" max="6" width="9.109375" customWidth="1"/>
    <col min="7" max="7" width="7.33203125" customWidth="1"/>
    <col min="8" max="8" width="11.33203125" bestFit="1" customWidth="1"/>
  </cols>
  <sheetData>
    <row r="3" spans="1:8" x14ac:dyDescent="0.3">
      <c r="A3" s="7" t="s">
        <v>2064</v>
      </c>
      <c r="B3" s="7" t="s">
        <v>2066</v>
      </c>
    </row>
    <row r="4" spans="1:8" x14ac:dyDescent="0.3">
      <c r="A4" s="7" t="s">
        <v>2061</v>
      </c>
      <c r="B4" t="s">
        <v>93</v>
      </c>
      <c r="C4" t="s">
        <v>68</v>
      </c>
      <c r="D4" t="s">
        <v>24</v>
      </c>
      <c r="E4" t="s">
        <v>67</v>
      </c>
      <c r="F4" t="s">
        <v>115</v>
      </c>
      <c r="G4" t="s">
        <v>2062</v>
      </c>
      <c r="H4" t="s">
        <v>2063</v>
      </c>
    </row>
    <row r="5" spans="1:8" x14ac:dyDescent="0.3">
      <c r="A5" s="8" t="s">
        <v>81</v>
      </c>
      <c r="B5" s="9"/>
      <c r="C5" s="9"/>
      <c r="D5" s="9">
        <v>3</v>
      </c>
      <c r="E5" s="9"/>
      <c r="F5" s="9"/>
      <c r="G5" s="9"/>
      <c r="H5" s="9">
        <v>3</v>
      </c>
    </row>
    <row r="6" spans="1:8" x14ac:dyDescent="0.3">
      <c r="A6" s="8" t="s">
        <v>190</v>
      </c>
      <c r="B6" s="9"/>
      <c r="C6" s="9"/>
      <c r="D6" s="9"/>
      <c r="E6" s="9">
        <v>10</v>
      </c>
      <c r="F6" s="9"/>
      <c r="G6" s="9"/>
      <c r="H6" s="9">
        <v>10</v>
      </c>
    </row>
    <row r="7" spans="1:8" x14ac:dyDescent="0.3">
      <c r="A7" s="8" t="s">
        <v>409</v>
      </c>
      <c r="B7" s="9">
        <v>2</v>
      </c>
      <c r="C7" s="9"/>
      <c r="D7" s="9"/>
      <c r="E7" s="9"/>
      <c r="F7" s="9"/>
      <c r="G7" s="9"/>
      <c r="H7" s="9">
        <v>2</v>
      </c>
    </row>
    <row r="8" spans="1:8" x14ac:dyDescent="0.3">
      <c r="A8" s="8" t="s">
        <v>1167</v>
      </c>
      <c r="B8" s="9">
        <v>1</v>
      </c>
      <c r="C8" s="9"/>
      <c r="D8" s="9"/>
      <c r="E8" s="9"/>
      <c r="F8" s="9"/>
      <c r="G8" s="9"/>
      <c r="H8" s="9">
        <v>1</v>
      </c>
    </row>
    <row r="9" spans="1:8" x14ac:dyDescent="0.3">
      <c r="A9" s="8" t="s">
        <v>573</v>
      </c>
      <c r="B9" s="9">
        <v>3</v>
      </c>
      <c r="C9" s="9"/>
      <c r="D9" s="9">
        <v>3</v>
      </c>
      <c r="E9" s="9"/>
      <c r="F9" s="9"/>
      <c r="G9" s="9"/>
      <c r="H9" s="9">
        <v>6</v>
      </c>
    </row>
    <row r="10" spans="1:8" x14ac:dyDescent="0.3">
      <c r="A10" s="8" t="s">
        <v>390</v>
      </c>
      <c r="B10" s="9"/>
      <c r="C10" s="9">
        <v>14</v>
      </c>
      <c r="D10" s="9"/>
      <c r="E10" s="9"/>
      <c r="F10" s="9"/>
      <c r="G10" s="9"/>
      <c r="H10" s="9">
        <v>14</v>
      </c>
    </row>
    <row r="11" spans="1:8" x14ac:dyDescent="0.3">
      <c r="A11" s="8" t="s">
        <v>27</v>
      </c>
      <c r="B11" s="9"/>
      <c r="C11" s="9"/>
      <c r="D11" s="9">
        <v>1</v>
      </c>
      <c r="E11" s="9"/>
      <c r="F11" s="9"/>
      <c r="G11" s="9"/>
      <c r="H11" s="9">
        <v>1</v>
      </c>
    </row>
    <row r="12" spans="1:8" x14ac:dyDescent="0.3">
      <c r="A12" s="8" t="s">
        <v>364</v>
      </c>
      <c r="B12" s="9">
        <v>3</v>
      </c>
      <c r="C12" s="9"/>
      <c r="D12" s="9"/>
      <c r="E12" s="9"/>
      <c r="F12" s="9"/>
      <c r="G12" s="9"/>
      <c r="H12" s="9">
        <v>3</v>
      </c>
    </row>
    <row r="13" spans="1:8" x14ac:dyDescent="0.3">
      <c r="A13" s="8" t="s">
        <v>244</v>
      </c>
      <c r="B13" s="9">
        <v>115</v>
      </c>
      <c r="C13" s="9"/>
      <c r="D13" s="9">
        <v>7</v>
      </c>
      <c r="E13" s="9"/>
      <c r="F13" s="9"/>
      <c r="G13" s="9"/>
      <c r="H13" s="9">
        <v>122</v>
      </c>
    </row>
    <row r="14" spans="1:8" x14ac:dyDescent="0.3">
      <c r="A14" s="8" t="s">
        <v>338</v>
      </c>
      <c r="B14" s="9">
        <v>2</v>
      </c>
      <c r="C14" s="9"/>
      <c r="D14" s="9"/>
      <c r="E14" s="9"/>
      <c r="F14" s="9"/>
      <c r="G14" s="9"/>
      <c r="H14" s="9">
        <v>2</v>
      </c>
    </row>
    <row r="15" spans="1:8" x14ac:dyDescent="0.3">
      <c r="A15" s="8" t="s">
        <v>70</v>
      </c>
      <c r="B15" s="9">
        <v>1</v>
      </c>
      <c r="C15" s="9"/>
      <c r="D15" s="9">
        <v>2</v>
      </c>
      <c r="E15" s="9"/>
      <c r="F15" s="9"/>
      <c r="G15" s="9"/>
      <c r="H15" s="9">
        <v>3</v>
      </c>
    </row>
    <row r="16" spans="1:8" x14ac:dyDescent="0.3">
      <c r="A16" s="8" t="s">
        <v>78</v>
      </c>
      <c r="B16" s="9"/>
      <c r="C16" s="9">
        <v>2</v>
      </c>
      <c r="D16" s="9"/>
      <c r="E16" s="9"/>
      <c r="F16" s="9"/>
      <c r="G16" s="9"/>
      <c r="H16" s="9">
        <v>2</v>
      </c>
    </row>
    <row r="17" spans="1:8" x14ac:dyDescent="0.3">
      <c r="A17" s="8" t="s">
        <v>593</v>
      </c>
      <c r="B17" s="9">
        <v>8</v>
      </c>
      <c r="C17" s="9"/>
      <c r="D17" s="9">
        <v>6</v>
      </c>
      <c r="E17" s="9"/>
      <c r="F17" s="9"/>
      <c r="G17" s="9"/>
      <c r="H17" s="9">
        <v>14</v>
      </c>
    </row>
    <row r="18" spans="1:8" x14ac:dyDescent="0.3">
      <c r="A18" s="8" t="s">
        <v>545</v>
      </c>
      <c r="B18" s="9"/>
      <c r="C18" s="9"/>
      <c r="D18" s="9">
        <v>9</v>
      </c>
      <c r="E18" s="9"/>
      <c r="F18" s="9"/>
      <c r="G18" s="9"/>
      <c r="H18" s="9">
        <v>9</v>
      </c>
    </row>
    <row r="19" spans="1:8" x14ac:dyDescent="0.3">
      <c r="A19" s="8" t="s">
        <v>600</v>
      </c>
      <c r="B19" s="9"/>
      <c r="C19" s="9"/>
      <c r="D19" s="9">
        <v>1</v>
      </c>
      <c r="E19" s="9"/>
      <c r="F19" s="9">
        <v>3</v>
      </c>
      <c r="G19" s="9"/>
      <c r="H19" s="9">
        <v>4</v>
      </c>
    </row>
    <row r="20" spans="1:8" x14ac:dyDescent="0.3">
      <c r="A20" s="8" t="s">
        <v>648</v>
      </c>
      <c r="B20" s="9">
        <v>2</v>
      </c>
      <c r="C20" s="9"/>
      <c r="D20" s="9"/>
      <c r="E20" s="9"/>
      <c r="F20" s="9"/>
      <c r="G20" s="9"/>
      <c r="H20" s="9">
        <v>2</v>
      </c>
    </row>
    <row r="21" spans="1:8" x14ac:dyDescent="0.3">
      <c r="A21" s="8" t="s">
        <v>697</v>
      </c>
      <c r="B21" s="9">
        <v>5</v>
      </c>
      <c r="C21" s="9">
        <v>1</v>
      </c>
      <c r="D21" s="9"/>
      <c r="E21" s="9"/>
      <c r="F21" s="9"/>
      <c r="G21" s="9"/>
      <c r="H21" s="9">
        <v>6</v>
      </c>
    </row>
    <row r="22" spans="1:8" x14ac:dyDescent="0.3">
      <c r="A22" s="8" t="s">
        <v>576</v>
      </c>
      <c r="B22" s="9">
        <v>9</v>
      </c>
      <c r="C22" s="9"/>
      <c r="D22" s="9"/>
      <c r="E22" s="9"/>
      <c r="F22" s="9"/>
      <c r="G22" s="9"/>
      <c r="H22" s="9">
        <v>9</v>
      </c>
    </row>
    <row r="23" spans="1:8" x14ac:dyDescent="0.3">
      <c r="A23" s="8" t="s">
        <v>105</v>
      </c>
      <c r="B23" s="9">
        <v>13</v>
      </c>
      <c r="C23" s="9"/>
      <c r="D23" s="9"/>
      <c r="E23" s="9"/>
      <c r="F23" s="9"/>
      <c r="G23" s="9"/>
      <c r="H23" s="9">
        <v>13</v>
      </c>
    </row>
    <row r="24" spans="1:8" x14ac:dyDescent="0.3">
      <c r="A24" s="8" t="s">
        <v>459</v>
      </c>
      <c r="B24" s="9">
        <v>2</v>
      </c>
      <c r="C24" s="9"/>
      <c r="D24" s="9"/>
      <c r="E24" s="9"/>
      <c r="F24" s="9"/>
      <c r="G24" s="9"/>
      <c r="H24" s="9">
        <v>2</v>
      </c>
    </row>
    <row r="25" spans="1:8" x14ac:dyDescent="0.3">
      <c r="A25" s="8" t="s">
        <v>344</v>
      </c>
      <c r="B25" s="9">
        <v>1</v>
      </c>
      <c r="C25" s="9"/>
      <c r="D25" s="9"/>
      <c r="E25" s="9"/>
      <c r="F25" s="9"/>
      <c r="G25" s="9"/>
      <c r="H25" s="9">
        <v>1</v>
      </c>
    </row>
    <row r="26" spans="1:8" x14ac:dyDescent="0.3">
      <c r="A26" s="8" t="s">
        <v>349</v>
      </c>
      <c r="B26" s="9">
        <v>1</v>
      </c>
      <c r="C26" s="9"/>
      <c r="D26" s="9"/>
      <c r="E26" s="9"/>
      <c r="F26" s="9"/>
      <c r="G26" s="9"/>
      <c r="H26" s="9">
        <v>1</v>
      </c>
    </row>
    <row r="27" spans="1:8" x14ac:dyDescent="0.3">
      <c r="A27" s="8" t="s">
        <v>462</v>
      </c>
      <c r="B27" s="9">
        <v>5</v>
      </c>
      <c r="C27" s="9"/>
      <c r="D27" s="9"/>
      <c r="E27" s="9"/>
      <c r="F27" s="9"/>
      <c r="G27" s="9"/>
      <c r="H27" s="9">
        <v>5</v>
      </c>
    </row>
    <row r="28" spans="1:8" x14ac:dyDescent="0.3">
      <c r="A28" s="8" t="s">
        <v>656</v>
      </c>
      <c r="B28" s="9">
        <v>5</v>
      </c>
      <c r="C28" s="9"/>
      <c r="D28" s="9"/>
      <c r="E28" s="9"/>
      <c r="F28" s="9"/>
      <c r="G28" s="9"/>
      <c r="H28" s="9">
        <v>5</v>
      </c>
    </row>
    <row r="29" spans="1:8" x14ac:dyDescent="0.3">
      <c r="A29" s="8" t="s">
        <v>628</v>
      </c>
      <c r="B29" s="9"/>
      <c r="C29" s="9"/>
      <c r="D29" s="9">
        <v>5</v>
      </c>
      <c r="E29" s="9"/>
      <c r="F29" s="9"/>
      <c r="G29" s="9"/>
      <c r="H29" s="9">
        <v>5</v>
      </c>
    </row>
    <row r="30" spans="1:8" x14ac:dyDescent="0.3">
      <c r="A30" s="8" t="s">
        <v>285</v>
      </c>
      <c r="B30" s="9"/>
      <c r="C30" s="9"/>
      <c r="D30" s="9">
        <v>1</v>
      </c>
      <c r="E30" s="9"/>
      <c r="F30" s="9"/>
      <c r="G30" s="9"/>
      <c r="H30" s="9">
        <v>1</v>
      </c>
    </row>
    <row r="31" spans="1:8" x14ac:dyDescent="0.3">
      <c r="A31" s="8" t="s">
        <v>584</v>
      </c>
      <c r="B31" s="9">
        <v>7</v>
      </c>
      <c r="C31" s="9"/>
      <c r="D31" s="9"/>
      <c r="E31" s="9"/>
      <c r="F31" s="9"/>
      <c r="G31" s="9"/>
      <c r="H31" s="9">
        <v>7</v>
      </c>
    </row>
    <row r="32" spans="1:8" x14ac:dyDescent="0.3">
      <c r="A32" s="8" t="s">
        <v>631</v>
      </c>
      <c r="B32" s="9">
        <v>30</v>
      </c>
      <c r="C32" s="9"/>
      <c r="D32" s="9"/>
      <c r="E32" s="9"/>
      <c r="F32" s="9"/>
      <c r="G32" s="9"/>
      <c r="H32" s="9">
        <v>30</v>
      </c>
    </row>
    <row r="33" spans="1:8" x14ac:dyDescent="0.3">
      <c r="A33" s="8" t="s">
        <v>418</v>
      </c>
      <c r="B33" s="9">
        <v>4</v>
      </c>
      <c r="C33" s="9"/>
      <c r="D33" s="9"/>
      <c r="E33" s="9"/>
      <c r="F33" s="9"/>
      <c r="G33" s="9"/>
      <c r="H33" s="9">
        <v>4</v>
      </c>
    </row>
    <row r="34" spans="1:8" x14ac:dyDescent="0.3">
      <c r="A34" s="8" t="s">
        <v>510</v>
      </c>
      <c r="B34" s="9">
        <v>7</v>
      </c>
      <c r="C34" s="9"/>
      <c r="D34" s="9"/>
      <c r="E34" s="9"/>
      <c r="F34" s="9"/>
      <c r="G34" s="9"/>
      <c r="H34" s="9">
        <v>7</v>
      </c>
    </row>
    <row r="35" spans="1:8" x14ac:dyDescent="0.3">
      <c r="A35" s="8" t="s">
        <v>469</v>
      </c>
      <c r="B35" s="9">
        <v>3</v>
      </c>
      <c r="C35" s="9"/>
      <c r="D35" s="9"/>
      <c r="E35" s="9"/>
      <c r="F35" s="9"/>
      <c r="G35" s="9"/>
      <c r="H35" s="9">
        <v>3</v>
      </c>
    </row>
    <row r="36" spans="1:8" x14ac:dyDescent="0.3">
      <c r="A36" s="8" t="s">
        <v>589</v>
      </c>
      <c r="B36" s="9">
        <v>11</v>
      </c>
      <c r="C36" s="9"/>
      <c r="D36" s="9"/>
      <c r="E36" s="9"/>
      <c r="F36" s="9"/>
      <c r="G36" s="9"/>
      <c r="H36" s="9">
        <v>11</v>
      </c>
    </row>
    <row r="37" spans="1:8" x14ac:dyDescent="0.3">
      <c r="A37" s="8" t="s">
        <v>534</v>
      </c>
      <c r="B37" s="9">
        <v>1</v>
      </c>
      <c r="C37" s="9"/>
      <c r="D37" s="9"/>
      <c r="E37" s="9"/>
      <c r="F37" s="9"/>
      <c r="G37" s="9"/>
      <c r="H37" s="9">
        <v>1</v>
      </c>
    </row>
    <row r="38" spans="1:8" x14ac:dyDescent="0.3">
      <c r="A38" s="8" t="s">
        <v>198</v>
      </c>
      <c r="B38" s="9">
        <v>7</v>
      </c>
      <c r="C38" s="9"/>
      <c r="D38" s="9"/>
      <c r="E38" s="9"/>
      <c r="F38" s="9"/>
      <c r="G38" s="9"/>
      <c r="H38" s="9">
        <v>7</v>
      </c>
    </row>
    <row r="39" spans="1:8" x14ac:dyDescent="0.3">
      <c r="A39" s="8" t="s">
        <v>684</v>
      </c>
      <c r="B39" s="9">
        <v>7</v>
      </c>
      <c r="C39" s="9"/>
      <c r="D39" s="9"/>
      <c r="E39" s="9"/>
      <c r="F39" s="9"/>
      <c r="G39" s="9"/>
      <c r="H39" s="9">
        <v>7</v>
      </c>
    </row>
    <row r="40" spans="1:8" x14ac:dyDescent="0.3">
      <c r="A40" s="8" t="s">
        <v>2018</v>
      </c>
      <c r="B40" s="9"/>
      <c r="C40" s="9"/>
      <c r="D40" s="9">
        <v>8</v>
      </c>
      <c r="E40" s="9"/>
      <c r="F40" s="9"/>
      <c r="G40" s="9"/>
      <c r="H40" s="9">
        <v>8</v>
      </c>
    </row>
    <row r="41" spans="1:8" x14ac:dyDescent="0.3">
      <c r="A41" s="8" t="s">
        <v>43</v>
      </c>
      <c r="B41" s="9"/>
      <c r="C41" s="9"/>
      <c r="D41" s="9">
        <v>4</v>
      </c>
      <c r="E41" s="9"/>
      <c r="F41" s="9"/>
      <c r="G41" s="9"/>
      <c r="H41" s="9">
        <v>4</v>
      </c>
    </row>
    <row r="42" spans="1:8" x14ac:dyDescent="0.3">
      <c r="A42" s="8" t="s">
        <v>2020</v>
      </c>
      <c r="B42" s="9">
        <v>16</v>
      </c>
      <c r="C42" s="9"/>
      <c r="D42" s="9">
        <v>53</v>
      </c>
      <c r="E42" s="9">
        <v>1</v>
      </c>
      <c r="F42" s="9"/>
      <c r="G42" s="9"/>
      <c r="H42" s="9">
        <v>70</v>
      </c>
    </row>
    <row r="43" spans="1:8" x14ac:dyDescent="0.3">
      <c r="A43" s="8" t="s">
        <v>2025</v>
      </c>
      <c r="B43" s="9">
        <v>10</v>
      </c>
      <c r="C43" s="9"/>
      <c r="D43" s="9">
        <v>62</v>
      </c>
      <c r="E43" s="9"/>
      <c r="F43" s="9"/>
      <c r="G43" s="9"/>
      <c r="H43" s="9">
        <v>72</v>
      </c>
    </row>
    <row r="44" spans="1:8" x14ac:dyDescent="0.3">
      <c r="A44" s="8" t="s">
        <v>1782</v>
      </c>
      <c r="B44" s="9">
        <v>10</v>
      </c>
      <c r="C44" s="9"/>
      <c r="D44" s="9"/>
      <c r="E44" s="9"/>
      <c r="F44" s="9"/>
      <c r="G44" s="9"/>
      <c r="H44" s="9">
        <v>10</v>
      </c>
    </row>
    <row r="45" spans="1:8" x14ac:dyDescent="0.3">
      <c r="A45" s="8" t="s">
        <v>2019</v>
      </c>
      <c r="B45" s="9">
        <v>4</v>
      </c>
      <c r="C45" s="9"/>
      <c r="D45" s="9">
        <v>1</v>
      </c>
      <c r="E45" s="9">
        <v>1</v>
      </c>
      <c r="F45" s="9"/>
      <c r="G45" s="9"/>
      <c r="H45" s="9">
        <v>6</v>
      </c>
    </row>
    <row r="46" spans="1:8" x14ac:dyDescent="0.3">
      <c r="A46" s="8" t="s">
        <v>2027</v>
      </c>
      <c r="B46" s="9">
        <v>1</v>
      </c>
      <c r="C46" s="9">
        <v>1</v>
      </c>
      <c r="D46" s="9">
        <v>2</v>
      </c>
      <c r="E46" s="9"/>
      <c r="F46" s="9"/>
      <c r="G46" s="9"/>
      <c r="H46" s="9">
        <v>4</v>
      </c>
    </row>
    <row r="47" spans="1:8" x14ac:dyDescent="0.3">
      <c r="A47" s="8" t="s">
        <v>2023</v>
      </c>
      <c r="B47" s="9">
        <v>11</v>
      </c>
      <c r="C47" s="9"/>
      <c r="D47" s="9">
        <v>8</v>
      </c>
      <c r="E47" s="9">
        <v>2</v>
      </c>
      <c r="F47" s="9"/>
      <c r="G47" s="9"/>
      <c r="H47" s="9">
        <v>21</v>
      </c>
    </row>
    <row r="48" spans="1:8" x14ac:dyDescent="0.3">
      <c r="A48" s="8" t="s">
        <v>2024</v>
      </c>
      <c r="B48" s="9"/>
      <c r="C48" s="9"/>
      <c r="D48" s="9">
        <v>1</v>
      </c>
      <c r="E48" s="9"/>
      <c r="F48" s="9"/>
      <c r="G48" s="9"/>
      <c r="H48" s="9">
        <v>1</v>
      </c>
    </row>
    <row r="49" spans="1:8" x14ac:dyDescent="0.3">
      <c r="A49" s="8" t="s">
        <v>2028</v>
      </c>
      <c r="B49" s="9">
        <v>4</v>
      </c>
      <c r="C49" s="9"/>
      <c r="D49" s="9">
        <v>1</v>
      </c>
      <c r="E49" s="9"/>
      <c r="F49" s="9"/>
      <c r="G49" s="9"/>
      <c r="H49" s="9">
        <v>5</v>
      </c>
    </row>
    <row r="50" spans="1:8" x14ac:dyDescent="0.3">
      <c r="A50" s="8" t="s">
        <v>2029</v>
      </c>
      <c r="B50" s="9">
        <v>1</v>
      </c>
      <c r="C50" s="9"/>
      <c r="D50" s="9"/>
      <c r="E50" s="9"/>
      <c r="F50" s="9"/>
      <c r="G50" s="9"/>
      <c r="H50" s="9">
        <v>1</v>
      </c>
    </row>
    <row r="51" spans="1:8" x14ac:dyDescent="0.3">
      <c r="A51" s="8" t="s">
        <v>2026</v>
      </c>
      <c r="B51" s="9">
        <v>1</v>
      </c>
      <c r="C51" s="9"/>
      <c r="D51" s="9"/>
      <c r="E51" s="9"/>
      <c r="F51" s="9"/>
      <c r="G51" s="9"/>
      <c r="H51" s="9">
        <v>1</v>
      </c>
    </row>
    <row r="52" spans="1:8" x14ac:dyDescent="0.3">
      <c r="A52" s="8" t="s">
        <v>2022</v>
      </c>
      <c r="B52" s="9"/>
      <c r="C52" s="9"/>
      <c r="D52" s="9">
        <v>1</v>
      </c>
      <c r="E52" s="9"/>
      <c r="F52" s="9"/>
      <c r="G52" s="9"/>
      <c r="H52" s="9">
        <v>1</v>
      </c>
    </row>
    <row r="53" spans="1:8" x14ac:dyDescent="0.3">
      <c r="A53" s="8" t="s">
        <v>2021</v>
      </c>
      <c r="B53" s="9">
        <v>1</v>
      </c>
      <c r="C53" s="9"/>
      <c r="D53" s="9">
        <v>1</v>
      </c>
      <c r="E53" s="9"/>
      <c r="F53" s="9"/>
      <c r="G53" s="9"/>
      <c r="H53" s="9">
        <v>2</v>
      </c>
    </row>
    <row r="54" spans="1:8" x14ac:dyDescent="0.3">
      <c r="A54" s="8" t="s">
        <v>453</v>
      </c>
      <c r="B54" s="9">
        <v>3</v>
      </c>
      <c r="C54" s="9"/>
      <c r="D54" s="9"/>
      <c r="E54" s="9"/>
      <c r="F54" s="9"/>
      <c r="G54" s="9"/>
      <c r="H54" s="9">
        <v>3</v>
      </c>
    </row>
    <row r="55" spans="1:8" x14ac:dyDescent="0.3">
      <c r="A55" s="8" t="s">
        <v>361</v>
      </c>
      <c r="B55" s="9"/>
      <c r="C55" s="9"/>
      <c r="D55" s="9">
        <v>2</v>
      </c>
      <c r="E55" s="9"/>
      <c r="F55" s="9"/>
      <c r="G55" s="9"/>
      <c r="H55" s="9">
        <v>2</v>
      </c>
    </row>
    <row r="56" spans="1:8" x14ac:dyDescent="0.3">
      <c r="A56" s="8" t="s">
        <v>499</v>
      </c>
      <c r="B56" s="9">
        <v>1</v>
      </c>
      <c r="C56" s="9"/>
      <c r="D56" s="9"/>
      <c r="E56" s="9"/>
      <c r="F56" s="9"/>
      <c r="G56" s="9"/>
      <c r="H56" s="9">
        <v>1</v>
      </c>
    </row>
    <row r="57" spans="1:8" x14ac:dyDescent="0.3">
      <c r="A57" s="8" t="s">
        <v>543</v>
      </c>
      <c r="B57" s="9"/>
      <c r="C57" s="9"/>
      <c r="D57" s="9">
        <v>12</v>
      </c>
      <c r="E57" s="9"/>
      <c r="F57" s="9"/>
      <c r="G57" s="9"/>
      <c r="H57" s="9">
        <v>12</v>
      </c>
    </row>
    <row r="58" spans="1:8" x14ac:dyDescent="0.3">
      <c r="A58" s="8" t="s">
        <v>586</v>
      </c>
      <c r="B58" s="9">
        <v>21</v>
      </c>
      <c r="C58" s="9"/>
      <c r="D58" s="9"/>
      <c r="E58" s="9"/>
      <c r="F58" s="9"/>
      <c r="G58" s="9"/>
      <c r="H58" s="9">
        <v>21</v>
      </c>
    </row>
    <row r="59" spans="1:8" x14ac:dyDescent="0.3">
      <c r="A59" s="8" t="s">
        <v>117</v>
      </c>
      <c r="B59" s="9">
        <v>3</v>
      </c>
      <c r="C59" s="9"/>
      <c r="D59" s="9">
        <v>1</v>
      </c>
      <c r="E59" s="9"/>
      <c r="F59" s="9"/>
      <c r="G59" s="9"/>
      <c r="H59" s="9">
        <v>4</v>
      </c>
    </row>
    <row r="60" spans="1:8" x14ac:dyDescent="0.3">
      <c r="A60" s="8" t="s">
        <v>485</v>
      </c>
      <c r="B60" s="9">
        <v>21</v>
      </c>
      <c r="C60" s="9"/>
      <c r="D60" s="9"/>
      <c r="E60" s="9"/>
      <c r="F60" s="9"/>
      <c r="G60" s="9"/>
      <c r="H60" s="9">
        <v>21</v>
      </c>
    </row>
    <row r="61" spans="1:8" x14ac:dyDescent="0.3">
      <c r="A61" s="8" t="s">
        <v>2016</v>
      </c>
      <c r="B61" s="9"/>
      <c r="C61" s="9">
        <v>16</v>
      </c>
      <c r="D61" s="9"/>
      <c r="E61" s="9"/>
      <c r="F61" s="9"/>
      <c r="G61" s="9"/>
      <c r="H61" s="9">
        <v>16</v>
      </c>
    </row>
    <row r="62" spans="1:8" x14ac:dyDescent="0.3">
      <c r="A62" s="8" t="s">
        <v>309</v>
      </c>
      <c r="B62" s="9">
        <v>1</v>
      </c>
      <c r="C62" s="9"/>
      <c r="D62" s="9"/>
      <c r="E62" s="9"/>
      <c r="F62" s="9"/>
      <c r="G62" s="9"/>
      <c r="H62" s="9">
        <v>1</v>
      </c>
    </row>
    <row r="63" spans="1:8" x14ac:dyDescent="0.3">
      <c r="A63" s="8" t="s">
        <v>206</v>
      </c>
      <c r="B63" s="9">
        <v>1</v>
      </c>
      <c r="C63" s="9"/>
      <c r="D63" s="9"/>
      <c r="E63" s="9"/>
      <c r="F63" s="9"/>
      <c r="G63" s="9"/>
      <c r="H63" s="9">
        <v>1</v>
      </c>
    </row>
    <row r="64" spans="1:8" x14ac:dyDescent="0.3">
      <c r="A64" s="8" t="s">
        <v>54</v>
      </c>
      <c r="B64" s="9">
        <v>46</v>
      </c>
      <c r="C64" s="9">
        <v>147</v>
      </c>
      <c r="D64" s="9">
        <v>49</v>
      </c>
      <c r="E64" s="9">
        <v>17</v>
      </c>
      <c r="F64" s="9"/>
      <c r="G64" s="9"/>
      <c r="H64" s="9">
        <v>259</v>
      </c>
    </row>
    <row r="65" spans="1:8" x14ac:dyDescent="0.3">
      <c r="A65" s="8" t="s">
        <v>737</v>
      </c>
      <c r="B65" s="9"/>
      <c r="C65" s="9"/>
      <c r="D65" s="9">
        <v>4</v>
      </c>
      <c r="E65" s="9"/>
      <c r="F65" s="9"/>
      <c r="G65" s="9"/>
      <c r="H65" s="9">
        <v>4</v>
      </c>
    </row>
    <row r="66" spans="1:8" x14ac:dyDescent="0.3">
      <c r="A66" s="8" t="s">
        <v>89</v>
      </c>
      <c r="B66" s="9"/>
      <c r="C66" s="9">
        <v>4</v>
      </c>
      <c r="D66" s="9"/>
      <c r="E66" s="9"/>
      <c r="F66" s="9"/>
      <c r="G66" s="9"/>
      <c r="H66" s="9">
        <v>4</v>
      </c>
    </row>
    <row r="67" spans="1:8" x14ac:dyDescent="0.3">
      <c r="A67" s="8" t="s">
        <v>480</v>
      </c>
      <c r="B67" s="9"/>
      <c r="C67" s="9">
        <v>5</v>
      </c>
      <c r="D67" s="9"/>
      <c r="E67" s="9"/>
      <c r="F67" s="9"/>
      <c r="G67" s="9"/>
      <c r="H67" s="9">
        <v>5</v>
      </c>
    </row>
    <row r="68" spans="1:8" x14ac:dyDescent="0.3">
      <c r="A68" s="8" t="s">
        <v>666</v>
      </c>
      <c r="B68" s="9">
        <v>1</v>
      </c>
      <c r="C68" s="9"/>
      <c r="D68" s="9"/>
      <c r="E68" s="9"/>
      <c r="F68" s="9"/>
      <c r="G68" s="9"/>
      <c r="H68" s="9">
        <v>1</v>
      </c>
    </row>
    <row r="69" spans="1:8" x14ac:dyDescent="0.3">
      <c r="A69" s="8" t="s">
        <v>553</v>
      </c>
      <c r="B69" s="9">
        <v>1</v>
      </c>
      <c r="C69" s="9"/>
      <c r="D69" s="9"/>
      <c r="E69" s="9"/>
      <c r="F69" s="9"/>
      <c r="G69" s="9"/>
      <c r="H69" s="9">
        <v>1</v>
      </c>
    </row>
    <row r="70" spans="1:8" x14ac:dyDescent="0.3">
      <c r="A70" s="8" t="s">
        <v>299</v>
      </c>
      <c r="B70" s="9"/>
      <c r="C70" s="9"/>
      <c r="D70" s="9">
        <v>1</v>
      </c>
      <c r="E70" s="9"/>
      <c r="F70" s="9">
        <v>1</v>
      </c>
      <c r="G70" s="9"/>
      <c r="H70" s="9">
        <v>2</v>
      </c>
    </row>
    <row r="71" spans="1:8" x14ac:dyDescent="0.3">
      <c r="A71" s="8" t="s">
        <v>384</v>
      </c>
      <c r="B71" s="9"/>
      <c r="C71" s="9"/>
      <c r="D71" s="9">
        <v>1</v>
      </c>
      <c r="E71" s="9"/>
      <c r="F71" s="9"/>
      <c r="G71" s="9"/>
      <c r="H71" s="9">
        <v>1</v>
      </c>
    </row>
    <row r="72" spans="1:8" x14ac:dyDescent="0.3">
      <c r="A72" s="8" t="s">
        <v>620</v>
      </c>
      <c r="B72" s="9"/>
      <c r="C72" s="9"/>
      <c r="D72" s="9">
        <v>11</v>
      </c>
      <c r="E72" s="9"/>
      <c r="F72" s="9"/>
      <c r="G72" s="9"/>
      <c r="H72" s="9">
        <v>11</v>
      </c>
    </row>
    <row r="73" spans="1:8" x14ac:dyDescent="0.3">
      <c r="A73" s="8" t="s">
        <v>607</v>
      </c>
      <c r="B73" s="9"/>
      <c r="C73" s="9"/>
      <c r="D73" s="9">
        <v>3</v>
      </c>
      <c r="E73" s="9"/>
      <c r="F73" s="9"/>
      <c r="G73" s="9"/>
      <c r="H73" s="9">
        <v>3</v>
      </c>
    </row>
    <row r="74" spans="1:8" x14ac:dyDescent="0.3">
      <c r="A74" s="8" t="s">
        <v>122</v>
      </c>
      <c r="B74" s="9"/>
      <c r="C74" s="9"/>
      <c r="D74" s="9">
        <v>7</v>
      </c>
      <c r="E74" s="9"/>
      <c r="F74" s="9"/>
      <c r="G74" s="9"/>
      <c r="H74" s="9">
        <v>7</v>
      </c>
    </row>
    <row r="75" spans="1:8" x14ac:dyDescent="0.3">
      <c r="A75" s="8" t="s">
        <v>142</v>
      </c>
      <c r="B75" s="9">
        <v>4</v>
      </c>
      <c r="C75" s="9"/>
      <c r="D75" s="9"/>
      <c r="E75" s="9"/>
      <c r="F75" s="9"/>
      <c r="G75" s="9"/>
      <c r="H75" s="9">
        <v>4</v>
      </c>
    </row>
    <row r="76" spans="1:8" x14ac:dyDescent="0.3">
      <c r="A76" s="8" t="s">
        <v>173</v>
      </c>
      <c r="B76" s="9">
        <v>1</v>
      </c>
      <c r="C76" s="9"/>
      <c r="D76" s="9"/>
      <c r="E76" s="9"/>
      <c r="F76" s="9"/>
      <c r="G76" s="9"/>
      <c r="H76" s="9">
        <v>1</v>
      </c>
    </row>
    <row r="77" spans="1:8" x14ac:dyDescent="0.3">
      <c r="A77" s="8" t="s">
        <v>153</v>
      </c>
      <c r="B77" s="9">
        <v>1</v>
      </c>
      <c r="C77" s="9"/>
      <c r="D77" s="9"/>
      <c r="E77" s="9"/>
      <c r="F77" s="9"/>
      <c r="G77" s="9"/>
      <c r="H77" s="9">
        <v>1</v>
      </c>
    </row>
    <row r="78" spans="1:8" x14ac:dyDescent="0.3">
      <c r="A78" s="8" t="s">
        <v>590</v>
      </c>
      <c r="B78" s="9">
        <v>10</v>
      </c>
      <c r="C78" s="9"/>
      <c r="D78" s="9"/>
      <c r="E78" s="9"/>
      <c r="F78" s="9"/>
      <c r="G78" s="9"/>
      <c r="H78" s="9">
        <v>10</v>
      </c>
    </row>
    <row r="79" spans="1:8" x14ac:dyDescent="0.3">
      <c r="A79" s="8" t="s">
        <v>642</v>
      </c>
      <c r="B79" s="9">
        <v>9</v>
      </c>
      <c r="C79" s="9"/>
      <c r="D79" s="9"/>
      <c r="E79" s="9"/>
      <c r="F79" s="9"/>
      <c r="G79" s="9"/>
      <c r="H79" s="9">
        <v>9</v>
      </c>
    </row>
    <row r="80" spans="1:8" x14ac:dyDescent="0.3">
      <c r="A80" s="8" t="s">
        <v>289</v>
      </c>
      <c r="B80" s="9">
        <v>3</v>
      </c>
      <c r="C80" s="9"/>
      <c r="D80" s="9"/>
      <c r="E80" s="9"/>
      <c r="F80" s="9"/>
      <c r="G80" s="9"/>
      <c r="H80" s="9">
        <v>3</v>
      </c>
    </row>
    <row r="81" spans="1:8" x14ac:dyDescent="0.3">
      <c r="A81" s="8" t="s">
        <v>313</v>
      </c>
      <c r="B81" s="9">
        <v>5</v>
      </c>
      <c r="C81" s="9"/>
      <c r="D81" s="9"/>
      <c r="E81" s="9"/>
      <c r="F81" s="9"/>
      <c r="G81" s="9"/>
      <c r="H81" s="9">
        <v>5</v>
      </c>
    </row>
    <row r="82" spans="1:8" x14ac:dyDescent="0.3">
      <c r="A82" s="8" t="s">
        <v>304</v>
      </c>
      <c r="B82" s="9">
        <v>29</v>
      </c>
      <c r="C82" s="9"/>
      <c r="D82" s="9">
        <v>12</v>
      </c>
      <c r="E82" s="9"/>
      <c r="F82" s="9"/>
      <c r="G82" s="9"/>
      <c r="H82" s="9">
        <v>41</v>
      </c>
    </row>
    <row r="83" spans="1:8" x14ac:dyDescent="0.3">
      <c r="A83" s="8" t="s">
        <v>560</v>
      </c>
      <c r="B83" s="9">
        <v>7</v>
      </c>
      <c r="C83" s="9"/>
      <c r="D83" s="9"/>
      <c r="E83" s="9"/>
      <c r="F83" s="9"/>
      <c r="G83" s="9"/>
      <c r="H83" s="9">
        <v>7</v>
      </c>
    </row>
    <row r="84" spans="1:8" x14ac:dyDescent="0.3">
      <c r="A84" s="8" t="s">
        <v>354</v>
      </c>
      <c r="B84" s="9">
        <v>1</v>
      </c>
      <c r="C84" s="9"/>
      <c r="D84" s="9"/>
      <c r="E84" s="9"/>
      <c r="F84" s="9"/>
      <c r="G84" s="9"/>
      <c r="H84" s="9">
        <v>1</v>
      </c>
    </row>
    <row r="85" spans="1:8" x14ac:dyDescent="0.3">
      <c r="A85" s="8" t="s">
        <v>227</v>
      </c>
      <c r="B85" s="9">
        <v>5</v>
      </c>
      <c r="C85" s="9"/>
      <c r="D85" s="9"/>
      <c r="E85" s="9"/>
      <c r="F85" s="9"/>
      <c r="G85" s="9"/>
      <c r="H85" s="9">
        <v>5</v>
      </c>
    </row>
    <row r="86" spans="1:8" x14ac:dyDescent="0.3">
      <c r="A86" s="8" t="s">
        <v>182</v>
      </c>
      <c r="B86" s="9">
        <v>2</v>
      </c>
      <c r="C86" s="9"/>
      <c r="D86" s="9"/>
      <c r="E86" s="9"/>
      <c r="F86" s="9"/>
      <c r="G86" s="9"/>
      <c r="H86" s="9">
        <v>2</v>
      </c>
    </row>
    <row r="87" spans="1:8" x14ac:dyDescent="0.3">
      <c r="A87" s="8" t="s">
        <v>705</v>
      </c>
      <c r="B87" s="9">
        <v>1</v>
      </c>
      <c r="C87" s="9"/>
      <c r="D87" s="9"/>
      <c r="E87" s="9"/>
      <c r="F87" s="9"/>
      <c r="G87" s="9"/>
      <c r="H87" s="9">
        <v>1</v>
      </c>
    </row>
    <row r="88" spans="1:8" x14ac:dyDescent="0.3">
      <c r="A88" s="8" t="s">
        <v>231</v>
      </c>
      <c r="B88" s="9">
        <v>7</v>
      </c>
      <c r="C88" s="9"/>
      <c r="D88" s="9"/>
      <c r="E88" s="9"/>
      <c r="F88" s="9"/>
      <c r="G88" s="9"/>
      <c r="H88" s="9">
        <v>7</v>
      </c>
    </row>
    <row r="89" spans="1:8" x14ac:dyDescent="0.3">
      <c r="A89" s="8" t="s">
        <v>149</v>
      </c>
      <c r="B89" s="9">
        <v>18</v>
      </c>
      <c r="C89" s="9"/>
      <c r="D89" s="9"/>
      <c r="E89" s="9"/>
      <c r="F89" s="9"/>
      <c r="G89" s="9"/>
      <c r="H89" s="9">
        <v>18</v>
      </c>
    </row>
    <row r="90" spans="1:8" x14ac:dyDescent="0.3">
      <c r="A90" s="8" t="s">
        <v>775</v>
      </c>
      <c r="B90" s="9">
        <v>2</v>
      </c>
      <c r="C90" s="9"/>
      <c r="D90" s="9"/>
      <c r="E90" s="9"/>
      <c r="F90" s="9"/>
      <c r="G90" s="9"/>
      <c r="H90" s="9">
        <v>2</v>
      </c>
    </row>
    <row r="91" spans="1:8" x14ac:dyDescent="0.3">
      <c r="A91" s="8" t="s">
        <v>377</v>
      </c>
      <c r="B91" s="9">
        <v>60</v>
      </c>
      <c r="C91" s="9">
        <v>26</v>
      </c>
      <c r="D91" s="9"/>
      <c r="E91" s="9"/>
      <c r="F91" s="9"/>
      <c r="G91" s="9"/>
      <c r="H91" s="9">
        <v>86</v>
      </c>
    </row>
    <row r="92" spans="1:8" x14ac:dyDescent="0.3">
      <c r="A92" s="8" t="s">
        <v>94</v>
      </c>
      <c r="B92" s="9">
        <v>4</v>
      </c>
      <c r="C92" s="9">
        <v>2</v>
      </c>
      <c r="D92" s="9">
        <v>14</v>
      </c>
      <c r="E92" s="9"/>
      <c r="F92" s="9"/>
      <c r="G92" s="9"/>
      <c r="H92" s="9">
        <v>20</v>
      </c>
    </row>
    <row r="93" spans="1:8" x14ac:dyDescent="0.3">
      <c r="A93" s="8" t="s">
        <v>102</v>
      </c>
      <c r="B93" s="9">
        <v>2</v>
      </c>
      <c r="C93" s="9"/>
      <c r="D93" s="9">
        <v>1</v>
      </c>
      <c r="E93" s="9"/>
      <c r="F93" s="9"/>
      <c r="G93" s="9"/>
      <c r="H93" s="9">
        <v>3</v>
      </c>
    </row>
    <row r="94" spans="1:8" x14ac:dyDescent="0.3">
      <c r="A94" s="8" t="s">
        <v>466</v>
      </c>
      <c r="B94" s="9">
        <v>6</v>
      </c>
      <c r="C94" s="9"/>
      <c r="D94" s="9"/>
      <c r="E94" s="9"/>
      <c r="F94" s="9"/>
      <c r="G94" s="9"/>
      <c r="H94" s="9">
        <v>6</v>
      </c>
    </row>
    <row r="95" spans="1:8" x14ac:dyDescent="0.3">
      <c r="A95" s="8" t="s">
        <v>332</v>
      </c>
      <c r="B95" s="9">
        <v>1</v>
      </c>
      <c r="C95" s="9">
        <v>3</v>
      </c>
      <c r="D95" s="9"/>
      <c r="E95" s="9"/>
      <c r="F95" s="9"/>
      <c r="G95" s="9"/>
      <c r="H95" s="9">
        <v>4</v>
      </c>
    </row>
    <row r="96" spans="1:8" x14ac:dyDescent="0.3">
      <c r="A96" s="8" t="s">
        <v>184</v>
      </c>
      <c r="B96" s="9">
        <v>5</v>
      </c>
      <c r="C96" s="9"/>
      <c r="D96" s="9"/>
      <c r="E96" s="9"/>
      <c r="F96" s="9"/>
      <c r="G96" s="9"/>
      <c r="H96" s="9">
        <v>5</v>
      </c>
    </row>
    <row r="97" spans="1:8" x14ac:dyDescent="0.3">
      <c r="A97" s="8" t="s">
        <v>2062</v>
      </c>
      <c r="B97" s="9"/>
      <c r="C97" s="9"/>
      <c r="D97" s="9"/>
      <c r="E97" s="9"/>
      <c r="F97" s="9"/>
      <c r="G97" s="9"/>
      <c r="H97" s="9"/>
    </row>
    <row r="98" spans="1:8" x14ac:dyDescent="0.3">
      <c r="A98" s="8" t="s">
        <v>2063</v>
      </c>
      <c r="B98" s="9">
        <v>596</v>
      </c>
      <c r="C98" s="9">
        <v>221</v>
      </c>
      <c r="D98" s="9">
        <v>298</v>
      </c>
      <c r="E98" s="9">
        <v>31</v>
      </c>
      <c r="F98" s="9">
        <v>4</v>
      </c>
      <c r="G98" s="9"/>
      <c r="H98" s="9">
        <v>1150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Datasets</vt:lpstr>
      <vt:lpstr>Data Sources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WilbrodN</dc:creator>
  <cp:lastModifiedBy>billa</cp:lastModifiedBy>
  <dcterms:created xsi:type="dcterms:W3CDTF">2016-04-17T10:25:07Z</dcterms:created>
  <dcterms:modified xsi:type="dcterms:W3CDTF">2016-05-16T10:29:12Z</dcterms:modified>
</cp:coreProperties>
</file>