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codeName="ThisWorkbook" defaultThemeVersion="124226"/>
  <xr:revisionPtr revIDLastSave="0" documentId="13_ncr:1_{9B55671A-2166-4AAC-A856-AD04A1ECB935}" xr6:coauthVersionLast="37" xr6:coauthVersionMax="37" xr10:uidLastSave="{00000000-0000-0000-0000-000000000000}"/>
  <bookViews>
    <workbookView xWindow="0" yWindow="120" windowWidth="2280" windowHeight="5655" tabRatio="740" firstSheet="74" activeTab="75"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52" i="42" l="1"/>
  <c r="R17" i="42" l="1"/>
  <c r="S17" i="42"/>
  <c r="T17" i="42"/>
  <c r="U17" i="42"/>
  <c r="V17" i="42"/>
  <c r="W17" i="42"/>
  <c r="X17" i="42"/>
  <c r="Y17" i="42"/>
  <c r="Z17" i="42"/>
  <c r="Q17" i="42"/>
  <c r="R2" i="42"/>
  <c r="Q2" i="42"/>
  <c r="Q52" i="42" l="1"/>
  <c r="R52" i="42"/>
  <c r="T52" i="42"/>
  <c r="U52" i="42"/>
  <c r="V52" i="42"/>
  <c r="W52" i="42"/>
  <c r="X52" i="42"/>
  <c r="Y52" i="42"/>
  <c r="Z52" i="42"/>
  <c r="Q78" i="42"/>
  <c r="M44" i="133" l="1"/>
  <c r="I39" i="10"/>
  <c r="H39" i="10"/>
  <c r="Q44" i="133"/>
  <c r="R44" i="133"/>
  <c r="S44" i="133"/>
  <c r="T44" i="133"/>
  <c r="U44" i="133"/>
  <c r="V44" i="133"/>
  <c r="W44" i="133"/>
  <c r="X44" i="133"/>
  <c r="Y44" i="133"/>
  <c r="Z44" i="133"/>
  <c r="P50" i="133"/>
  <c r="P44" i="133"/>
  <c r="Q46" i="133"/>
  <c r="R46" i="133"/>
  <c r="S46" i="133"/>
  <c r="T46" i="133"/>
  <c r="U46" i="133"/>
  <c r="V46" i="133"/>
  <c r="W46" i="133"/>
  <c r="X46" i="133"/>
  <c r="Y46" i="133"/>
  <c r="Z46" i="133"/>
  <c r="P46" i="133"/>
  <c r="Z50" i="133"/>
  <c r="Q50" i="133"/>
  <c r="R50" i="133"/>
  <c r="S50" i="133"/>
  <c r="T50" i="133"/>
  <c r="U50" i="133"/>
  <c r="V50" i="133"/>
  <c r="W50" i="133"/>
  <c r="X50" i="133"/>
  <c r="Y50" i="133"/>
  <c r="Q64" i="133"/>
  <c r="R64" i="133"/>
  <c r="S64" i="133"/>
  <c r="T64" i="133"/>
  <c r="U64" i="133"/>
  <c r="V64" i="133"/>
  <c r="W64" i="133"/>
  <c r="X64" i="133"/>
  <c r="Y64" i="133"/>
  <c r="Z64" i="133"/>
  <c r="P64" i="133"/>
  <c r="R20" i="92"/>
  <c r="S20" i="92"/>
  <c r="T20" i="92"/>
  <c r="U20" i="92"/>
  <c r="V20" i="92"/>
  <c r="Q20" i="92"/>
  <c r="U7" i="121"/>
  <c r="K16" i="86"/>
  <c r="I8" i="123"/>
  <c r="F6" i="123"/>
  <c r="F7" i="123"/>
  <c r="G28" i="123"/>
  <c r="H28" i="123"/>
  <c r="I28" i="123"/>
  <c r="J28" i="123"/>
  <c r="K28" i="123"/>
  <c r="L28" i="123"/>
  <c r="M28" i="123"/>
  <c r="N28" i="123"/>
  <c r="O28" i="123"/>
  <c r="F28" i="123"/>
  <c r="F20" i="103"/>
  <c r="E20" i="103"/>
  <c r="D20" i="103"/>
  <c r="Q6" i="58"/>
  <c r="Q8" i="58"/>
  <c r="H20" i="103"/>
  <c r="I20" i="103"/>
  <c r="J20" i="103"/>
  <c r="K20" i="103"/>
  <c r="L20" i="103"/>
  <c r="M20" i="103"/>
  <c r="G20" i="103"/>
  <c r="U65" i="14"/>
  <c r="U64" i="14"/>
  <c r="U62" i="14"/>
  <c r="U25" i="14"/>
  <c r="U30" i="14"/>
  <c r="S35" i="150"/>
  <c r="L24" i="111"/>
  <c r="O6" i="144"/>
  <c r="O7" i="144"/>
  <c r="R7" i="144"/>
  <c r="Q7" i="144"/>
  <c r="P7" i="144"/>
  <c r="P57" i="144"/>
  <c r="P14" i="144"/>
  <c r="Q14" i="144"/>
  <c r="R14" i="144"/>
  <c r="G34" i="128"/>
  <c r="U26" i="58"/>
  <c r="V26" i="58"/>
  <c r="W26" i="58"/>
  <c r="T26" i="58"/>
  <c r="T83" i="58"/>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c r="T17" i="144"/>
  <c r="U21" i="144"/>
  <c r="U18" i="144"/>
  <c r="U17" i="144"/>
  <c r="V21" i="144"/>
  <c r="V18" i="144"/>
  <c r="V17" i="144"/>
  <c r="S21" i="144"/>
  <c r="S18" i="144"/>
  <c r="S17" i="144"/>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c r="U50" i="111"/>
  <c r="U49" i="111"/>
  <c r="T51" i="111"/>
  <c r="U51" i="111"/>
  <c r="S51" i="111"/>
  <c r="S50" i="111"/>
  <c r="S49" i="111"/>
  <c r="O37" i="111"/>
  <c r="P37" i="111"/>
  <c r="Q37" i="111"/>
  <c r="R37" i="111"/>
  <c r="S37" i="111"/>
  <c r="T37" i="111"/>
  <c r="K34" i="111"/>
  <c r="L34" i="111"/>
  <c r="M34" i="111"/>
  <c r="M25" i="111"/>
  <c r="N34" i="111"/>
  <c r="O34" i="111"/>
  <c r="P34" i="111"/>
  <c r="Q34" i="111"/>
  <c r="Q25" i="111"/>
  <c r="R34" i="111"/>
  <c r="S34" i="111"/>
  <c r="K29" i="111"/>
  <c r="L29" i="111"/>
  <c r="M29" i="111"/>
  <c r="N29" i="111"/>
  <c r="O29" i="111"/>
  <c r="P29" i="111"/>
  <c r="Q29" i="111"/>
  <c r="R29" i="111"/>
  <c r="K25" i="111"/>
  <c r="K24" i="111"/>
  <c r="L25" i="111"/>
  <c r="N25" i="111"/>
  <c r="O25" i="111"/>
  <c r="P25" i="111"/>
  <c r="P24" i="111"/>
  <c r="R25" i="111"/>
  <c r="T24" i="111"/>
  <c r="T25" i="111"/>
  <c r="U25" i="111"/>
  <c r="S25" i="111"/>
  <c r="U29" i="111"/>
  <c r="T29" i="111"/>
  <c r="S29" i="111"/>
  <c r="U37" i="111"/>
  <c r="U24" i="11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c r="P7" i="150"/>
  <c r="P6" i="150"/>
  <c r="Q7" i="150"/>
  <c r="Q6" i="150"/>
  <c r="R7" i="150"/>
  <c r="R6" i="150"/>
  <c r="S7" i="150"/>
  <c r="S6" i="150"/>
  <c r="T7" i="150"/>
  <c r="T6" i="150"/>
  <c r="U7" i="150"/>
  <c r="U6" i="150"/>
  <c r="T32" i="150"/>
  <c r="U32" i="150"/>
  <c r="V32" i="150"/>
  <c r="S32" i="150"/>
  <c r="T35" i="150"/>
  <c r="U35" i="150"/>
  <c r="V35" i="150"/>
  <c r="U34" i="150"/>
  <c r="V34" i="150"/>
  <c r="S34" i="150"/>
  <c r="T34" i="150"/>
  <c r="V19" i="150"/>
  <c r="V18" i="150"/>
  <c r="V7" i="150"/>
  <c r="V6" i="150"/>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c r="S6" i="108"/>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c r="E13" i="161"/>
  <c r="E12" i="161"/>
  <c r="E19" i="161"/>
  <c r="F13" i="161"/>
  <c r="F12" i="161"/>
  <c r="G13" i="161"/>
  <c r="H13" i="161"/>
  <c r="H12" i="161"/>
  <c r="I13" i="161"/>
  <c r="I12" i="161"/>
  <c r="J13" i="161"/>
  <c r="J12" i="161"/>
  <c r="K13" i="161"/>
  <c r="L13" i="161"/>
  <c r="L12" i="161"/>
  <c r="D13" i="161"/>
  <c r="D12" i="161"/>
  <c r="D19" i="161"/>
  <c r="E6" i="161"/>
  <c r="I6" i="161"/>
  <c r="D6" i="161"/>
  <c r="E7" i="161"/>
  <c r="F7" i="161"/>
  <c r="F6" i="161"/>
  <c r="G7" i="161"/>
  <c r="G6" i="161"/>
  <c r="H7" i="161"/>
  <c r="H6" i="161"/>
  <c r="H26" i="161"/>
  <c r="I7" i="161"/>
  <c r="J7" i="161"/>
  <c r="J6" i="161"/>
  <c r="J26" i="161"/>
  <c r="K7" i="161"/>
  <c r="K6" i="161"/>
  <c r="K26" i="161"/>
  <c r="L7" i="161"/>
  <c r="L27" i="16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c r="S24" i="111"/>
  <c r="N24" i="111"/>
  <c r="R24" i="111"/>
  <c r="Q24" i="111"/>
  <c r="M24" i="111"/>
  <c r="F19" i="161"/>
  <c r="I19" i="161"/>
  <c r="I31" i="161"/>
  <c r="I29" i="161"/>
  <c r="L29" i="161"/>
  <c r="H29" i="161"/>
  <c r="H19" i="161"/>
  <c r="H31" i="161"/>
  <c r="J29" i="161"/>
  <c r="J19" i="161"/>
  <c r="J31" i="161"/>
  <c r="G19" i="161"/>
  <c r="L6" i="161"/>
  <c r="L26" i="161"/>
  <c r="K19" i="161"/>
  <c r="K31" i="161"/>
  <c r="K27" i="161"/>
  <c r="I26" i="161"/>
  <c r="I28" i="161"/>
  <c r="Q8" i="108"/>
  <c r="Q63" i="108"/>
  <c r="P30" i="108"/>
  <c r="Q30" i="108"/>
  <c r="O6" i="108"/>
  <c r="P6" i="108"/>
  <c r="O7" i="108"/>
  <c r="P7" i="108"/>
  <c r="S62" i="108"/>
  <c r="T62" i="108"/>
  <c r="U24" i="14"/>
  <c r="L19" i="161"/>
  <c r="L31" i="161"/>
  <c r="Q7" i="108"/>
  <c r="Q6" i="108"/>
  <c r="T68" i="108"/>
  <c r="V17" i="47"/>
  <c r="W17" i="47"/>
  <c r="M18" i="133"/>
  <c r="R6" i="74"/>
  <c r="O6" i="74"/>
  <c r="P6" i="74"/>
  <c r="Q6" i="74"/>
  <c r="N6" i="74"/>
  <c r="Q8" i="74"/>
  <c r="Q7" i="74"/>
  <c r="P8" i="74"/>
  <c r="P7" i="74"/>
  <c r="O8" i="74"/>
  <c r="O7" i="74"/>
  <c r="V58" i="92"/>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c r="S83" i="73"/>
  <c r="T83" i="73"/>
  <c r="U83" i="73"/>
  <c r="X83" i="73"/>
  <c r="X149" i="73"/>
  <c r="Y83" i="73"/>
  <c r="Z83" i="73"/>
  <c r="Q83" i="73"/>
  <c r="G8" i="123"/>
  <c r="H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c r="F32" i="165"/>
  <c r="E13" i="165"/>
  <c r="F7" i="165"/>
  <c r="F13" i="165"/>
  <c r="G7" i="165"/>
  <c r="H33" i="165"/>
  <c r="G13" i="165"/>
  <c r="H7" i="165"/>
  <c r="H13" i="165"/>
  <c r="H6" i="165"/>
  <c r="I32" i="165"/>
  <c r="I7" i="165"/>
  <c r="J33" i="165"/>
  <c r="I13" i="165"/>
  <c r="J7" i="165"/>
  <c r="J13" i="165"/>
  <c r="K7" i="165"/>
  <c r="K13" i="165"/>
  <c r="D7" i="165"/>
  <c r="D6" i="165"/>
  <c r="E32" i="165"/>
  <c r="D13" i="165"/>
  <c r="K18" i="165"/>
  <c r="K17" i="165"/>
  <c r="E18" i="165"/>
  <c r="E17" i="165"/>
  <c r="F35" i="165"/>
  <c r="F18" i="165"/>
  <c r="F17" i="165"/>
  <c r="G35" i="165"/>
  <c r="G18" i="165"/>
  <c r="G17" i="165"/>
  <c r="H35" i="165"/>
  <c r="H18" i="165"/>
  <c r="H17" i="165"/>
  <c r="I35" i="165"/>
  <c r="I18" i="165"/>
  <c r="I17" i="165"/>
  <c r="J35" i="165"/>
  <c r="J18" i="165"/>
  <c r="J17" i="165"/>
  <c r="K35" i="165"/>
  <c r="D18" i="165"/>
  <c r="D17" i="165"/>
  <c r="E35" i="165"/>
  <c r="E25" i="165"/>
  <c r="F25" i="165"/>
  <c r="G25" i="165"/>
  <c r="H37" i="165"/>
  <c r="H25" i="165"/>
  <c r="I37" i="165"/>
  <c r="I25" i="165"/>
  <c r="J37" i="165"/>
  <c r="J25" i="165"/>
  <c r="K25" i="165"/>
  <c r="D25" i="165"/>
  <c r="E37" i="165"/>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s="1"/>
  <c r="M7" i="42"/>
  <c r="M6" i="42" s="1"/>
  <c r="L17" i="42"/>
  <c r="M17" i="42"/>
  <c r="N17" i="42"/>
  <c r="O17" i="42"/>
  <c r="P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c r="AA87" i="31"/>
  <c r="Z55" i="31"/>
  <c r="Y55" i="31"/>
  <c r="X55" i="31"/>
  <c r="X88" i="31"/>
  <c r="W55" i="31"/>
  <c r="W88" i="31"/>
  <c r="Y78" i="31"/>
  <c r="Z78" i="31"/>
  <c r="AA78" i="31"/>
  <c r="Y79" i="31"/>
  <c r="Z79" i="31"/>
  <c r="AA79" i="31"/>
  <c r="Y80" i="31"/>
  <c r="Z80" i="31"/>
  <c r="AA80" i="31"/>
  <c r="Y81" i="31"/>
  <c r="Z81" i="31"/>
  <c r="AA81" i="31"/>
  <c r="Y18" i="31"/>
  <c r="Y20" i="31"/>
  <c r="Y82" i="31"/>
  <c r="Z18" i="31"/>
  <c r="Z82" i="31"/>
  <c r="Z20" i="31"/>
  <c r="AA18" i="31"/>
  <c r="AA82" i="31"/>
  <c r="AA20" i="31"/>
  <c r="Y83" i="31"/>
  <c r="Z83" i="31"/>
  <c r="AA83" i="31"/>
  <c r="Y84" i="31"/>
  <c r="Z84" i="31"/>
  <c r="AA84" i="31"/>
  <c r="Y85" i="31"/>
  <c r="Z85" i="31"/>
  <c r="AA85" i="31"/>
  <c r="Y86" i="31"/>
  <c r="Z86" i="31"/>
  <c r="AA86" i="31"/>
  <c r="Y54" i="31"/>
  <c r="Y87" i="31"/>
  <c r="Z54" i="31"/>
  <c r="Z87" i="31"/>
  <c r="Y88" i="31"/>
  <c r="Z88" i="31"/>
  <c r="Y89" i="31"/>
  <c r="Z89" i="31"/>
  <c r="AA89" i="31"/>
  <c r="V88" i="31"/>
  <c r="T20" i="31"/>
  <c r="U20" i="31"/>
  <c r="V20" i="31"/>
  <c r="W20" i="31"/>
  <c r="W82" i="31"/>
  <c r="X20" i="31"/>
  <c r="S20" i="31"/>
  <c r="S18" i="31"/>
  <c r="S82" i="31"/>
  <c r="T54" i="31"/>
  <c r="U54" i="31"/>
  <c r="V54" i="31"/>
  <c r="S54" i="31"/>
  <c r="T18" i="31"/>
  <c r="U18" i="31"/>
  <c r="U82" i="31"/>
  <c r="V18" i="31"/>
  <c r="W18" i="31"/>
  <c r="X18" i="31"/>
  <c r="X82"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78" i="42"/>
  <c r="Z79" i="42"/>
  <c r="Z80" i="42"/>
  <c r="Z81" i="42"/>
  <c r="Z8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c r="Q21" i="108"/>
  <c r="Q19" i="108"/>
  <c r="Q74" i="108"/>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c r="U7" i="43"/>
  <c r="V7" i="43"/>
  <c r="W7" i="43"/>
  <c r="W63"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P25" i="151"/>
  <c r="P26" i="151"/>
  <c r="P27" i="151"/>
  <c r="P43" i="151"/>
  <c r="P41" i="151"/>
  <c r="R25" i="151"/>
  <c r="T37" i="151"/>
  <c r="S7" i="151"/>
  <c r="R7" i="151"/>
  <c r="V43" i="151"/>
  <c r="U43" i="151"/>
  <c r="S27" i="151"/>
  <c r="S43" i="151"/>
  <c r="R27" i="151"/>
  <c r="R43" i="151"/>
  <c r="U42" i="151"/>
  <c r="T42" i="151"/>
  <c r="S26" i="151"/>
  <c r="S25" i="151"/>
  <c r="S41" i="151"/>
  <c r="R26" i="151"/>
  <c r="R42" i="151"/>
  <c r="V41" i="151"/>
  <c r="Q27" i="151"/>
  <c r="Q43" i="15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c r="Y108" i="15"/>
  <c r="X108" i="15"/>
  <c r="W108" i="15"/>
  <c r="V108" i="15"/>
  <c r="X105" i="15"/>
  <c r="W111" i="15"/>
  <c r="V111" i="15"/>
  <c r="R31" i="15"/>
  <c r="R105"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c r="Q19" i="58"/>
  <c r="Q80" i="58"/>
  <c r="S40" i="58"/>
  <c r="R40" i="58"/>
  <c r="Q40" i="58"/>
  <c r="W81" i="58"/>
  <c r="V81" i="58"/>
  <c r="U81" i="58"/>
  <c r="T81" i="58"/>
  <c r="S23" i="58"/>
  <c r="R23" i="58"/>
  <c r="R81" i="58"/>
  <c r="Q23" i="58"/>
  <c r="W78" i="58"/>
  <c r="S7" i="58"/>
  <c r="S78"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c r="P70" i="150"/>
  <c r="Q70" i="150"/>
  <c r="N6" i="150"/>
  <c r="N70"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c r="Q6" i="144"/>
  <c r="Q66" i="144"/>
  <c r="P6" i="144"/>
  <c r="O66" i="144"/>
  <c r="M6" i="144"/>
  <c r="L6" i="144"/>
  <c r="L66" i="144"/>
  <c r="K6" i="144"/>
  <c r="J6" i="144"/>
  <c r="J56" i="144"/>
  <c r="I6" i="144"/>
  <c r="I66" i="144"/>
  <c r="H6" i="144"/>
  <c r="H66" i="144"/>
  <c r="G6" i="144"/>
  <c r="G5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c r="P40" i="58"/>
  <c r="O40" i="58"/>
  <c r="O23" i="58"/>
  <c r="O81" i="58"/>
  <c r="P23" i="58"/>
  <c r="P81" i="58"/>
  <c r="Q81" i="58"/>
  <c r="S81" i="58"/>
  <c r="P19" i="58"/>
  <c r="P77" i="58"/>
  <c r="O19" i="58"/>
  <c r="O80" i="58"/>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E62"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87" i="42" s="1"/>
  <c r="P68" i="42"/>
  <c r="O7" i="42"/>
  <c r="O69" i="42"/>
  <c r="M69" i="42"/>
  <c r="L7" i="42"/>
  <c r="L6" i="42" s="1"/>
  <c r="K7" i="42"/>
  <c r="J7" i="42"/>
  <c r="J6" i="42"/>
  <c r="J87" i="42" s="1"/>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O84" i="31"/>
  <c r="N25" i="31"/>
  <c r="N84" i="31"/>
  <c r="M25" i="31"/>
  <c r="M84" i="31"/>
  <c r="L25" i="31"/>
  <c r="L84" i="31"/>
  <c r="K25" i="31"/>
  <c r="J25" i="31"/>
  <c r="J84" i="31"/>
  <c r="I25" i="31"/>
  <c r="I84" i="31"/>
  <c r="H25" i="31"/>
  <c r="H84" i="31"/>
  <c r="G25" i="31"/>
  <c r="G84" i="31"/>
  <c r="F25" i="31"/>
  <c r="F84" i="31"/>
  <c r="E25" i="31"/>
  <c r="E84" i="31"/>
  <c r="D25" i="31"/>
  <c r="D84" i="31"/>
  <c r="V82" i="31"/>
  <c r="R82" i="31"/>
  <c r="Q19" i="31"/>
  <c r="Q83" i="31"/>
  <c r="P19" i="31"/>
  <c r="P18" i="31"/>
  <c r="O19" i="31"/>
  <c r="O18" i="31"/>
  <c r="O82" i="31"/>
  <c r="N19" i="31"/>
  <c r="N18" i="31"/>
  <c r="N82" i="31"/>
  <c r="M19" i="31"/>
  <c r="M18" i="31"/>
  <c r="M82" i="31"/>
  <c r="L19" i="31"/>
  <c r="L83" i="31"/>
  <c r="L18" i="31"/>
  <c r="L82" i="31"/>
  <c r="K19" i="31"/>
  <c r="K18" i="31"/>
  <c r="K82" i="31"/>
  <c r="J19" i="31"/>
  <c r="J18" i="31"/>
  <c r="J82" i="31"/>
  <c r="I19" i="31"/>
  <c r="I34" i="31"/>
  <c r="H19" i="31"/>
  <c r="H34" i="31"/>
  <c r="G19" i="31"/>
  <c r="F19" i="31"/>
  <c r="F34" i="31"/>
  <c r="F83" i="31"/>
  <c r="E19" i="31"/>
  <c r="E34" i="31"/>
  <c r="E83"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2" i="15"/>
  <c r="G114" i="15"/>
  <c r="F77" i="15"/>
  <c r="I76" i="15"/>
  <c r="I112" i="15"/>
  <c r="F76" i="15"/>
  <c r="F112" i="15"/>
  <c r="G70" i="15"/>
  <c r="T110" i="15"/>
  <c r="S110" i="15"/>
  <c r="Q60" i="15"/>
  <c r="Q110" i="15"/>
  <c r="P60" i="15"/>
  <c r="P110" i="15"/>
  <c r="O60" i="15"/>
  <c r="O110" i="15"/>
  <c r="N60" i="15"/>
  <c r="N110" i="15"/>
  <c r="M60" i="15"/>
  <c r="M110" i="15"/>
  <c r="T111" i="15"/>
  <c r="S111" i="15"/>
  <c r="R111" i="15"/>
  <c r="Q48" i="15"/>
  <c r="Q31" i="15"/>
  <c r="Q111" i="15"/>
  <c r="P48" i="15"/>
  <c r="P31" i="15"/>
  <c r="P105" i="15"/>
  <c r="O48" i="15"/>
  <c r="O31" i="15"/>
  <c r="O105" i="15"/>
  <c r="N48" i="15"/>
  <c r="N28" i="15"/>
  <c r="N31" i="15"/>
  <c r="N105" i="15"/>
  <c r="M48" i="15"/>
  <c r="M31" i="15"/>
  <c r="M105" i="15"/>
  <c r="M111" i="15"/>
  <c r="L48" i="15"/>
  <c r="L31" i="15"/>
  <c r="L105" i="15"/>
  <c r="K48" i="15"/>
  <c r="K31" i="15"/>
  <c r="K105" i="15"/>
  <c r="J48" i="15"/>
  <c r="J111" i="15"/>
  <c r="I48" i="15"/>
  <c r="I111" i="15"/>
  <c r="I28" i="15"/>
  <c r="H48" i="15"/>
  <c r="H111" i="15"/>
  <c r="G48" i="15"/>
  <c r="G28" i="15"/>
  <c r="I47" i="15"/>
  <c r="I107" i="15"/>
  <c r="H47" i="15"/>
  <c r="H107" i="15"/>
  <c r="G47" i="15"/>
  <c r="G107" i="15"/>
  <c r="F47" i="15"/>
  <c r="F107" i="15"/>
  <c r="I34" i="15"/>
  <c r="H34" i="15"/>
  <c r="G34" i="15"/>
  <c r="F34" i="15"/>
  <c r="F106" i="15"/>
  <c r="G32"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Q68" i="42"/>
  <c r="P69" i="42"/>
  <c r="X69" i="42"/>
  <c r="J68" i="42"/>
  <c r="Q87" i="42"/>
  <c r="N70" i="42"/>
  <c r="O6" i="42"/>
  <c r="O68" i="42"/>
  <c r="J69" i="42"/>
  <c r="G6" i="42"/>
  <c r="G68" i="42" s="1"/>
  <c r="M95" i="17"/>
  <c r="K95" i="17"/>
  <c r="N9" i="17"/>
  <c r="N7" i="17"/>
  <c r="M7" i="17"/>
  <c r="K7" i="17"/>
  <c r="K93" i="17"/>
  <c r="P86" i="14"/>
  <c r="S85" i="14"/>
  <c r="M64" i="14"/>
  <c r="M63" i="14"/>
  <c r="M62" i="14"/>
  <c r="M93" i="14"/>
  <c r="N8" i="14"/>
  <c r="N6" i="14"/>
  <c r="M52" i="14"/>
  <c r="M89" i="14"/>
  <c r="O8" i="14"/>
  <c r="O85" i="14"/>
  <c r="J82" i="58"/>
  <c r="N6" i="58"/>
  <c r="N77" i="58"/>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G87"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K68" i="42" s="1"/>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G6" i="131"/>
  <c r="O23" i="131"/>
  <c r="H65" i="15"/>
  <c r="H104" i="15"/>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S63" i="25"/>
  <c r="S55" i="25"/>
  <c r="V42"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c r="F6" i="165"/>
  <c r="G32" i="165"/>
  <c r="J6" i="165"/>
  <c r="K32" i="165"/>
  <c r="K6" i="165"/>
  <c r="G6" i="165"/>
  <c r="H32" i="165"/>
  <c r="K33" i="165"/>
  <c r="J34" i="31"/>
  <c r="I18" i="31"/>
  <c r="I82" i="31"/>
  <c r="G34" i="31"/>
  <c r="G83" i="31"/>
  <c r="K83" i="31"/>
  <c r="W54" i="31"/>
  <c r="W87" i="31"/>
  <c r="Q18" i="31"/>
  <c r="Q82" i="31"/>
  <c r="E18" i="31"/>
  <c r="E82" i="31"/>
  <c r="I83" i="31"/>
  <c r="K84" i="31"/>
  <c r="H83" i="31"/>
  <c r="AA88" i="31"/>
  <c r="D34" i="31"/>
  <c r="D83" i="31"/>
  <c r="F18" i="31"/>
  <c r="F82" i="31"/>
  <c r="J83" i="31"/>
  <c r="H18" i="31"/>
  <c r="H82" i="31"/>
  <c r="X54" i="31"/>
  <c r="X87" i="31"/>
  <c r="Q105" i="15"/>
  <c r="Q28" i="15"/>
  <c r="S104" i="15"/>
  <c r="S105" i="15"/>
  <c r="G65" i="15"/>
  <c r="G104" i="15"/>
  <c r="K28" i="15"/>
  <c r="I65" i="15"/>
  <c r="I104" i="15"/>
  <c r="F104" i="15"/>
  <c r="G118" i="15"/>
  <c r="J28" i="15"/>
  <c r="K111" i="15"/>
  <c r="N65" i="15"/>
  <c r="N104" i="15"/>
  <c r="O111" i="15"/>
  <c r="J114" i="15"/>
  <c r="R28" i="15"/>
  <c r="O28" i="15"/>
  <c r="I105" i="15"/>
  <c r="M77" i="58"/>
  <c r="M90" i="58"/>
  <c r="O118" i="15"/>
  <c r="O65" i="15"/>
  <c r="O104" i="15"/>
  <c r="R104" i="15"/>
  <c r="R118" i="15"/>
  <c r="Q104" i="15"/>
  <c r="Q118" i="15"/>
  <c r="J118" i="15"/>
  <c r="J65" i="15"/>
  <c r="J104" i="15"/>
  <c r="K65" i="15"/>
  <c r="K118" i="15"/>
  <c r="K104" i="15"/>
  <c r="L68" i="42" l="1"/>
  <c r="L87" i="42"/>
  <c r="N69" i="42"/>
  <c r="N6" i="42"/>
  <c r="M68" i="42"/>
  <c r="M87" i="42"/>
  <c r="L69" i="42"/>
  <c r="N68" i="42" l="1"/>
  <c r="N87"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<sst xmlns="http://schemas.openxmlformats.org/spreadsheetml/2006/main" count="31559" uniqueCount="7229">
  <si>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</si>
  <si>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</si>
  <si>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</si>
  <si>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</si>
  <si>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</si>
  <si>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</si>
  <si>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</si>
  <si>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</si>
  <si>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</si>
  <si>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</si>
  <si>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</si>
  <si>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</si>
  <si>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</si>
  <si>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</si>
  <si>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</si>
  <si>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</si>
  <si>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</si>
  <si>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</si>
  <si>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</si>
  <si>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</si>
  <si>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</si>
  <si>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</si>
  <si>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</si>
  <si>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</si>
  <si>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</si>
  <si>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</si>
  <si>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</si>
  <si>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</si>
  <si>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</si>
  <si>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</si>
  <si>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</si>
  <si>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</si>
  <si>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</si>
  <si>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</si>
  <si>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</si>
  <si>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</si>
  <si>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</si>
  <si>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</si>
  <si>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</si>
  <si>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</si>
  <si>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</si>
  <si>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</si>
  <si>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</si>
  <si>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</si>
  <si>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</si>
  <si>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</si>
  <si>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</si>
  <si>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</si>
  <si>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</si>
  <si>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</si>
  <si>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</si>
  <si>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</si>
  <si>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</si>
  <si>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</si>
  <si>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</si>
  <si>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</si>
  <si>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</si>
  <si>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</si>
  <si>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</si>
  <si>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</si>
  <si>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</si>
  <si>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</si>
  <si>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</si>
  <si>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</si>
  <si>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</si>
  <si>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</si>
  <si>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</si>
  <si>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</si>
  <si>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</si>
  <si>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</si>
  <si>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</si>
  <si>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</si>
  <si>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</si>
  <si>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</si>
  <si>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</si>
  <si>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</si>
  <si>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</si>
  <si>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</si>
  <si>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</si>
  <si>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</si>
  <si>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</si>
  <si>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</si>
  <si>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</si>
  <si>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</si>
  <si>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</si>
  <si>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</si>
  <si>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</si>
  <si>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</si>
  <si>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</si>
  <si>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</si>
  <si>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</si>
  <si>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</si>
  <si>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</si>
  <si>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</si>
  <si>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</si>
  <si>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</si>
  <si>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</si>
  <si>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</si>
  <si>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</si>
  <si>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</si>
  <si>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</si>
  <si>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</si>
  <si>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</si>
  <si>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</si>
  <si>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</si>
  <si>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</si>
  <si>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</si>
  <si>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</si>
  <si>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</si>
  <si>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</si>
  <si>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</si>
  <si>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</si>
  <si>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</si>
  <si>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</si>
  <si>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</si>
  <si>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</si>
  <si>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</si>
  <si>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</si>
  <si>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</si>
  <si>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</si>
  <si>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</si>
  <si>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</si>
  <si>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</si>
  <si>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</si>
  <si>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</si>
  <si>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</si>
  <si>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</si>
  <si>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</si>
  <si>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</si>
  <si>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</si>
  <si>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</si>
  <si>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</si>
  <si>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</si>
  <si>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</si>
  <si>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</si>
  <si>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</si>
  <si>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</si>
  <si>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</si>
  <si>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</si>
  <si>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</si>
  <si>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</si>
  <si>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</si>
  <si>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</si>
  <si>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</si>
  <si>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</si>
  <si>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</si>
  <si>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</si>
  <si>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</si>
  <si>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</si>
  <si>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</si>
  <si>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</si>
  <si>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</si>
  <si>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</si>
  <si>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</si>
  <si>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</si>
  <si>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</si>
  <si>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</si>
  <si>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</si>
  <si>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</si>
  <si>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</si>
  <si>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</si>
  <si>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</si>
  <si>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</si>
  <si>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</si>
  <si>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</si>
  <si>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</si>
  <si>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</si>
  <si>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</si>
  <si>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</si>
  <si>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</si>
  <si>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</si>
  <si>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</si>
  <si>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</si>
  <si>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</si>
  <si>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</si>
  <si>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</si>
  <si>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</si>
  <si>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</si>
  <si>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</si>
  <si>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</si>
  <si>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</si>
  <si>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</si>
  <si>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</si>
  <si>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</si>
  <si>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</si>
  <si>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</si>
  <si>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</si>
  <si>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</si>
  <si>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</si>
  <si>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</si>
  <si>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</si>
  <si>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</si>
  <si>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</si>
  <si>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</si>
  <si>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</si>
  <si>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</si>
  <si>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</si>
  <si>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</si>
  <si>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</si>
  <si>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</si>
  <si>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</si>
  <si>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</si>
  <si>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</si>
  <si>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</si>
  <si>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</si>
  <si>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</si>
  <si>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</si>
  <si>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</si>
  <si>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</si>
  <si>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</si>
  <si>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</si>
  <si>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</si>
  <si>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</si>
  <si>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</si>
  <si>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</si>
  <si>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</si>
  <si>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</si>
  <si>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</si>
  <si>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</si>
  <si>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</si>
  <si>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</si>
  <si>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</si>
  <si>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</si>
  <si>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</si>
  <si>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</si>
  <si>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</si>
  <si>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</si>
  <si>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</si>
  <si>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</si>
  <si>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</si>
  <si>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</si>
  <si>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</si>
  <si>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</si>
  <si>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</si>
  <si>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</si>
  <si>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</si>
  <si>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</si>
  <si>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</si>
  <si>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</si>
  <si>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</si>
  <si>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</si>
  <si>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</si>
  <si>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</si>
  <si>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</si>
  <si>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</si>
  <si>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</si>
  <si>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</si>
  <si>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</si>
  <si>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</si>
  <si>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</si>
  <si>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</si>
  <si>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</si>
  <si>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</si>
  <si>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</si>
  <si>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</si>
  <si>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</si>
  <si>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</si>
  <si>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</si>
  <si>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</si>
  <si>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</si>
  <si>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</si>
  <si>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</si>
  <si>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</si>
  <si>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</si>
  <si>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</si>
  <si>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</si>
  <si>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</si>
  <si>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</si>
  <si>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</si>
  <si>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</si>
  <si>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</si>
  <si>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</si>
  <si>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</si>
  <si>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</si>
  <si>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</si>
  <si>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</si>
  <si>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</si>
  <si>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</si>
  <si>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</si>
  <si>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</si>
  <si>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</si>
  <si>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</si>
  <si>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</si>
  <si>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</si>
  <si>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</si>
  <si>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</si>
  <si>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</si>
  <si>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</si>
  <si>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</si>
  <si>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</si>
  <si>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</si>
  <si>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</si>
  <si>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</si>
  <si>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</si>
  <si>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</si>
  <si>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</si>
  <si>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</si>
  <si>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</si>
  <si>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</si>
  <si>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</si>
  <si>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</si>
  <si>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</si>
  <si>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</si>
  <si>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</si>
  <si>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</si>
  <si>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</si>
  <si>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</si>
  <si>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</si>
  <si>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</si>
  <si>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</si>
  <si>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</si>
  <si>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</si>
  <si>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</si>
  <si>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</si>
  <si>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</si>
  <si>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</si>
  <si>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</si>
  <si>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</si>
  <si>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</si>
  <si>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</si>
  <si>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</si>
  <si>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</si>
  <si>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</si>
  <si>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</si>
  <si>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</si>
  <si>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</si>
  <si>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</si>
  <si>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</si>
  <si>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</si>
  <si>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</si>
  <si>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</si>
  <si>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</si>
  <si>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</si>
  <si>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</si>
  <si>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</si>
  <si>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</si>
  <si>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</si>
  <si>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</si>
  <si>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</si>
  <si>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</si>
  <si>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</si>
  <si>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</si>
  <si>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</si>
  <si>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</si>
  <si>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</si>
  <si>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</si>
  <si>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</si>
  <si>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</si>
  <si>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</si>
  <si>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</si>
  <si>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</si>
  <si>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</si>
  <si>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</si>
  <si>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</si>
  <si>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</si>
  <si>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</si>
  <si>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</si>
  <si>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</si>
  <si>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</si>
  <si>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</si>
  <si>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</si>
  <si>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</si>
  <si>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</si>
  <si>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</si>
  <si>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</si>
  <si>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</si>
  <si>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</si>
  <si>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</si>
  <si>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</si>
  <si>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</si>
  <si>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</si>
  <si>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</si>
  <si>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</si>
  <si>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</si>
  <si>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</si>
  <si>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</si>
  <si>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</si>
  <si>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</si>
  <si>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</si>
  <si>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</si>
  <si>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</si>
  <si>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</si>
  <si>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</si>
  <si>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</si>
  <si>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</si>
  <si>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</si>
  <si>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</si>
  <si>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</si>
  <si>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</si>
  <si>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</si>
  <si>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</si>
  <si>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</si>
  <si>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</si>
  <si>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</si>
  <si>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</si>
  <si>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</si>
  <si>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</si>
  <si>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</si>
  <si>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</si>
  <si>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</si>
  <si>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</si>
  <si>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</si>
  <si>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</si>
  <si>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</si>
  <si>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</si>
  <si>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</si>
  <si>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</si>
  <si>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</si>
  <si>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</si>
  <si>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</si>
  <si>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</si>
  <si>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</si>
  <si>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</si>
  <si>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</si>
  <si>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</si>
  <si>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</si>
  <si>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</si>
  <si>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</si>
  <si>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</si>
  <si>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</si>
  <si>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</si>
  <si>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</si>
  <si>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</si>
  <si>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</si>
  <si>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</si>
  <si>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</si>
  <si>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</si>
  <si>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</si>
  <si>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</si>
  <si>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</si>
  <si>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</si>
  <si>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</si>
  <si>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</si>
  <si>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</si>
  <si>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</si>
  <si>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</si>
  <si>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</si>
  <si>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</si>
  <si>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</si>
  <si>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</si>
  <si>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</si>
  <si>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</si>
  <si>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</si>
  <si>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</si>
  <si>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</si>
  <si>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</si>
  <si>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</si>
  <si>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</si>
  <si>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</si>
  <si>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</si>
  <si>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</si>
  <si>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</si>
  <si>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</si>
  <si>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</si>
  <si>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</si>
  <si>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</si>
  <si>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</si>
  <si>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</si>
  <si>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</si>
  <si>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</si>
  <si>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</si>
  <si>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</si>
  <si>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</si>
  <si>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</si>
  <si>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</si>
  <si>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</si>
  <si>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</si>
  <si>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</si>
  <si>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</si>
  <si>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</si>
  <si>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</si>
  <si>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</si>
  <si>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</si>
  <si>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</si>
  <si>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</si>
  <si>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</si>
  <si>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</si>
  <si>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</si>
  <si>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</si>
  <si>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</si>
  <si>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</si>
  <si>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</si>
  <si>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</si>
  <si>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</si>
  <si>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</si>
  <si>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</si>
  <si>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</si>
  <si>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</si>
  <si>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</si>
  <si>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</si>
  <si>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</si>
  <si>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</si>
  <si>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</si>
  <si>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</si>
  <si>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</si>
  <si>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</si>
  <si>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</si>
  <si>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</si>
  <si>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</si>
  <si>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</si>
  <si>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</si>
  <si>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</si>
  <si>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</si>
  <si>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</si>
  <si>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</si>
  <si>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</si>
  <si>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</si>
  <si>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</si>
  <si>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</si>
  <si>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</si>
  <si>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</si>
  <si>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</si>
  <si>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</si>
  <si>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</si>
  <si>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</si>
  <si>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</si>
  <si>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</si>
  <si>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</si>
  <si>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</si>
  <si>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</si>
  <si>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</si>
  <si>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</si>
  <si>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</si>
  <si>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</si>
  <si>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</si>
  <si>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</si>
  <si>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</si>
  <si>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</si>
  <si>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</si>
  <si>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</si>
  <si>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</si>
  <si>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</si>
  <si>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</si>
  <si>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</si>
  <si>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</si>
  <si>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</si>
  <si>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</si>
  <si>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</si>
  <si>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</si>
  <si>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</si>
  <si>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</si>
  <si>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</si>
  <si>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</si>
  <si>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</si>
  <si>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</si>
  <si>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</si>
  <si>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</si>
  <si>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</si>
  <si>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</si>
  <si>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</si>
  <si>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</si>
  <si>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</si>
  <si>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</si>
  <si>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</si>
  <si>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</si>
  <si>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</si>
  <si>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</si>
  <si>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</si>
  <si>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</si>
  <si>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</si>
  <si>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</si>
  <si>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</si>
  <si>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</si>
  <si>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</si>
  <si>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</si>
  <si>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</si>
  <si>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</si>
  <si>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</si>
  <si>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</si>
  <si>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</si>
  <si>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</si>
  <si>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</si>
  <si>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</si>
  <si>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</si>
  <si>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</si>
  <si>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</si>
  <si>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</si>
  <si>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</si>
  <si>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</si>
  <si>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</si>
  <si>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</si>
  <si>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</si>
  <si>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</si>
  <si>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</si>
  <si>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</si>
  <si>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</si>
  <si>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</si>
  <si>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</si>
  <si>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</si>
  <si>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</si>
  <si>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</si>
  <si>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</si>
  <si>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</si>
  <si>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</si>
  <si>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</si>
  <si>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</si>
  <si>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</si>
  <si>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</si>
  <si>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</si>
  <si>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</si>
  <si>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</si>
  <si>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</si>
  <si>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</si>
  <si>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</si>
  <si>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</si>
  <si>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</si>
  <si>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</si>
  <si>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</si>
  <si>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</si>
  <si>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</si>
  <si>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</si>
  <si>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</si>
  <si>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</si>
  <si>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</si>
  <si>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</si>
  <si>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</si>
  <si>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</si>
  <si>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</si>
  <si>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</si>
  <si>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</si>
  <si>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</si>
  <si>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</si>
  <si>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</si>
  <si>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</si>
  <si>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</si>
  <si>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</si>
  <si>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</si>
  <si>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</si>
  <si>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</si>
  <si>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</si>
  <si>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</si>
  <si>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</si>
  <si>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</si>
  <si>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</si>
  <si>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</si>
  <si>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</si>
  <si>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</si>
  <si>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</si>
  <si>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</si>
  <si>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</si>
  <si>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</si>
  <si>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</si>
  <si>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</si>
  <si>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</si>
  <si>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</si>
  <si>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</si>
  <si>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</si>
  <si>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</si>
  <si>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</si>
  <si>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</si>
  <si>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</si>
  <si>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</si>
  <si>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</si>
  <si>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</si>
  <si>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</si>
  <si>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</si>
  <si>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</si>
  <si>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</si>
  <si>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</si>
  <si>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</si>
  <si>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</si>
  <si>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</si>
  <si>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</si>
  <si>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</si>
  <si>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</si>
  <si>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</si>
  <si>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</si>
  <si>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</si>
  <si>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</si>
  <si>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</si>
  <si>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</si>
  <si>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</si>
  <si>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</si>
  <si>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</si>
  <si>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</si>
  <si>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</si>
  <si>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</si>
  <si>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</si>
  <si>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</si>
  <si>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</si>
  <si>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</si>
  <si>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</si>
  <si>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</si>
  <si>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</si>
  <si>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</si>
  <si>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</si>
  <si>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</si>
  <si>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</si>
  <si>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</si>
  <si>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</si>
  <si>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</si>
  <si>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</si>
  <si>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</si>
  <si>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</si>
  <si>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</si>
  <si>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</si>
  <si>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</si>
  <si>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</si>
  <si>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</si>
  <si>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</si>
  <si>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</si>
  <si>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</si>
  <si>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</si>
  <si>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</si>
  <si>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</si>
  <si>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</si>
  <si>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</si>
  <si>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</si>
  <si>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</si>
  <si>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</si>
  <si>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</si>
  <si>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</si>
  <si>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</si>
  <si>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</si>
  <si>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</si>
  <si>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</si>
  <si>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</si>
  <si>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</si>
  <si>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</si>
  <si>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</si>
  <si>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</si>
  <si>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</si>
  <si>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</si>
  <si>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</si>
  <si>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</si>
  <si>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</si>
  <si>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</si>
  <si>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</si>
  <si>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</si>
  <si>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</si>
  <si>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</si>
  <si>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</si>
  <si>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</si>
  <si>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</si>
  <si>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</si>
  <si>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</si>
  <si>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</si>
  <si>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</si>
  <si>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</si>
  <si>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</si>
  <si>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</si>
  <si>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</si>
  <si>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</si>
  <si>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</si>
  <si>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</si>
  <si>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</si>
  <si>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</si>
  <si>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</si>
  <si>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</si>
  <si>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</si>
  <si>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</si>
  <si>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</si>
  <si>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</si>
  <si>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</si>
  <si>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</si>
  <si>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</si>
  <si>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</si>
  <si>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</si>
  <si>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</si>
  <si>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</si>
  <si>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</si>
  <si>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</si>
  <si>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</si>
  <si>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</si>
  <si>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</si>
  <si>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</si>
  <si>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</si>
  <si>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</si>
  <si>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</si>
  <si>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</si>
  <si>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</si>
  <si>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</si>
  <si>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</si>
  <si>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</si>
  <si>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</si>
  <si>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</si>
  <si>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</si>
  <si>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</si>
  <si>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</si>
  <si>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</si>
  <si>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</si>
  <si>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</si>
  <si>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</si>
  <si>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</si>
  <si>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</si>
  <si>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</si>
  <si>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</si>
  <si>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</si>
  <si>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</si>
  <si>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</si>
  <si>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</si>
  <si>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</si>
  <si>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</si>
  <si>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</si>
  <si>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</si>
  <si>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</si>
  <si>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</si>
  <si>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</si>
  <si>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</si>
  <si>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</si>
  <si>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</si>
  <si>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</si>
  <si>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</si>
  <si>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</si>
  <si>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</si>
  <si>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</si>
  <si>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</si>
  <si>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</si>
  <si>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</si>
  <si>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</si>
  <si>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</si>
  <si>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</si>
  <si>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</si>
  <si>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</si>
  <si>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</si>
  <si>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</si>
  <si>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</si>
  <si>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</si>
  <si>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</si>
  <si>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</si>
  <si>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</si>
  <si>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</si>
  <si>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</si>
  <si>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</si>
  <si>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</si>
  <si>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</si>
  <si>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</si>
  <si>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</si>
  <si>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</si>
  <si>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</si>
  <si>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</si>
  <si>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</si>
  <si>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</si>
  <si>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</si>
  <si>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</si>
  <si>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</si>
  <si>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</si>
  <si>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</si>
  <si>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</si>
  <si>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</si>
  <si>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</si>
  <si>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</si>
  <si>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</si>
  <si>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</si>
  <si>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</si>
  <si>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</si>
  <si>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</si>
  <si>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</si>
  <si>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</si>
  <si>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</si>
  <si>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</si>
  <si>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</si>
  <si>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</si>
  <si>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</si>
  <si>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</si>
  <si>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</si>
  <si>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</si>
  <si>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</si>
  <si>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</si>
  <si>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</si>
  <si>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</si>
  <si>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</si>
  <si>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</si>
  <si>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</si>
  <si>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</si>
  <si>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</si>
  <si>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</si>
  <si>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</si>
  <si>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</si>
  <si>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</si>
  <si>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</si>
  <si>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</si>
  <si>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</si>
  <si>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</si>
  <si>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</si>
  <si>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</si>
  <si>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</si>
  <si>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</si>
  <si>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</si>
  <si>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</si>
  <si>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</si>
  <si>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</si>
  <si>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</si>
  <si>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</si>
  <si>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</si>
  <si>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</si>
  <si>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</si>
  <si>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</si>
  <si>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</si>
  <si>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</si>
  <si>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</si>
  <si>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</si>
  <si>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</si>
  <si>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</si>
  <si>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</si>
  <si>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</si>
  <si>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</si>
  <si>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</si>
  <si>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</si>
  <si>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</si>
  <si>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</si>
  <si>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</si>
  <si>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</si>
  <si>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</si>
  <si>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</si>
  <si>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</si>
  <si>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</si>
  <si>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</si>
  <si>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</si>
  <si>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</si>
  <si>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</si>
  <si>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</si>
  <si>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</si>
  <si>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</si>
  <si>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</si>
  <si>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</si>
  <si>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</si>
  <si>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</si>
  <si>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</si>
  <si>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</si>
  <si>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</si>
  <si>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</si>
  <si>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</si>
  <si>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</si>
  <si>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</si>
  <si>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</si>
  <si>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</si>
  <si>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</si>
  <si>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</si>
  <si>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</si>
  <si>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</si>
  <si>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</si>
  <si>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</si>
  <si>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</si>
  <si>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</si>
  <si>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</si>
  <si>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</si>
  <si>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</si>
  <si>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</si>
  <si>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</si>
  <si>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</si>
  <si>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</si>
  <si>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</si>
  <si>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</si>
  <si>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</si>
  <si>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</si>
  <si>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</si>
  <si>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</si>
  <si>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</si>
  <si>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</si>
  <si>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</si>
  <si>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</si>
  <si>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</si>
  <si>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</si>
  <si>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</si>
  <si>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</si>
  <si>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</si>
  <si>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</si>
  <si>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</si>
  <si>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</si>
  <si>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</si>
  <si>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</si>
  <si>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</si>
  <si>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</si>
  <si>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</si>
  <si>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</si>
  <si>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</si>
  <si>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</si>
  <si>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</si>
  <si>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</si>
  <si>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</si>
  <si>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</si>
  <si>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</si>
  <si>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</si>
  <si>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</si>
  <si>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</si>
  <si>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</si>
  <si>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</si>
  <si>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</si>
  <si>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</si>
  <si>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</si>
  <si>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</si>
  <si>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</si>
  <si>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</si>
  <si>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</si>
  <si>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</si>
  <si>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</si>
  <si>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</si>
  <si>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</si>
  <si>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</si>
  <si>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</si>
  <si>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</si>
  <si>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</si>
  <si>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</si>
  <si>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</si>
  <si>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</si>
  <si>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</si>
  <si>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</si>
  <si>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</si>
  <si>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</si>
  <si>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</si>
  <si>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</si>
  <si>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</si>
  <si>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</si>
  <si>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</si>
  <si>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</si>
  <si>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</si>
  <si>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</si>
  <si>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</si>
  <si>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</si>
  <si>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</si>
  <si>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</si>
  <si>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</si>
  <si>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</si>
  <si>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</si>
  <si>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</si>
  <si>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</si>
  <si>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</si>
  <si>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</si>
  <si>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</si>
  <si>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</si>
  <si>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</si>
  <si>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</si>
  <si>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</si>
  <si>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</si>
  <si>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</si>
  <si>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</si>
  <si>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</si>
  <si>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</si>
  <si>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</si>
  <si>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</si>
  <si>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</si>
  <si>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</si>
  <si>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</si>
  <si>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</si>
  <si>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</si>
  <si>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</si>
  <si>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</si>
  <si>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</si>
  <si>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</si>
  <si>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</si>
  <si>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</si>
  <si>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</si>
  <si>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</si>
  <si>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</si>
  <si>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</si>
  <si>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</si>
  <si>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</si>
  <si>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</si>
  <si>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</si>
  <si>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</si>
  <si>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</si>
  <si>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</si>
  <si>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</si>
  <si>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</si>
  <si>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</si>
  <si>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</si>
  <si>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</si>
  <si>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</si>
  <si>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</si>
  <si>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</si>
  <si>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</si>
  <si>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</si>
  <si>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</si>
  <si>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</si>
  <si>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</si>
  <si>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</si>
  <si>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</si>
  <si>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</si>
  <si>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</si>
  <si>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</si>
  <si>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</si>
  <si>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</si>
  <si>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</si>
  <si>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</si>
  <si>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</si>
  <si>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</si>
  <si>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</si>
  <si>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</si>
  <si>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</si>
  <si>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</si>
  <si>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</si>
  <si>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</si>
  <si>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</si>
  <si>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</si>
  <si>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</si>
  <si>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</si>
  <si>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</si>
  <si>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</si>
  <si>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</si>
  <si>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</si>
  <si>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</si>
  <si>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</si>
  <si>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</si>
  <si>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</si>
  <si>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</si>
  <si>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</si>
  <si>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</si>
  <si>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</si>
  <si>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</si>
  <si>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</si>
  <si>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</si>
  <si>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</si>
  <si>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</si>
  <si>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</si>
  <si>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</si>
  <si>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</si>
  <si>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</si>
  <si>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</si>
  <si>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</si>
  <si>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</si>
  <si>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</si>
  <si>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</si>
  <si>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</si>
  <si>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</si>
  <si>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</si>
  <si>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</si>
  <si>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</si>
  <si>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</si>
  <si>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</si>
  <si>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</si>
  <si>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</si>
  <si>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</si>
  <si>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</si>
  <si>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</si>
  <si>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</si>
  <si>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</si>
  <si>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</si>
  <si>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</si>
  <si>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</si>
  <si>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</si>
  <si>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</si>
  <si>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</si>
  <si>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</si>
  <si>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</si>
  <si>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</si>
  <si>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</si>
  <si>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</si>
  <si>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</si>
  <si>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</si>
  <si>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</si>
  <si>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</si>
  <si>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</si>
  <si>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</si>
  <si>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</si>
  <si>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</si>
  <si>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</si>
  <si>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</si>
  <si>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</si>
  <si>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</si>
  <si>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</si>
  <si>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</si>
  <si>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</si>
  <si>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</si>
  <si>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</si>
  <si>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</si>
  <si>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</si>
  <si>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</si>
  <si>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</si>
  <si>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</si>
  <si>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</si>
  <si>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</si>
  <si>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</si>
  <si>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</si>
  <si>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</si>
  <si>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</si>
  <si>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</si>
  <si>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</si>
  <si>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</si>
  <si>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</si>
  <si>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</si>
  <si>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</si>
  <si>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</si>
  <si>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</si>
  <si>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</si>
  <si>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</si>
  <si>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</si>
  <si>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</si>
  <si>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</si>
  <si>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</si>
  <si>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</si>
  <si>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</si>
  <si>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</si>
  <si>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</si>
  <si>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</si>
  <si>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</si>
  <si>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</si>
  <si>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</si>
  <si>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</si>
  <si>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</si>
  <si>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</si>
  <si>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</si>
  <si>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</si>
  <si>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</si>
  <si>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</si>
  <si>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</si>
  <si>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</si>
  <si>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</si>
  <si>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</si>
  <si>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</si>
  <si>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</si>
  <si>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</si>
  <si>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</si>
  <si>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</si>
  <si>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</si>
  <si>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</si>
  <si>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</si>
  <si>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</si>
  <si>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</si>
  <si>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</si>
  <si>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</si>
  <si>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</si>
  <si>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</si>
  <si>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</si>
  <si>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</si>
  <si>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</si>
  <si>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</si>
  <si>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</si>
  <si>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</si>
  <si>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</si>
  <si>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</si>
  <si>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</si>
  <si>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</si>
  <si>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</si>
  <si>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</si>
  <si>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</si>
  <si>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</si>
  <si>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</si>
  <si>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</si>
  <si>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</si>
  <si>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</si>
  <si>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</si>
  <si>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</si>
  <si>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</si>
  <si>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</si>
  <si>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</si>
  <si>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</si>
  <si>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</si>
  <si>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</si>
  <si>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</si>
  <si>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</si>
  <si>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</si>
  <si>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</si>
  <si>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</si>
  <si>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</si>
  <si>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</si>
  <si>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</si>
  <si>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</si>
  <si>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</si>
  <si>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</si>
  <si>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</si>
  <si>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</si>
  <si>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</si>
  <si>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</si>
  <si>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</si>
  <si>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</si>
  <si>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</si>
  <si>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</si>
  <si>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</si>
  <si>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</si>
  <si>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</si>
  <si>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</si>
  <si>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</si>
  <si>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</si>
  <si>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</si>
  <si>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</si>
  <si>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</si>
  <si>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</si>
  <si>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</si>
  <si>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</si>
  <si>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</si>
  <si>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</si>
  <si>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</si>
  <si>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</si>
  <si>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</si>
  <si>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</si>
  <si>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</si>
  <si>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</si>
  <si>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</si>
  <si>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</si>
  <si>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</si>
  <si>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</si>
  <si>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</si>
  <si>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</si>
  <si>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</si>
  <si>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</si>
  <si>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</si>
  <si>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</si>
  <si>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</si>
  <si>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</si>
  <si>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</si>
  <si>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</si>
  <si>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</si>
  <si>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</si>
  <si>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</si>
  <si>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</si>
  <si>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</si>
  <si>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</si>
  <si>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</si>
  <si>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</si>
  <si>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</si>
  <si>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</si>
  <si>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</si>
  <si>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</si>
  <si>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</si>
  <si>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</si>
  <si>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</si>
  <si>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</si>
  <si>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</si>
  <si>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</si>
  <si>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</si>
  <si>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</si>
  <si>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</si>
  <si>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</si>
  <si>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</si>
  <si>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</si>
  <si>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</si>
  <si>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</si>
  <si>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</si>
  <si>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</si>
  <si>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</si>
  <si>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</si>
  <si>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</si>
  <si>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</si>
  <si>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</si>
  <si>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</si>
  <si>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</si>
  <si>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</si>
  <si>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</si>
  <si>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</si>
  <si>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</si>
  <si>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</si>
  <si>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</si>
  <si>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</si>
  <si>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</si>
  <si>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</si>
  <si>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</si>
  <si>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</si>
  <si>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</si>
  <si>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</si>
  <si>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</si>
  <si>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</si>
  <si>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</si>
  <si>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</si>
  <si>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</si>
  <si>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</si>
  <si>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</si>
  <si>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</si>
  <si>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</si>
  <si>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</si>
  <si>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</si>
  <si>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</si>
  <si>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</si>
  <si>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</si>
  <si>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</si>
  <si>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</si>
  <si>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</si>
  <si>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</si>
  <si>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</si>
  <si>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</si>
  <si>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</si>
  <si>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</si>
  <si>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</si>
  <si>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</si>
  <si>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</si>
  <si>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</si>
  <si>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</si>
  <si>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</si>
  <si>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</si>
  <si>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</si>
  <si>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</si>
  <si>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</si>
  <si>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</si>
  <si>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</si>
  <si>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</si>
  <si>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</si>
  <si>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</si>
  <si>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</si>
  <si>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</si>
  <si>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</si>
  <si>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</si>
  <si>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</si>
  <si>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</si>
  <si>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</si>
  <si>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</si>
  <si>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</si>
  <si>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</si>
  <si>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</si>
  <si>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</si>
  <si>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</si>
  <si>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</si>
  <si>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</si>
  <si>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</si>
  <si>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</si>
  <si>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</si>
  <si>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</si>
  <si>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</si>
  <si>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</si>
  <si>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</si>
  <si>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</si>
  <si>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</si>
  <si>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</si>
  <si>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</si>
  <si>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</si>
  <si>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</si>
  <si>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</si>
  <si>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</si>
  <si>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</si>
  <si>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</si>
  <si>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</si>
  <si>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</si>
  <si>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</si>
  <si>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</si>
  <si>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</si>
  <si>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</si>
  <si>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</si>
  <si>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</si>
  <si>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</si>
  <si>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</si>
  <si>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</si>
  <si>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</si>
  <si>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</si>
  <si>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</si>
  <si>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</si>
  <si>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</si>
  <si>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</si>
  <si>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</si>
  <si>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</si>
  <si>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</si>
  <si>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</si>
  <si>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</si>
  <si>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</si>
  <si>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</si>
  <si>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</si>
  <si>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</si>
  <si>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</si>
  <si>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</si>
  <si>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</si>
  <si>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</si>
  <si>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</si>
  <si>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</si>
  <si>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</si>
  <si>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</si>
  <si>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</si>
  <si>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</si>
  <si>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</si>
  <si>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</si>
  <si>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</si>
  <si>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</si>
  <si>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</si>
  <si>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</si>
  <si>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</si>
  <si>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</si>
  <si>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</si>
  <si>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</si>
  <si>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</si>
  <si>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</si>
  <si>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</si>
  <si>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</si>
  <si>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</si>
  <si>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</si>
  <si>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</si>
  <si>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</si>
  <si>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</si>
  <si>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</si>
  <si>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</si>
  <si>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</si>
  <si>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</si>
  <si>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</si>
  <si>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</si>
  <si>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</si>
  <si>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</si>
  <si>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</si>
  <si>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</si>
  <si>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</si>
  <si>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</si>
  <si>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</si>
  <si>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</si>
  <si>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</si>
  <si>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</si>
  <si>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</si>
  <si>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</si>
  <si>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</si>
  <si>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</si>
  <si>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</si>
  <si>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</si>
  <si>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</si>
  <si>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</si>
  <si>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</si>
  <si>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</si>
  <si>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</si>
  <si>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</si>
  <si>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</si>
  <si>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</si>
  <si>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</si>
  <si>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</si>
  <si>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</si>
  <si>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</si>
  <si>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</si>
  <si>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</si>
  <si>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</si>
  <si>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</si>
  <si>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</si>
  <si>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</si>
  <si>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</si>
  <si>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</si>
  <si>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</si>
  <si>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</si>
  <si>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</si>
  <si>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</si>
  <si>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</si>
  <si>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</si>
  <si>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</si>
  <si>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</si>
  <si>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</si>
  <si>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</si>
  <si>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</si>
  <si>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</si>
  <si>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</si>
  <si>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</si>
  <si>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</si>
  <si>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</si>
  <si>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</si>
  <si>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</si>
  <si>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</si>
  <si>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</si>
  <si>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</si>
  <si>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</si>
  <si>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</si>
  <si>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</si>
  <si>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</si>
  <si>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</si>
  <si>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</si>
  <si>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</si>
  <si>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</si>
  <si>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</si>
  <si>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</si>
  <si>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</si>
  <si>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</si>
  <si>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</si>
  <si>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</si>
  <si>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</si>
  <si>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</si>
  <si>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</si>
  <si>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</si>
  <si>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</si>
  <si>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</si>
  <si>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</si>
  <si>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</si>
  <si>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</si>
  <si>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</si>
  <si>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</si>
  <si>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</si>
  <si>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</si>
  <si>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</si>
  <si>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</si>
  <si>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</si>
  <si>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</si>
  <si>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</si>
  <si>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</si>
  <si>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</si>
  <si>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</si>
  <si>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</si>
  <si>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</si>
  <si>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</si>
  <si>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</si>
  <si>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</si>
  <si>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</si>
  <si>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</si>
  <si>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</si>
  <si>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</si>
  <si>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</si>
  <si>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</si>
  <si>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</si>
  <si>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</si>
  <si>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</si>
  <si>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</si>
  <si>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</si>
  <si>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</si>
  <si>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</si>
  <si>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</si>
  <si>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</si>
  <si>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</si>
  <si>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</si>
  <si>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</si>
  <si>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</si>
  <si>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</si>
  <si>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</si>
  <si>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</si>
  <si>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</si>
  <si>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</si>
  <si>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</si>
  <si>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</si>
  <si>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</si>
  <si>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</si>
  <si>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</si>
  <si>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</si>
  <si>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</si>
  <si>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</si>
  <si>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</si>
  <si>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</si>
  <si>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</si>
  <si>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</si>
  <si>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</si>
  <si>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</si>
  <si>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</si>
  <si>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</si>
  <si>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</si>
  <si>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</si>
  <si>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</si>
  <si>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</si>
  <si>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</si>
  <si>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</si>
  <si>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</si>
  <si>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</si>
  <si>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</si>
  <si>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</si>
  <si>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</si>
  <si>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</si>
  <si>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</si>
  <si>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</si>
  <si>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</si>
  <si>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</si>
  <si>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</si>
  <si>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</si>
  <si>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</si>
  <si>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</si>
  <si>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</si>
  <si>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</si>
  <si>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</si>
  <si>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</si>
  <si>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</si>
  <si>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</si>
  <si>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</si>
  <si>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</si>
  <si>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</si>
  <si>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</si>
  <si>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</si>
  <si>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</si>
  <si>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</si>
  <si>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</si>
  <si>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</si>
  <si>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</si>
  <si>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</si>
  <si>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</si>
  <si>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</si>
  <si>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</si>
  <si>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</si>
  <si>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</si>
  <si>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</si>
  <si>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</si>
  <si>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</si>
  <si>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</si>
  <si>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</si>
  <si>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</si>
  <si>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</si>
  <si>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</si>
  <si>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</si>
  <si>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</si>
  <si>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</si>
  <si>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</si>
  <si>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</si>
  <si>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</si>
  <si>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</si>
  <si>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</si>
  <si>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</si>
  <si>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</si>
  <si>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</si>
  <si>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</si>
  <si>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</si>
  <si>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</si>
  <si>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</si>
  <si>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</si>
  <si>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</si>
  <si>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</si>
  <si>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</si>
  <si>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</si>
  <si>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</si>
  <si>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</si>
  <si>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</si>
  <si>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</si>
  <si>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</si>
  <si>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</si>
  <si>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</si>
  <si>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</si>
  <si>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</si>
  <si>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</si>
  <si>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</si>
  <si>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</si>
  <si>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</si>
  <si>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</si>
  <si>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</si>
  <si>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</si>
  <si>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</si>
  <si>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</si>
  <si>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</si>
  <si>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</si>
  <si>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</si>
  <si>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</si>
  <si>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</si>
  <si>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</si>
  <si>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</si>
  <si>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</si>
  <si>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</si>
  <si>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</si>
  <si>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</si>
  <si>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</si>
  <si>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</si>
  <si>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</si>
  <si>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</si>
  <si>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</si>
  <si>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</si>
  <si>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</si>
  <si>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</si>
  <si>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</si>
  <si>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</si>
  <si>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</si>
  <si>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</si>
  <si>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</si>
  <si>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</si>
  <si>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</si>
  <si>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</si>
  <si>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</si>
  <si>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</si>
  <si>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</si>
  <si>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</si>
  <si>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</si>
  <si>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</si>
  <si>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</si>
  <si>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</si>
  <si>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</si>
  <si>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</si>
  <si>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</si>
  <si>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</si>
  <si>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</si>
  <si>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</si>
  <si>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</si>
  <si>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</si>
  <si>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</si>
  <si>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</si>
  <si>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</si>
  <si>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</si>
  <si>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</si>
  <si>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</si>
  <si>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</si>
  <si>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</si>
  <si>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</si>
  <si>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</si>
  <si>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</si>
  <si>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</si>
  <si>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</si>
  <si>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</si>
  <si>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</si>
  <si>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</si>
  <si>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</si>
  <si>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</si>
  <si>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</si>
  <si>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</si>
  <si>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</si>
  <si>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</si>
  <si>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</si>
  <si>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</si>
  <si>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</si>
  <si>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</si>
  <si>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</si>
  <si>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</si>
  <si>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</si>
  <si>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</si>
  <si>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</si>
  <si>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</si>
  <si>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</si>
  <si>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</si>
  <si>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</si>
  <si>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</si>
  <si>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</si>
  <si>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</si>
  <si>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</si>
  <si>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</si>
  <si>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</si>
  <si>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</si>
  <si>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</si>
  <si>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</si>
  <si>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</si>
  <si>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</si>
  <si>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</si>
  <si>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</si>
  <si>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</si>
  <si>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</si>
  <si>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</si>
  <si>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</si>
  <si>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</si>
  <si>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</si>
  <si>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</si>
  <si>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</si>
  <si>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</si>
  <si>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</si>
  <si>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</si>
  <si>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</si>
  <si>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</si>
  <si>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</si>
  <si>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</si>
  <si>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</si>
  <si>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</si>
  <si>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</si>
  <si>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</si>
  <si>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</si>
  <si>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</si>
  <si>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</si>
  <si>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</si>
  <si>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</si>
  <si>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</si>
  <si>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</si>
  <si>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</si>
  <si>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</si>
  <si>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</si>
  <si>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</si>
  <si>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</si>
  <si>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</si>
  <si>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</si>
  <si>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</si>
  <si>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</si>
  <si>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</si>
  <si>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</si>
  <si>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</si>
  <si>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</si>
  <si>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</si>
  <si>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</si>
  <si>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</si>
  <si>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</si>
  <si>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</si>
  <si>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</si>
  <si>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</si>
  <si>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</si>
  <si>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</si>
  <si>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</si>
  <si>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</si>
  <si>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</si>
  <si>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</si>
  <si>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</si>
  <si>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</si>
  <si>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</si>
  <si>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</si>
  <si>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</si>
  <si>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</si>
  <si>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</si>
  <si>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</si>
  <si>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</si>
  <si>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</si>
  <si>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</si>
  <si>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</si>
  <si>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</si>
  <si>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</si>
  <si>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</si>
  <si>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</si>
  <si>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</si>
  <si>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</si>
  <si>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</si>
  <si>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</si>
  <si>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</si>
  <si>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</si>
  <si>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</si>
  <si>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</si>
  <si>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</si>
  <si>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</si>
  <si>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</si>
  <si>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</si>
  <si>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</si>
  <si>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</si>
  <si>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</si>
  <si>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</si>
  <si>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</si>
  <si>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</si>
  <si>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</si>
  <si>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</si>
  <si>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</si>
  <si>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</si>
  <si>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</si>
  <si>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</si>
  <si>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</si>
  <si>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</si>
  <si>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</si>
  <si>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</si>
  <si>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</si>
  <si>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</si>
  <si>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</si>
  <si>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</si>
  <si>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</si>
  <si>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</si>
  <si>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</si>
  <si>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</si>
  <si>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</si>
  <si>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</si>
  <si>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</si>
  <si>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</si>
  <si>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</si>
  <si>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</si>
  <si>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</si>
  <si>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</si>
  <si>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</si>
  <si>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</si>
  <si>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</si>
  <si>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</si>
  <si>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</si>
  <si>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</si>
  <si>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</si>
  <si>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</si>
  <si>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</si>
  <si>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</si>
  <si>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</si>
  <si>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</si>
  <si>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</si>
  <si>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</si>
  <si>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</si>
  <si>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</si>
  <si>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</si>
  <si>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</si>
  <si>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</si>
  <si>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</si>
  <si>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</si>
  <si>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</si>
  <si>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</si>
  <si>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</si>
  <si>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</si>
  <si>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</si>
  <si>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</si>
  <si>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</si>
  <si>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</si>
  <si>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</si>
  <si>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</si>
  <si>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</si>
  <si>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</si>
  <si>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</si>
  <si>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</si>
  <si>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</si>
  <si>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</si>
  <si>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</si>
  <si>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</si>
  <si>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</si>
  <si>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</si>
  <si>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</si>
  <si>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</si>
  <si>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</si>
  <si>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</si>
  <si>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</si>
  <si>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</si>
  <si>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</si>
  <si>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</si>
  <si>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</si>
  <si>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</si>
  <si>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</si>
  <si>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</si>
  <si>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</si>
  <si>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</si>
  <si>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</si>
  <si>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</si>
  <si>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</si>
  <si>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</si>
  <si>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</si>
  <si>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</si>
  <si>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</si>
  <si>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</si>
  <si>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</si>
  <si>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</si>
  <si>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</si>
  <si>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</si>
  <si>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</si>
  <si>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</si>
  <si>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</si>
  <si>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</si>
  <si>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</si>
  <si>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</si>
  <si>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</si>
  <si>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</si>
  <si>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</si>
  <si>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</si>
  <si>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</si>
  <si>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</si>
  <si>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</si>
  <si>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</si>
  <si>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</si>
  <si>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</si>
  <si>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</si>
  <si>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</si>
  <si>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</si>
  <si>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</si>
  <si>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</si>
  <si>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</si>
  <si>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</si>
  <si>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</si>
  <si>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</si>
  <si>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</si>
  <si>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</si>
  <si>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</si>
  <si>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</si>
  <si>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</si>
  <si>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</si>
  <si>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</si>
  <si>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</si>
  <si>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</si>
  <si>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</si>
  <si>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</si>
  <si>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</si>
  <si>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</si>
  <si>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</si>
  <si>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</si>
  <si>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</si>
  <si>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</si>
  <si>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</si>
  <si>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</si>
  <si>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</si>
  <si>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</si>
  <si>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</si>
  <si>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</si>
  <si>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</si>
  <si>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</si>
  <si>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</si>
  <si>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</si>
  <si>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</si>
  <si>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</si>
  <si>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</si>
  <si>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</si>
  <si>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</si>
  <si>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</si>
  <si>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</si>
  <si>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</si>
  <si>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</si>
  <si>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</si>
  <si>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</si>
  <si>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</si>
  <si>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</si>
  <si>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</si>
  <si>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</si>
  <si>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</si>
  <si>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</si>
  <si>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</si>
  <si>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</si>
  <si>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</si>
  <si>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</si>
  <si>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</si>
  <si>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</si>
  <si>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</si>
  <si>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</si>
  <si>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</si>
  <si>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</si>
  <si>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</si>
  <si>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</si>
  <si>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</si>
  <si>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</si>
  <si>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</si>
  <si>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</si>
  <si>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</si>
  <si>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</si>
  <si>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</si>
  <si>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</si>
  <si>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</si>
  <si>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</si>
  <si>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</si>
  <si>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</si>
  <si>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</si>
  <si>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</si>
  <si>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</si>
  <si>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</si>
  <si>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</si>
  <si>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</si>
  <si>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</si>
  <si>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</si>
  <si>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</si>
  <si>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</si>
  <si>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</si>
  <si>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</si>
  <si>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</si>
  <si>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</si>
  <si>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</si>
  <si>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</si>
  <si>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</si>
  <si>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</si>
  <si>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</si>
  <si>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</si>
  <si>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</si>
  <si>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</si>
  <si>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</si>
  <si>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</si>
  <si>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</si>
  <si>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</si>
  <si>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</si>
  <si>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</si>
  <si>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</si>
  <si>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</si>
  <si>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</si>
  <si>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</si>
  <si>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</si>
  <si>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</si>
  <si>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</si>
  <si>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</si>
  <si>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</si>
  <si>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</si>
  <si>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</si>
  <si>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</si>
  <si>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</si>
  <si>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</si>
  <si>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</si>
  <si>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</si>
  <si>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</si>
  <si>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</si>
  <si>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</si>
  <si>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</si>
  <si>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</si>
  <si>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</si>
  <si>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</si>
  <si>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</si>
  <si>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</si>
  <si>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</si>
  <si>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</si>
  <si>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</si>
  <si>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</si>
  <si>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</si>
  <si>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</si>
  <si>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</si>
  <si>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</si>
  <si>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</si>
  <si>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</si>
  <si>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</si>
  <si>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</si>
  <si>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</si>
  <si>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</si>
  <si>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</si>
  <si>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</si>
  <si>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</si>
  <si>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</si>
  <si>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</si>
  <si>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</si>
  <si>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</si>
  <si>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</si>
  <si>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</si>
  <si>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</si>
  <si>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</si>
  <si>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</si>
  <si>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</si>
  <si>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</si>
  <si>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</si>
  <si>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</si>
  <si>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</si>
  <si>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</si>
  <si>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</si>
  <si>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</si>
  <si>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</si>
  <si>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</si>
  <si>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</si>
  <si>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</si>
  <si>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</si>
  <si>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</si>
  <si>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</si>
  <si>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</si>
  <si>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</si>
  <si>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</si>
  <si>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</si>
  <si>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</si>
  <si>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</si>
  <si>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</si>
  <si>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</si>
  <si>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</si>
  <si>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</si>
  <si>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</si>
  <si>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</si>
  <si>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</si>
  <si>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</si>
  <si>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</si>
  <si>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</si>
  <si>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</si>
  <si>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</si>
  <si>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</si>
  <si>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</si>
  <si>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</si>
  <si>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</si>
  <si>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</si>
  <si>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</si>
  <si>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</si>
  <si>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</si>
  <si>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</si>
  <si>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</si>
  <si>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</si>
  <si>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</si>
  <si>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</si>
  <si>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</si>
  <si>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</si>
  <si>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</si>
  <si>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</si>
  <si>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</si>
  <si>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</si>
  <si>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</si>
  <si>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</si>
  <si>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</si>
  <si>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</si>
  <si>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</si>
  <si>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</si>
  <si>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</si>
  <si>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</si>
  <si>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</si>
  <si>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</si>
  <si>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</si>
  <si>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</si>
  <si>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</si>
  <si>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</si>
  <si>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</si>
  <si>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</si>
  <si>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</si>
  <si>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</si>
  <si>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</si>
  <si>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</si>
  <si>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</si>
  <si>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</si>
  <si>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</si>
  <si>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</si>
  <si>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</si>
  <si>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</si>
  <si>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</si>
  <si>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</si>
  <si>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</si>
  <si>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</si>
  <si>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</si>
  <si>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</si>
  <si>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</si>
  <si>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</si>
  <si>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</si>
  <si>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</si>
  <si>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</si>
  <si>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</si>
  <si>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</si>
  <si>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</si>
  <si>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</si>
  <si>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</si>
  <si>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</si>
  <si>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</si>
  <si>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</si>
  <si>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</si>
  <si>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</si>
  <si>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</si>
  <si>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</si>
  <si>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</si>
  <si>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</si>
  <si>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</si>
  <si>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</si>
  <si>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</si>
  <si>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</si>
  <si>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</si>
  <si>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</si>
  <si>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</si>
  <si>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</si>
  <si>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</si>
  <si>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</si>
  <si>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</si>
  <si>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</si>
  <si>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</si>
  <si>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</si>
  <si>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</si>
  <si>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</si>
  <si>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</si>
  <si>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</si>
  <si>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</si>
  <si>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</si>
  <si>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</si>
  <si>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</si>
  <si>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</si>
  <si>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</si>
  <si>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</si>
  <si>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</si>
  <si>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</si>
  <si>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</si>
  <si>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</si>
  <si>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</si>
  <si>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</si>
  <si>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</si>
  <si>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</si>
  <si>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</si>
  <si>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</si>
  <si>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</si>
  <si>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</si>
  <si>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</si>
  <si>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</si>
  <si>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</si>
  <si>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</si>
  <si>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</si>
  <si>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</si>
  <si>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</si>
  <si>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</si>
  <si>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</si>
  <si>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</si>
  <si>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</si>
  <si>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</si>
  <si>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</si>
  <si>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</si>
  <si>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</si>
  <si>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</si>
  <si>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</si>
  <si>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</si>
  <si>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</si>
  <si>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</si>
  <si>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</si>
  <si>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</si>
  <si>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</si>
  <si>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</si>
  <si>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</si>
  <si>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</si>
  <si>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</si>
  <si>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</si>
  <si>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</si>
  <si>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</si>
  <si>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</si>
  <si>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</si>
  <si>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</si>
  <si>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</si>
  <si>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</si>
  <si>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</si>
  <si>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</si>
  <si>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</si>
  <si>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</si>
  <si>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</si>
  <si>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</si>
  <si>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</si>
  <si>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</si>
  <si>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</si>
  <si>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</si>
  <si>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</si>
  <si>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</si>
  <si>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</si>
  <si>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</si>
  <si>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</si>
  <si>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</si>
  <si>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</si>
  <si>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</si>
  <si>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</si>
  <si>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</si>
  <si>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</si>
  <si>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</si>
  <si>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</si>
  <si>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</si>
  <si>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</si>
  <si>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</si>
  <si>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</si>
  <si>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</si>
  <si>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</si>
  <si>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</si>
  <si>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</si>
  <si>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</si>
  <si>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</si>
  <si>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</si>
  <si>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</si>
  <si>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</si>
  <si>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</si>
  <si>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</si>
  <si>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</si>
  <si>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</si>
  <si>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</si>
  <si>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</si>
  <si>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</si>
  <si>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</si>
  <si>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</si>
  <si>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</si>
  <si>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</si>
  <si>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</si>
  <si>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</si>
  <si>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</si>
  <si>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</si>
  <si>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</si>
  <si>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</si>
  <si>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</si>
  <si>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</si>
  <si>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</si>
  <si>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</si>
  <si>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</si>
  <si>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</si>
  <si>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</si>
  <si>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</si>
  <si>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</si>
  <si>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</si>
  <si>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</si>
  <si>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</si>
  <si>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</si>
  <si>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</si>
  <si>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</si>
  <si>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</si>
  <si>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</si>
  <si>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</si>
  <si>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</si>
  <si>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</si>
  <si>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</si>
  <si>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</si>
  <si>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</si>
  <si>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</si>
  <si>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</si>
  <si>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</si>
  <si>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</si>
  <si>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</si>
  <si>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</si>
  <si>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</si>
  <si>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</si>
  <si>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</si>
  <si>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</si>
  <si>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</si>
  <si>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</si>
  <si>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</si>
  <si>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</si>
  <si>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</si>
  <si>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</si>
  <si>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</si>
  <si>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</si>
  <si>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</si>
  <si>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</si>
  <si>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</si>
  <si>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</si>
  <si>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</si>
  <si>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</si>
  <si>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</si>
  <si>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</si>
  <si>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</si>
  <si>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</si>
  <si>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</si>
  <si>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</si>
  <si>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</si>
  <si>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</si>
  <si>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</si>
  <si>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</si>
  <si>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</si>
  <si>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</si>
  <si>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</si>
  <si>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</si>
  <si>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</si>
  <si>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</si>
  <si>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</si>
  <si>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</si>
  <si>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</si>
  <si>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</si>
  <si>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</si>
  <si>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</si>
  <si>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</si>
  <si>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</si>
  <si>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</si>
  <si>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</si>
  <si>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</si>
  <si>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</si>
  <si>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</si>
  <si>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</si>
  <si>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</si>
  <si>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</si>
  <si>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</si>
  <si>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</si>
  <si>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</si>
  <si>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</si>
  <si>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</si>
  <si>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</si>
  <si>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</si>
  <si>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</si>
  <si>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</si>
  <si>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</si>
  <si>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</si>
  <si>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</si>
  <si>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</si>
  <si>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</si>
  <si>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</si>
  <si>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</si>
  <si>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</si>
  <si>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</si>
  <si>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</si>
  <si>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</si>
  <si>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</si>
  <si>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</si>
  <si>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</si>
  <si>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</si>
  <si>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</si>
  <si>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</si>
  <si>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</si>
  <si>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</si>
  <si>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</si>
  <si>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</si>
  <si>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</si>
  <si>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</si>
  <si>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</si>
  <si>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</si>
  <si>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</si>
  <si>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</si>
  <si>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</si>
  <si>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</si>
  <si>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</si>
  <si>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</si>
  <si>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</si>
  <si>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</si>
  <si>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</si>
  <si>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</si>
  <si>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</si>
  <si>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</si>
  <si>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</si>
  <si>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</si>
  <si>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</si>
  <si>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</si>
  <si>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</si>
  <si>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</si>
  <si>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</si>
  <si>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</si>
  <si>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</si>
  <si>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</si>
  <si>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</si>
  <si>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</si>
  <si>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</si>
  <si>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</si>
  <si>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</si>
  <si>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</si>
  <si>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</si>
  <si>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</si>
  <si>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</si>
  <si>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</si>
  <si>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</si>
  <si>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</si>
  <si>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</si>
  <si>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</si>
  <si>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</si>
  <si>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</si>
  <si>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</si>
  <si>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</si>
  <si>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</si>
  <si>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</si>
  <si>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</si>
  <si>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</si>
  <si>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</si>
  <si>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</si>
  <si>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</si>
  <si>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</si>
  <si>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</si>
  <si>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</si>
  <si>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</si>
  <si>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</si>
  <si>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</si>
  <si>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</si>
  <si>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</si>
  <si>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</si>
  <si>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</si>
  <si>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</si>
  <si>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</si>
  <si>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</si>
  <si>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</si>
  <si>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</si>
  <si>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</si>
  <si>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</si>
  <si>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</si>
  <si>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</si>
  <si>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</si>
  <si>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</si>
  <si>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</si>
  <si>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</si>
  <si>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</si>
  <si>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</si>
  <si>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</si>
  <si>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</si>
  <si>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</si>
  <si>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</si>
  <si>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</si>
  <si>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</si>
  <si>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</si>
  <si>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</si>
  <si>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</si>
  <si>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</si>
  <si>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</si>
  <si>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</si>
  <si>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</si>
  <si>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</si>
  <si>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</si>
  <si>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</si>
  <si>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</si>
  <si>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</si>
  <si>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</si>
  <si>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</si>
  <si>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</si>
  <si>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</si>
  <si>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</si>
  <si>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</si>
  <si>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</si>
  <si>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</si>
  <si>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</si>
  <si>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</si>
  <si>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</si>
  <si>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</si>
  <si>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</si>
  <si>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</si>
  <si>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</si>
  <si>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</si>
  <si>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</si>
  <si>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</si>
  <si>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</si>
  <si>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</si>
  <si>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</si>
  <si>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</si>
  <si>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</si>
  <si>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</si>
  <si>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</si>
  <si>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</si>
  <si>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</si>
  <si>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</si>
  <si>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</si>
  <si>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</si>
  <si>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</si>
  <si>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</si>
  <si>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</si>
  <si>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</si>
  <si>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</si>
  <si>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</si>
  <si>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</si>
  <si>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</si>
  <si>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</si>
  <si>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</si>
  <si>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</si>
  <si>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</si>
  <si>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</si>
  <si>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</si>
  <si>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</si>
  <si>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</si>
  <si>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</si>
  <si>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</si>
  <si>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</si>
  <si>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</si>
  <si>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</si>
  <si>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</si>
  <si>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</si>
  <si>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</si>
  <si>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</si>
  <si>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</si>
  <si>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</si>
  <si>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</si>
  <si>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</si>
  <si>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</si>
  <si>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</si>
  <si>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</si>
  <si>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</si>
  <si>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</si>
  <si>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</si>
  <si>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</si>
  <si>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</si>
  <si>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</si>
  <si>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</si>
  <si>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</si>
  <si>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</si>
  <si>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</si>
  <si>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</si>
  <si>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</si>
  <si>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</si>
  <si>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</si>
  <si>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</si>
  <si>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</si>
  <si>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</si>
  <si>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</si>
  <si>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</si>
  <si>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</si>
  <si>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</si>
  <si>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</si>
  <si>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</si>
  <si>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</si>
  <si>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</si>
  <si>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</si>
  <si>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</si>
  <si>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</si>
  <si>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</si>
  <si>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</si>
  <si>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</si>
  <si>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</si>
  <si>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</si>
  <si>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</si>
  <si>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</si>
  <si>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</si>
  <si>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</si>
  <si>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</si>
  <si>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</si>
  <si>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</si>
  <si>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</si>
  <si>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</si>
  <si>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</si>
  <si>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</si>
  <si>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</si>
  <si>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</si>
  <si>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</si>
  <si>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</si>
  <si>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</si>
  <si>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</si>
  <si>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</si>
  <si>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</si>
  <si>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</si>
  <si>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</si>
  <si>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</si>
  <si>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</si>
  <si>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</si>
  <si>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</si>
  <si>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</si>
  <si>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</si>
  <si>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</si>
  <si>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</si>
  <si>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</si>
  <si>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</si>
  <si>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</si>
  <si>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</si>
  <si>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</si>
  <si>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</si>
  <si>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</si>
  <si>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</si>
  <si>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</si>
  <si>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</si>
  <si>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</si>
  <si>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</si>
  <si>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</si>
  <si>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</si>
  <si>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</si>
  <si>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</si>
  <si>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</si>
  <si>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</si>
  <si>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</si>
  <si>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</si>
  <si>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</si>
  <si>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</si>
  <si>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</si>
  <si>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</si>
  <si>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</si>
  <si>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</si>
  <si>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</si>
  <si>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</si>
  <si>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</si>
  <si>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</si>
  <si>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</si>
  <si>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</si>
  <si>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</si>
  <si>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</si>
  <si>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</si>
  <si>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</si>
  <si>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</si>
  <si>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</si>
  <si>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</si>
  <si>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</si>
  <si>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</si>
  <si>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</si>
  <si>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</si>
  <si>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</si>
  <si>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</si>
  <si>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</si>
  <si>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</si>
  <si>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</si>
  <si>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</si>
  <si>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</si>
  <si>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</si>
  <si>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</si>
  <si>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</si>
  <si>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</si>
  <si>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</si>
  <si>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</si>
  <si>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</si>
  <si>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</si>
  <si>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</si>
  <si>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</si>
  <si>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</si>
  <si>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</si>
  <si>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</si>
  <si>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</si>
  <si>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</si>
  <si>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</si>
  <si>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</si>
  <si>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</si>
  <si>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</si>
  <si>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</si>
  <si>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</si>
  <si>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</si>
  <si>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</si>
  <si>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</si>
  <si>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</si>
  <si>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</si>
  <si>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</si>
  <si>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</si>
  <si>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</si>
  <si>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</si>
  <si>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</si>
  <si>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</si>
  <si>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</si>
  <si>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</si>
  <si>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</si>
  <si>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</si>
  <si>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</si>
  <si>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</si>
  <si>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</si>
  <si>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</si>
  <si>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</si>
  <si>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</si>
  <si>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</si>
  <si>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</si>
  <si>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</si>
  <si>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</si>
  <si>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</si>
  <si>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</si>
  <si>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</si>
  <si>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</si>
  <si>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</si>
  <si>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</si>
  <si>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</si>
  <si>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</si>
  <si>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</si>
  <si>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</si>
  <si>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</si>
  <si>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</si>
  <si>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</si>
  <si>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</si>
  <si>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</si>
  <si>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</si>
  <si>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</si>
  <si>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</si>
  <si>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</si>
  <si>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</si>
  <si>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</si>
  <si>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</si>
  <si>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</si>
  <si>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</si>
  <si>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</si>
  <si>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</si>
  <si>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</si>
  <si>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</si>
  <si>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</si>
  <si>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</si>
  <si>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</si>
  <si>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</si>
  <si>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</si>
  <si>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</si>
  <si>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</si>
  <si>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</si>
  <si>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</si>
  <si>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</si>
  <si>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</si>
  <si>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</si>
  <si>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</si>
  <si>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</si>
  <si>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</si>
  <si>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</si>
  <si>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</si>
  <si>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</si>
  <si>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</si>
  <si>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</si>
  <si>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</si>
  <si>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</si>
  <si>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</si>
  <si>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</si>
  <si>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</si>
  <si>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</si>
  <si>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</si>
  <si>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</si>
  <si>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</si>
  <si>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</si>
  <si>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</si>
  <si>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</si>
  <si>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</si>
  <si>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</si>
  <si>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</si>
  <si>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</si>
  <si>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</si>
  <si>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</si>
  <si>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</si>
  <si>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</si>
  <si>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</si>
  <si>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</si>
  <si>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</si>
  <si>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</si>
  <si>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</si>
  <si>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</si>
  <si>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</si>
  <si>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</si>
  <si>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</si>
  <si>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</si>
  <si>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</si>
  <si>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</si>
  <si>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</si>
  <si>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</si>
  <si>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</si>
  <si>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</si>
  <si>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</si>
  <si>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</si>
  <si>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</si>
  <si>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</si>
  <si>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</si>
  <si>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</si>
  <si>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</si>
  <si>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</si>
  <si>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</si>
  <si>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</si>
  <si>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</si>
  <si>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</si>
  <si>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</si>
  <si>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</si>
  <si>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</si>
  <si>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</si>
  <si>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</si>
  <si>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</si>
  <si>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</si>
  <si>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</si>
  <si>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</si>
  <si>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</si>
  <si>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</si>
  <si>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</si>
  <si>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</si>
  <si>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</si>
  <si>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</si>
  <si>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</si>
  <si>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</si>
  <si>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</si>
  <si>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</si>
  <si>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</si>
  <si>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</si>
  <si>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</si>
  <si>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</si>
  <si>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</si>
  <si>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</si>
  <si>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</si>
  <si>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</si>
  <si>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</si>
  <si>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</si>
  <si>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</si>
  <si>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</si>
  <si>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</si>
  <si>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</si>
  <si>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</si>
  <si>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</si>
  <si>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</si>
  <si>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</si>
  <si>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</si>
  <si>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</si>
  <si>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</si>
  <si>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</si>
  <si>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</si>
  <si>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</si>
  <si>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</si>
  <si>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</si>
  <si>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</si>
  <si>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</si>
  <si>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</si>
  <si>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</si>
  <si>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</si>
  <si>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</si>
  <si>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</si>
  <si>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</si>
  <si>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</si>
  <si>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</si>
  <si>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</si>
  <si>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</si>
  <si>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</si>
  <si>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</si>
  <si>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</si>
  <si>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</si>
  <si>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</si>
  <si>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</si>
  <si>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</si>
  <si>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</si>
  <si>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</si>
  <si>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</si>
  <si>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</si>
  <si>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</si>
  <si>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</si>
  <si>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</si>
  <si>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</si>
  <si>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</si>
  <si>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</si>
  <si>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</si>
  <si>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</si>
  <si>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</si>
  <si>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</si>
  <si>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</si>
  <si>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</si>
  <si>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</si>
  <si>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</si>
  <si>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</si>
  <si>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</si>
  <si>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</si>
  <si>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</si>
  <si>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</si>
  <si>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</si>
  <si>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</si>
  <si>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</si>
  <si>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</si>
  <si>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</si>
  <si>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</si>
  <si>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</si>
  <si>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</si>
  <si>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</si>
  <si>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</si>
  <si>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</si>
  <si>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</si>
  <si>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</si>
  <si>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</si>
  <si>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</si>
  <si>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</si>
  <si>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</si>
  <si>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</si>
  <si>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</si>
  <si>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</si>
  <si>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</si>
  <si>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</si>
  <si>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</si>
  <si>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</si>
  <si>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</si>
  <si>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</si>
  <si>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</si>
  <si>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</si>
  <si>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</si>
  <si>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</si>
  <si>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</si>
  <si>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</si>
  <si>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</si>
  <si>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</si>
  <si>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</si>
  <si>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</si>
  <si>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</si>
  <si>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</si>
  <si>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</si>
  <si>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</si>
  <si>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</si>
  <si>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</si>
  <si>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</si>
  <si>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</si>
  <si>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</si>
  <si>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</si>
  <si>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</si>
  <si>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</si>
  <si>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</si>
  <si>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</si>
  <si>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</si>
  <si>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</si>
  <si>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</si>
  <si>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</si>
  <si>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</si>
  <si>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</si>
  <si>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</si>
  <si>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</si>
  <si>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</si>
  <si>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</si>
  <si>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</si>
  <si>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</si>
  <si>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</si>
  <si>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</si>
  <si>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</si>
  <si>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</si>
  <si>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</si>
  <si>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</si>
  <si>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</si>
  <si>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</si>
  <si>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</si>
  <si>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</si>
  <si>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</si>
  <si>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</si>
  <si>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</si>
  <si>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</si>
  <si>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</si>
  <si>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</si>
  <si>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</si>
  <si>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</si>
  <si>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</si>
  <si>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</si>
  <si>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</si>
  <si>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</si>
  <si>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</si>
  <si>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</si>
  <si>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</si>
  <si>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</si>
  <si>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</si>
  <si>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</si>
  <si>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</si>
  <si>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</si>
  <si>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</si>
  <si>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</si>
  <si>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</si>
  <si>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</si>
  <si>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</si>
  <si>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</si>
  <si>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</si>
  <si>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</si>
  <si>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</si>
  <si>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</si>
  <si>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</si>
  <si>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</si>
  <si>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</si>
  <si>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</si>
  <si>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</si>
  <si>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</si>
  <si>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</si>
  <si>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</si>
  <si>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</si>
  <si>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</si>
  <si>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</si>
  <si>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</si>
  <si>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</si>
  <si>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</si>
  <si>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</si>
  <si>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</si>
  <si>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</si>
  <si>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</si>
  <si>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</si>
  <si>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</si>
  <si>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</si>
  <si>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</si>
  <si>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</si>
  <si>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</si>
  <si>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</si>
  <si>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</si>
  <si>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</si>
  <si>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</si>
  <si>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</si>
  <si>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</si>
  <si>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</si>
  <si>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</si>
  <si>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</si>
  <si>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</si>
  <si>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</si>
  <si>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</si>
  <si>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</si>
  <si>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</si>
  <si>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</si>
  <si>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</si>
  <si>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</si>
  <si>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</si>
  <si>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</si>
  <si>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</si>
  <si>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</si>
  <si>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</si>
  <si>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</si>
  <si>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</si>
  <si>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</si>
  <si>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</si>
  <si>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</si>
  <si>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</si>
  <si>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</si>
  <si>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</si>
  <si>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</si>
  <si>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</si>
  <si>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</si>
  <si>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</si>
  <si>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</si>
  <si>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</si>
  <si>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</si>
  <si>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</si>
  <si>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</si>
  <si>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</si>
  <si>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</si>
  <si>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</si>
  <si>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</si>
  <si>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</si>
  <si>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</si>
  <si>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</si>
  <si>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</si>
  <si>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</si>
  <si>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</si>
  <si>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</si>
  <si>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</si>
  <si>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</si>
  <si>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</si>
  <si>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</si>
  <si>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</si>
  <si>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</si>
  <si>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</si>
  <si>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</si>
  <si>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</si>
  <si>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</si>
  <si>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</si>
  <si>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</si>
  <si>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</si>
  <si>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</si>
  <si>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</si>
  <si>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</si>
  <si>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</si>
  <si>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</si>
  <si>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</si>
  <si>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</si>
  <si>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</si>
  <si>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</si>
  <si>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</si>
  <si>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</si>
  <si>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</si>
  <si>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</si>
  <si>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</si>
  <si>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</si>
  <si>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</si>
  <si>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</si>
  <si>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</si>
  <si>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</si>
  <si>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</si>
  <si>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</si>
  <si>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</si>
  <si>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</si>
  <si>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</si>
  <si>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</si>
  <si>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</si>
  <si>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</si>
  <si>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</si>
  <si>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</si>
  <si>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</si>
  <si>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</si>
  <si>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</si>
  <si>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</si>
  <si>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</si>
  <si>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</si>
  <si>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</si>
  <si>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</si>
  <si>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</si>
  <si>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</si>
  <si>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</si>
  <si>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</si>
  <si>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</si>
  <si>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</si>
  <si>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</si>
  <si>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</si>
  <si>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</si>
  <si>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</si>
  <si>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</si>
  <si>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</si>
  <si>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</si>
  <si>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</si>
  <si>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</si>
  <si>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</si>
  <si>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</si>
  <si>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</si>
  <si>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</si>
  <si>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</si>
  <si>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</si>
  <si>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</si>
  <si>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</si>
  <si>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</si>
  <si>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</si>
  <si>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</si>
  <si>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</si>
  <si>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</si>
  <si>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</si>
  <si>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</si>
  <si>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</si>
  <si>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</si>
  <si>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</si>
  <si>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</si>
  <si>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</si>
  <si>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</si>
  <si>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</si>
  <si>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</si>
  <si>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</si>
  <si>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</si>
  <si>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</si>
  <si>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</si>
  <si>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</si>
  <si>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</si>
  <si>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</si>
  <si>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</si>
  <si>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</si>
  <si>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</si>
  <si>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</si>
  <si>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</si>
  <si>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</si>
  <si>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</si>
  <si>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</si>
  <si>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</si>
  <si>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</si>
  <si>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</si>
  <si>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</si>
  <si>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</si>
  <si>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</si>
  <si>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</si>
  <si>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</si>
  <si>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</si>
  <si>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</si>
  <si>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</si>
  <si>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</si>
  <si>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</si>
  <si>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</si>
  <si>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</si>
  <si>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</si>
  <si>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</si>
  <si>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</si>
  <si>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</si>
  <si>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</si>
  <si>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</si>
  <si>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</si>
  <si>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</si>
  <si>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</si>
  <si>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</si>
  <si>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</si>
  <si>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</si>
  <si>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</si>
  <si>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</si>
  <si>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</si>
  <si>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</si>
  <si>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</si>
  <si>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</si>
  <si>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</si>
  <si>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</si>
  <si>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</si>
  <si>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</si>
  <si>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</si>
  <si>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</si>
  <si>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</si>
  <si>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</si>
  <si>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</si>
  <si>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</si>
  <si>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</si>
  <si>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</si>
  <si>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</si>
  <si>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</si>
  <si>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</si>
  <si>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</si>
  <si>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</si>
  <si>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</si>
  <si>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</si>
  <si>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</si>
  <si>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</si>
  <si>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</si>
  <si>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</si>
  <si>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</si>
  <si>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</si>
  <si>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</si>
  <si>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</si>
  <si>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</si>
  <si>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</si>
  <si>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</si>
  <si>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</si>
  <si>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</si>
  <si>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</si>
  <si>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</si>
  <si>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</si>
  <si>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</si>
  <si>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</si>
  <si>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</si>
  <si>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</si>
  <si>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</si>
  <si>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</si>
  <si>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</si>
  <si>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</si>
  <si>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</si>
  <si>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</si>
  <si>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</si>
  <si>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</si>
  <si>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</si>
  <si>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</si>
  <si>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</si>
  <si>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</si>
  <si>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</si>
  <si>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</si>
  <si>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</si>
  <si>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</si>
  <si>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</si>
  <si>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</si>
  <si>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</si>
  <si>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</si>
  <si>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</si>
  <si>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</si>
  <si>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</si>
  <si>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</si>
  <si>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</si>
  <si>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</si>
  <si>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</si>
  <si>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</si>
  <si>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</si>
  <si>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</si>
  <si>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</si>
  <si>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</si>
  <si>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</si>
  <si>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</si>
  <si>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</si>
  <si>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</si>
  <si>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</si>
  <si>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</si>
  <si>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</si>
  <si>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</si>
  <si>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</si>
  <si>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</si>
  <si>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</si>
  <si>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</si>
  <si>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</si>
  <si>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</si>
  <si>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</si>
  <si>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</si>
  <si>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</si>
  <si>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</si>
  <si>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</si>
  <si>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</si>
  <si>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</si>
  <si>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</si>
  <si>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</si>
  <si>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</si>
  <si>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</si>
  <si>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</si>
  <si>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</si>
  <si>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</si>
  <si>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</si>
  <si>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</si>
  <si>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</si>
  <si>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</si>
  <si>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</si>
  <si>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</si>
  <si>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</si>
  <si>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</si>
  <si>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</si>
  <si>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</si>
  <si>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</si>
  <si>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</si>
  <si>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</si>
  <si>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</si>
  <si>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</si>
  <si>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</si>
  <si>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</si>
  <si>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</si>
  <si>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</si>
  <si>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</si>
  <si>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</si>
  <si>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</si>
  <si>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</si>
  <si>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</si>
  <si>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</si>
  <si>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</si>
  <si>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</si>
  <si>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</si>
  <si>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</si>
  <si>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</si>
  <si>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</si>
  <si>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</si>
  <si>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</si>
  <si>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</si>
  <si>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</si>
  <si>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</si>
  <si>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</si>
  <si>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</si>
  <si>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</si>
  <si>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</si>
  <si>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</si>
  <si>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</si>
  <si>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</si>
  <si>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</si>
  <si>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</si>
  <si>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</si>
  <si>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</si>
  <si>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</si>
  <si>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</si>
  <si>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</si>
  <si>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</si>
  <si>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</si>
  <si>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</si>
  <si>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</si>
  <si>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</si>
  <si>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</si>
  <si>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</si>
  <si>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</si>
  <si>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</si>
  <si>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</si>
  <si>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</si>
  <si>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</si>
  <si>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</si>
  <si>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</si>
  <si>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</si>
  <si>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</si>
  <si>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</si>
  <si>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</si>
  <si>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</si>
  <si>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</si>
  <si>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</si>
  <si>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</si>
  <si>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</si>
  <si>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</si>
  <si>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</si>
  <si>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</si>
  <si>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</si>
  <si>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</si>
  <si>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</si>
  <si>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</si>
  <si>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</si>
  <si>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</si>
  <si>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</si>
  <si>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</si>
  <si>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</si>
  <si>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</si>
  <si>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</si>
  <si>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</si>
  <si>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</si>
  <si>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</si>
  <si>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</si>
  <si>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</si>
  <si>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</si>
  <si>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</si>
  <si>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</si>
  <si>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</si>
  <si>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</si>
  <si>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</si>
  <si>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</si>
  <si>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</si>
  <si>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</si>
  <si>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</si>
  <si>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</si>
  <si>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</si>
  <si>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</si>
  <si>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</si>
  <si>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</si>
  <si>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</si>
  <si>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</si>
  <si>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</si>
  <si>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</si>
  <si>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</si>
  <si>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</si>
  <si>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</si>
  <si>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</si>
  <si>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</si>
  <si>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</si>
  <si>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</si>
  <si>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</si>
  <si>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</si>
  <si>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</si>
  <si>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</si>
  <si>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</si>
  <si>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</si>
  <si>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</si>
  <si>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</si>
  <si>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</si>
  <si>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</si>
  <si>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</si>
  <si>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</si>
  <si>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</si>
  <si>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</si>
  <si>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</si>
  <si>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</si>
  <si>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</si>
  <si>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</si>
  <si>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</si>
  <si>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</si>
  <si>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</si>
  <si>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</si>
  <si>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</si>
  <si>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</si>
  <si>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</si>
  <si>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</si>
  <si>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</si>
  <si>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</si>
  <si>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</si>
  <si>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</si>
  <si>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</si>
  <si>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</si>
  <si>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</si>
  <si>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</si>
  <si>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</si>
  <si>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</si>
  <si>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</si>
  <si>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</si>
  <si>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</si>
  <si>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</si>
  <si>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</si>
  <si>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</si>
  <si>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</si>
  <si>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</si>
  <si>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</si>
  <si>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</si>
  <si>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</si>
  <si>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</si>
  <si>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</si>
  <si>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</si>
  <si>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</si>
  <si>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</si>
  <si>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</si>
  <si>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</si>
  <si>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</si>
  <si>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</si>
  <si>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</si>
  <si>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</si>
  <si>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</si>
  <si>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</si>
  <si>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</si>
  <si>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</si>
  <si>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</si>
  <si>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</si>
  <si>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</si>
  <si>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</si>
  <si>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</si>
  <si>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</si>
  <si>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</si>
  <si>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</si>
  <si>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</si>
  <si>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</si>
  <si>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</si>
  <si>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</si>
  <si>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</si>
  <si>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</si>
  <si>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</si>
  <si>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</si>
  <si>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</si>
  <si>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</si>
  <si>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</si>
  <si>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</si>
  <si>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</si>
  <si>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</si>
  <si>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</si>
  <si>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</si>
  <si>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</si>
  <si>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</si>
  <si>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</si>
  <si>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</si>
  <si>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</si>
  <si>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</si>
  <si>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</si>
  <si>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</si>
  <si>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</si>
  <si>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</si>
  <si>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</si>
  <si>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</si>
  <si>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</si>
  <si>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</si>
  <si>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</si>
  <si>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</si>
  <si>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</si>
  <si>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</si>
  <si>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</si>
  <si>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</si>
  <si>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</si>
  <si>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</si>
  <si>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</si>
  <si>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</si>
  <si>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</si>
  <si>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</si>
  <si>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</si>
  <si>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</si>
  <si>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</si>
  <si>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</si>
  <si>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</si>
  <si>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</si>
  <si>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</si>
  <si>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</si>
  <si>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</si>
  <si>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</si>
  <si>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</si>
  <si>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</si>
  <si>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</si>
  <si>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</si>
  <si>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</si>
  <si>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</si>
  <si>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</si>
  <si>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</si>
  <si>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</si>
  <si>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</si>
  <si>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</si>
  <si>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</si>
  <si>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</si>
  <si>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</si>
  <si>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</si>
  <si>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</si>
  <si>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</si>
  <si>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</si>
  <si>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</si>
  <si>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</si>
  <si>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</si>
  <si>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</si>
  <si>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</si>
  <si>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</si>
  <si>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</si>
  <si>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</si>
  <si>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</si>
  <si>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</si>
  <si>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</si>
  <si>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</si>
  <si>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</si>
  <si>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</si>
  <si>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</si>
  <si>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</si>
  <si>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</si>
  <si>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</si>
  <si>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</si>
  <si>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</si>
  <si>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</si>
  <si>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</si>
  <si>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</si>
  <si>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</si>
  <si>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</si>
  <si>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</si>
  <si>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</si>
  <si>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</si>
  <si>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</si>
  <si>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</si>
  <si>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</si>
  <si>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</si>
  <si>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</si>
  <si>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</si>
  <si>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</si>
  <si>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</si>
  <si>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</si>
  <si>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</si>
  <si>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</si>
  <si>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</si>
  <si>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</si>
  <si>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</si>
  <si>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</si>
  <si>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</si>
  <si>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</si>
  <si>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</si>
  <si>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</si>
  <si>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</si>
  <si>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</si>
  <si>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</si>
  <si>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</si>
  <si>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</si>
  <si>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</si>
  <si>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</si>
  <si>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</si>
  <si>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</si>
  <si>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</si>
  <si>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</si>
  <si>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</si>
  <si>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</si>
  <si>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</si>
  <si>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</si>
  <si>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</si>
  <si>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</si>
  <si>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</si>
  <si>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</si>
  <si>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</si>
  <si>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</si>
  <si>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</si>
  <si>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</si>
  <si>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</si>
  <si>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</si>
  <si>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</si>
  <si>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</si>
  <si>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</si>
  <si>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</si>
  <si>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</si>
  <si>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</si>
  <si>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</si>
  <si>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</si>
  <si>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</si>
  <si>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</si>
  <si>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</si>
  <si>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</si>
  <si>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</si>
  <si>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</si>
  <si>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</si>
  <si>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</si>
  <si>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</si>
  <si>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</si>
  <si>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</si>
  <si>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</si>
  <si>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</si>
  <si>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</si>
  <si>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</si>
  <si>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</si>
  <si>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</si>
  <si>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</si>
  <si>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</si>
  <si>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</si>
  <si>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</si>
  <si>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</si>
  <si>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</si>
  <si>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</si>
  <si>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</si>
  <si>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</si>
  <si>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</si>
  <si>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</si>
  <si>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</si>
  <si>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</si>
  <si>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</si>
  <si>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</si>
  <si>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</si>
  <si>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</si>
  <si>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</si>
  <si>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</si>
  <si>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</si>
  <si>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</si>
  <si>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</si>
  <si>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</si>
  <si>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</si>
  <si>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</si>
  <si>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</si>
  <si>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</si>
  <si>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</si>
  <si>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</si>
  <si>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</si>
  <si>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</si>
  <si>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</si>
  <si>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</si>
  <si>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</si>
  <si>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</si>
  <si>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</si>
  <si>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</si>
  <si>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</si>
  <si>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</si>
  <si>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</si>
  <si>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</si>
  <si>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</si>
  <si>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</si>
  <si>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</si>
  <si>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</si>
  <si>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</si>
  <si>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</si>
  <si>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</si>
  <si>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</si>
  <si>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</si>
  <si>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</si>
  <si>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</si>
  <si>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</si>
  <si>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</si>
  <si>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</si>
  <si>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</si>
  <si>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</si>
  <si>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</si>
  <si>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</si>
  <si>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</si>
  <si>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</si>
  <si>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</si>
  <si>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</si>
  <si>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</si>
  <si>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</si>
  <si>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</si>
  <si>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</si>
  <si>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</si>
  <si>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</si>
  <si>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</si>
  <si>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</si>
  <si>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</si>
  <si>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</si>
  <si>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</si>
  <si>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</si>
  <si>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</si>
  <si>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</si>
  <si>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</si>
  <si>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</si>
  <si>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</si>
  <si>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</si>
  <si>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</si>
  <si>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</si>
  <si>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</si>
  <si>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</si>
  <si>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</si>
  <si>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</si>
  <si>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</si>
  <si>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</si>
  <si>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</si>
  <si>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</si>
  <si>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</si>
  <si>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</si>
  <si>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</si>
  <si>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</si>
  <si>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</si>
  <si>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</si>
  <si>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</si>
  <si>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</si>
  <si>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</si>
  <si>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</si>
  <si>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</si>
  <si>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</si>
  <si>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</si>
  <si>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</si>
  <si>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</si>
  <si>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</si>
  <si>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</si>
  <si>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</si>
  <si>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</si>
  <si>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</si>
  <si>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</si>
  <si>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</si>
  <si>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</si>
  <si>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</si>
  <si>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</si>
  <si>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</si>
  <si>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</si>
  <si>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</si>
  <si>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</si>
  <si>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</si>
  <si>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</si>
  <si>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</si>
  <si>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</si>
  <si>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</si>
  <si>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</si>
  <si>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</si>
  <si>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</si>
  <si>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</si>
  <si>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</si>
  <si>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</si>
  <si>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</si>
  <si>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</si>
  <si>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</si>
  <si>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</si>
  <si>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</si>
  <si>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</si>
  <si>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</si>
  <si>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</si>
  <si>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</si>
  <si>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</si>
  <si>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</si>
  <si>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</si>
  <si>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</si>
  <si>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</si>
  <si>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</si>
  <si>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</si>
  <si>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</si>
  <si>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</si>
  <si>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</si>
  <si>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</si>
  <si>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</si>
  <si>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</si>
  <si>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</si>
  <si>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</si>
  <si>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</si>
  <si>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</si>
  <si>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</si>
  <si>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</si>
  <si>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</si>
  <si>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</si>
  <si>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</si>
  <si>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</si>
  <si>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</si>
  <si>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</si>
  <si>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</si>
  <si>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</si>
  <si>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</si>
  <si>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</si>
  <si>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</si>
  <si>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</si>
  <si>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</si>
  <si>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</si>
  <si>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</si>
  <si>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</si>
  <si>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</si>
  <si>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</si>
  <si>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</si>
  <si>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</si>
  <si>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</si>
  <si>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</si>
  <si>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</si>
  <si>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</si>
  <si>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</si>
  <si>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</si>
  <si>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</si>
  <si>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</si>
  <si>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</si>
  <si>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</si>
  <si>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</si>
  <si>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</si>
  <si>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</si>
  <si>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</si>
  <si>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</si>
  <si>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</si>
  <si>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</si>
  <si>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</si>
  <si>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</si>
  <si>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</si>
  <si>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</si>
  <si>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</si>
  <si>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</si>
  <si>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</si>
  <si>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</si>
  <si>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</si>
  <si>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</si>
  <si>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</si>
  <si>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</si>
  <si>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</si>
  <si>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</si>
  <si>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</si>
  <si>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</si>
  <si>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</si>
  <si>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</si>
  <si>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</si>
  <si>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</si>
  <si>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</si>
  <si>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</si>
  <si>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</si>
  <si>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</si>
  <si>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</si>
  <si>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</si>
  <si>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</si>
  <si>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</si>
  <si>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</si>
  <si>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</si>
  <si>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</si>
  <si>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</si>
  <si>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</si>
  <si>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</si>
  <si>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</si>
  <si>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</si>
  <si>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</si>
  <si>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</si>
  <si>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</si>
  <si>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</si>
  <si>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</si>
  <si>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</si>
  <si>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</si>
  <si>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</si>
  <si>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</si>
  <si>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</si>
  <si>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</si>
  <si>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</si>
  <si>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</si>
  <si>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</si>
  <si>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</si>
  <si>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</si>
  <si>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</si>
  <si>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</si>
  <si>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</si>
  <si>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</si>
  <si>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</si>
  <si>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</si>
  <si>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</si>
  <si>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</si>
  <si>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</si>
  <si>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</si>
  <si>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</si>
  <si>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</si>
  <si>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</si>
  <si>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</si>
  <si>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</si>
  <si>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</si>
  <si>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</si>
  <si>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</si>
  <si>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</si>
  <si>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</si>
  <si>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</si>
  <si>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</si>
  <si>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</si>
  <si>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</si>
  <si>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</si>
  <si>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</si>
  <si>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</si>
  <si>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</si>
  <si>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</si>
  <si>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</si>
  <si>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</si>
  <si>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</si>
  <si>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</si>
  <si>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</si>
  <si>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</si>
  <si>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</si>
  <si>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</si>
  <si>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</si>
  <si>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</si>
  <si>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</si>
  <si>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</si>
  <si>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</si>
  <si>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</si>
  <si>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</si>
  <si>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</si>
  <si>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</si>
  <si>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</si>
  <si>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</si>
  <si>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</si>
  <si>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</si>
  <si>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</si>
  <si>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</si>
  <si>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</si>
  <si>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</si>
  <si>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</si>
  <si>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</si>
  <si>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</si>
  <si>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</si>
  <si>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</si>
  <si>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</si>
  <si>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</si>
  <si>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</si>
  <si>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</si>
  <si>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</si>
  <si>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</si>
  <si>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</si>
  <si>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</si>
  <si>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</si>
  <si>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</si>
  <si>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</si>
  <si>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</si>
  <si>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</si>
  <si>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</si>
  <si>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</si>
  <si>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</si>
  <si>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</si>
  <si>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</si>
  <si>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</si>
  <si>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</si>
  <si>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</si>
  <si>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</si>
  <si>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</si>
  <si>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</si>
  <si>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</si>
  <si>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</si>
  <si>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</si>
  <si>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</si>
  <si>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</si>
  <si>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</si>
  <si>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</si>
  <si>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</si>
  <si>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</si>
  <si>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</si>
  <si>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</si>
  <si>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</si>
  <si>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</si>
  <si>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</si>
  <si>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</si>
  <si>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</si>
  <si>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</si>
  <si>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</si>
  <si>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</si>
  <si>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</si>
  <si>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</si>
  <si>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</si>
  <si>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</si>
  <si>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</si>
  <si>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</si>
  <si>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</si>
  <si>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</si>
  <si>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</si>
  <si>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</si>
  <si>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</si>
  <si>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</si>
  <si>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</si>
  <si>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</si>
  <si>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</si>
  <si>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</si>
  <si>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</si>
  <si>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</si>
  <si>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</si>
  <si>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</si>
  <si>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</si>
  <si>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</si>
  <si>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</si>
  <si>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</si>
  <si>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</si>
  <si>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</si>
  <si>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</si>
  <si>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</si>
  <si>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</si>
  <si>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</si>
  <si>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</si>
  <si>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</si>
  <si>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</si>
  <si>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</si>
  <si>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</si>
  <si>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</si>
  <si>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</si>
  <si>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</si>
  <si>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</si>
  <si>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</si>
  <si>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</si>
  <si>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</si>
  <si>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</si>
  <si>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</si>
  <si>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</si>
  <si>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</si>
  <si>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</si>
  <si>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</si>
  <si>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</si>
  <si>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</si>
  <si>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</si>
  <si>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</si>
  <si>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</si>
  <si>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</si>
  <si>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</si>
  <si>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</si>
  <si>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</si>
  <si>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</si>
  <si>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</si>
  <si>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</si>
  <si>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</si>
  <si>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</si>
  <si>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</si>
  <si>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</si>
  <si>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</si>
  <si>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</si>
  <si>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</si>
  <si>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</si>
  <si>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</si>
  <si>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</si>
  <si>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</si>
  <si>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</si>
  <si>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</si>
  <si>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</si>
  <si>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</si>
  <si>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</si>
  <si>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</si>
  <si>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</si>
  <si>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</si>
  <si>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</si>
  <si>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</si>
  <si>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</si>
  <si>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</si>
  <si>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</si>
  <si>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</si>
  <si>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</si>
  <si>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</si>
  <si>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</si>
  <si>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</si>
  <si>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</si>
  <si>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</si>
  <si>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</si>
  <si>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</si>
  <si>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</si>
  <si>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</si>
  <si>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</si>
  <si>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</si>
  <si>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</si>
  <si>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</si>
  <si>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</si>
  <si>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</si>
  <si>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</si>
  <si>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</si>
  <si>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</si>
  <si>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</si>
  <si>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</si>
  <si>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</si>
  <si>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</si>
  <si>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</si>
  <si>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</si>
  <si>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</si>
  <si>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</si>
  <si>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</si>
  <si>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</si>
  <si>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</si>
  <si>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</si>
  <si>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</si>
  <si>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</si>
  <si>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</si>
  <si>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</si>
  <si>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</si>
  <si>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</si>
  <si>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</si>
  <si>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</si>
  <si>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</si>
  <si>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</si>
  <si>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</si>
  <si>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</si>
  <si>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</si>
  <si>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</si>
  <si>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</si>
  <si>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</si>
  <si>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</si>
  <si>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</si>
  <si>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</si>
  <si>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</si>
  <si>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</si>
  <si>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</si>
  <si>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</si>
  <si>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</si>
  <si>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</si>
  <si>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</si>
  <si>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</si>
  <si>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</si>
  <si>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</si>
  <si>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</si>
  <si>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</si>
  <si>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</si>
  <si>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</si>
  <si>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</si>
  <si>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</si>
  <si>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</si>
  <si>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</si>
  <si>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</si>
  <si>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</si>
  <si>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</si>
  <si>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</si>
  <si>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</si>
  <si>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</si>
  <si>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</si>
  <si>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</si>
  <si>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</si>
  <si>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</si>
  <si>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</si>
  <si>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</si>
  <si>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</si>
  <si>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</si>
  <si>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</si>
  <si>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</si>
  <si>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</si>
  <si>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</si>
  <si>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</si>
  <si>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</si>
  <si>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</si>
  <si>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</si>
  <si>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</si>
  <si>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</si>
  <si>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</si>
  <si>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</si>
  <si>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</si>
  <si>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</si>
  <si>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</si>
  <si>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</si>
  <si>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</si>
  <si>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</si>
  <si>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</si>
  <si>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</si>
  <si>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</si>
  <si>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</si>
  <si>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</si>
  <si>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</si>
  <si>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</si>
  <si>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</si>
  <si>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</si>
  <si>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</si>
  <si>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</si>
  <si>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</si>
  <si>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</si>
  <si>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</si>
  <si>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</si>
  <si>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</si>
  <si>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</si>
  <si>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</si>
  <si>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</si>
  <si>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</si>
  <si>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</si>
  <si>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</si>
  <si>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</si>
  <si>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</si>
  <si>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</si>
  <si>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</si>
  <si>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</si>
  <si>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</si>
  <si>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</si>
  <si>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</si>
  <si>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</si>
  <si>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</si>
  <si>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</si>
  <si>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</si>
  <si>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</si>
  <si>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</si>
  <si>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</si>
  <si>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</si>
  <si>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</si>
  <si>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</si>
  <si>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</si>
  <si>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</si>
  <si>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</si>
  <si>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</si>
  <si>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</si>
  <si>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</si>
  <si>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</si>
  <si>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</si>
  <si>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</si>
  <si>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</si>
  <si>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</si>
  <si>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</si>
  <si>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</si>
  <si>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</si>
  <si>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</si>
  <si>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</si>
  <si>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</si>
  <si>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</si>
  <si>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</si>
  <si>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</si>
  <si>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</si>
  <si>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</si>
  <si>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</si>
  <si>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</si>
  <si>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</si>
  <si>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</si>
  <si>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</si>
  <si>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</si>
  <si>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</si>
  <si>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</si>
  <si>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</si>
  <si>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</si>
  <si>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</si>
  <si>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</si>
  <si>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</si>
  <si>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</si>
  <si>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</si>
  <si>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</si>
  <si>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</si>
  <si>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</si>
  <si>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</si>
  <si>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</si>
  <si>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</si>
  <si>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</si>
  <si>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</si>
  <si>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</si>
  <si>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</si>
  <si>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</si>
  <si>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</si>
  <si>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</si>
  <si>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</si>
  <si>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</si>
  <si>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</si>
  <si>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</si>
  <si>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</si>
  <si>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</si>
  <si>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</si>
  <si>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</si>
  <si>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</si>
  <si>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</si>
  <si>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</si>
  <si>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</si>
  <si>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</si>
  <si>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</si>
  <si>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</si>
  <si>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</si>
  <si>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</si>
  <si>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</si>
  <si>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</si>
  <si>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</si>
  <si>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</si>
  <si>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</si>
  <si>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</si>
  <si>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</si>
  <si>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</si>
  <si>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</si>
  <si>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</si>
  <si>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</si>
  <si>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</si>
  <si>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</si>
  <si>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</si>
  <si>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</si>
  <si>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</si>
  <si>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</si>
  <si>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</si>
  <si>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</si>
  <si>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</si>
  <si>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</si>
  <si>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</si>
  <si>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</si>
  <si>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</si>
  <si>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</si>
  <si>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</si>
  <si>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</si>
  <si>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</si>
  <si>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</si>
  <si>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</si>
  <si>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</si>
  <si>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</si>
  <si>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</si>
  <si>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</si>
  <si>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</si>
  <si>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</si>
  <si>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</si>
  <si>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</si>
  <si>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</si>
  <si>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</si>
  <si>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</si>
  <si>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</si>
  <si>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</si>
  <si>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</si>
  <si>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</si>
  <si>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</si>
  <si>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</si>
  <si>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</si>
  <si>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</si>
  <si>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</si>
  <si>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</si>
  <si>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</si>
  <si>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</si>
  <si>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</si>
  <si>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</si>
  <si>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</si>
  <si>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</si>
  <si>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</si>
  <si>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</si>
  <si>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</si>
  <si>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</si>
  <si>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</si>
  <si>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</si>
  <si>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</si>
  <si>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</si>
  <si>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</si>
  <si>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</si>
  <si>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</si>
  <si>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</si>
  <si>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</si>
  <si>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</si>
  <si>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</si>
  <si>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</si>
  <si>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</si>
  <si>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</si>
  <si>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</si>
  <si>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</si>
  <si>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</si>
  <si>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</si>
  <si>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</si>
  <si>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</si>
  <si>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</si>
  <si>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</si>
  <si>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</si>
  <si>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</si>
  <si>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</si>
  <si>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</si>
  <si>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</si>
  <si>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</si>
  <si>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</si>
  <si>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</si>
  <si>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</si>
  <si>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</si>
  <si>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</si>
  <si>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</si>
  <si>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</si>
  <si>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</si>
  <si>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</si>
  <si>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</si>
  <si>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</si>
  <si>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</si>
  <si>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</si>
  <si>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</si>
  <si>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</si>
  <si>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</si>
  <si>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</si>
  <si>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</si>
  <si>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</si>
  <si>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</si>
  <si>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</si>
  <si>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</si>
  <si>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</si>
  <si>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</si>
  <si>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</si>
  <si>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</si>
  <si>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</si>
  <si>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</si>
  <si>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</si>
  <si>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</si>
  <si>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</si>
  <si>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</si>
  <si>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</si>
  <si>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</si>
  <si>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</si>
  <si>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</si>
  <si>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</si>
  <si>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</si>
  <si>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</si>
  <si>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</si>
  <si>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</si>
  <si>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</si>
  <si>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</si>
  <si>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</si>
  <si>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</si>
  <si>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</si>
  <si>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</si>
  <si>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</si>
  <si>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</si>
  <si>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</si>
  <si>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</si>
  <si>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</si>
  <si>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</si>
  <si>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</si>
  <si>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</si>
  <si>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</si>
  <si>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</si>
  <si>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</si>
  <si>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</si>
  <si>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</si>
  <si>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</si>
  <si>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</si>
  <si>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</si>
  <si>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</si>
  <si>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</si>
  <si>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</si>
  <si>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</si>
  <si>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</si>
  <si>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</si>
  <si>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</si>
  <si>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</si>
  <si>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</si>
  <si>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</si>
  <si>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</si>
  <si>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</si>
  <si>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</si>
  <si>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</si>
  <si>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</si>
  <si>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</si>
  <si>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</si>
  <si>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</si>
  <si>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</si>
  <si>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</si>
  <si>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</si>
  <si>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</si>
  <si>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</si>
  <si>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</si>
  <si>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</si>
  <si>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</si>
  <si>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</si>
  <si>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</si>
  <si>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</si>
  <si>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</si>
  <si>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</si>
  <si>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</si>
  <si>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</si>
  <si>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</si>
  <si>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</si>
  <si>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</si>
  <si>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</si>
  <si>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</si>
  <si>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</si>
  <si>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</si>
  <si>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</si>
  <si>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</si>
  <si>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</si>
  <si>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</si>
  <si>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</si>
  <si>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</si>
  <si>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</si>
  <si>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</si>
  <si>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</si>
  <si>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</si>
  <si>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</si>
  <si>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</si>
  <si>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</si>
  <si>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</si>
  <si>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</si>
  <si>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</si>
  <si>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</si>
  <si>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</si>
  <si>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</si>
  <si>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</si>
  <si>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</si>
  <si>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</si>
  <si>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</si>
  <si>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</si>
  <si>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</si>
  <si>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</si>
  <si>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</si>
  <si>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</si>
  <si>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</si>
  <si>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</si>
  <si>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</si>
  <si>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</si>
  <si>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</si>
  <si>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</si>
  <si>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</si>
  <si>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</si>
  <si>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</si>
  <si>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</si>
  <si>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</si>
  <si>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</si>
  <si>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</si>
  <si>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</si>
  <si>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</si>
  <si>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</si>
  <si>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</si>
  <si>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</si>
  <si>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</si>
  <si>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</si>
  <si>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</si>
  <si>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</si>
  <si>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</si>
  <si>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</si>
  <si>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</si>
  <si>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</si>
  <si>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</si>
  <si>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</si>
  <si>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</si>
  <si>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</si>
  <si>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</si>
  <si>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</si>
  <si>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</si>
  <si>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</si>
  <si>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</si>
  <si>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</si>
  <si>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</si>
  <si>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</si>
  <si>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</si>
  <si>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</si>
  <si>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</si>
  <si>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</si>
  <si>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</si>
  <si>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</si>
  <si>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</si>
  <si>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</si>
  <si>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</si>
  <si>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</si>
  <si>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</si>
  <si>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</si>
  <si>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</si>
  <si>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</si>
  <si>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</si>
  <si>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</si>
  <si>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</si>
  <si>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</si>
  <si>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</si>
  <si>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</si>
  <si>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</si>
  <si>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</si>
  <si>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</si>
  <si>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</si>
  <si>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</si>
  <si>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</si>
  <si>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</si>
  <si>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</si>
  <si>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</si>
  <si>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</si>
  <si>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</si>
  <si>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</si>
  <si>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</si>
  <si>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</si>
  <si>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</si>
  <si>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</si>
  <si>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</si>
  <si>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</si>
  <si>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</si>
  <si>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</si>
  <si>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</si>
  <si>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</si>
  <si>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</si>
  <si>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</si>
  <si>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</si>
  <si>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</si>
  <si>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</si>
  <si>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</si>
  <si>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</si>
  <si>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</si>
  <si>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</si>
  <si>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</si>
  <si>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</si>
  <si>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</si>
  <si>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</si>
  <si>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</si>
  <si>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</si>
  <si>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</si>
  <si>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</si>
  <si>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</si>
  <si>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</si>
  <si>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</si>
  <si>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</si>
  <si>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</si>
  <si>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</si>
  <si>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</si>
  <si>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</si>
  <si>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</si>
  <si>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</si>
  <si>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</si>
  <si>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</si>
  <si>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</si>
  <si>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</si>
  <si>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</si>
  <si>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</si>
  <si>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</si>
  <si>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</si>
  <si>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</si>
  <si>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</si>
  <si>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</si>
  <si>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</si>
  <si>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</si>
  <si>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</si>
  <si>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</si>
  <si>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</si>
  <si>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</si>
  <si>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</si>
  <si>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</si>
  <si>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</si>
  <si>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</si>
  <si>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</si>
  <si>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</si>
  <si>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</si>
  <si>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</si>
  <si>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</si>
  <si>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</si>
  <si>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</si>
  <si>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</si>
  <si>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</si>
  <si>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</si>
  <si>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</si>
  <si>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</si>
  <si>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</si>
  <si>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</si>
  <si>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</si>
  <si>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</si>
  <si>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</si>
  <si>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</si>
  <si>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</si>
  <si>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</si>
  <si>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</si>
  <si>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</si>
  <si>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</si>
  <si>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</si>
  <si>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</si>
  <si>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</si>
  <si>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</si>
  <si>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</si>
  <si>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</si>
  <si>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</si>
  <si>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</si>
  <si>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</si>
  <si>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</si>
  <si>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</si>
  <si>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</si>
  <si>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</si>
  <si>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</si>
  <si>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</si>
  <si>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</si>
  <si>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</si>
  <si>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</si>
  <si>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</si>
  <si>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</si>
  <si>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</si>
  <si>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</si>
  <si>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</si>
  <si>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</si>
  <si>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</si>
  <si>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</si>
  <si>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</si>
  <si>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</si>
  <si>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</si>
  <si>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</si>
  <si>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</si>
  <si>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</si>
  <si>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</si>
  <si>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</si>
  <si>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</si>
  <si>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</si>
  <si>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</si>
  <si>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</si>
  <si>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</si>
  <si>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</si>
  <si>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</si>
  <si>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</si>
  <si>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</si>
  <si>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</si>
  <si>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</si>
  <si>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</si>
  <si>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</si>
  <si>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</si>
  <si>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</si>
  <si>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</si>
  <si>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</si>
  <si>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</si>
  <si>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</si>
  <si>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</si>
  <si>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</si>
  <si>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</si>
  <si>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</si>
  <si>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</si>
  <si>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</si>
  <si>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</si>
  <si>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</si>
  <si>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</si>
  <si>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</si>
  <si>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</si>
  <si>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</si>
  <si>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</si>
  <si>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</si>
  <si>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</si>
  <si>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</si>
  <si>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</si>
  <si>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</si>
  <si>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</si>
  <si>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</si>
  <si>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</si>
  <si>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</si>
  <si>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</si>
  <si>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</si>
  <si>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</si>
  <si>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</si>
  <si>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</si>
  <si>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</si>
  <si>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</si>
  <si>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</si>
  <si>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</si>
  <si>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</si>
  <si>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</si>
  <si>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</si>
  <si>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</si>
  <si>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</si>
  <si>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</si>
  <si>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</si>
  <si>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</si>
  <si>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</si>
  <si>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</si>
  <si>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</si>
  <si>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</si>
  <si>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</si>
  <si>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</si>
  <si>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</si>
  <si>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</si>
  <si>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</si>
  <si>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</si>
  <si>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</si>
  <si>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</si>
  <si>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</si>
  <si>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</si>
  <si>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</si>
  <si>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</si>
  <si>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</si>
  <si>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</si>
  <si>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</si>
  <si>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</si>
  <si>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</si>
  <si>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</si>
  <si>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</si>
  <si>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</si>
  <si>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</si>
  <si>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</si>
  <si>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</si>
  <si>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</si>
  <si>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</si>
  <si>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</si>
  <si>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</si>
  <si>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</si>
  <si>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</si>
  <si>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</si>
  <si>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</si>
  <si>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</si>
  <si>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</si>
  <si>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</si>
  <si>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</si>
  <si>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</si>
  <si>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</si>
  <si>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</si>
  <si>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</si>
  <si>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</si>
  <si>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</si>
  <si>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</si>
  <si>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</si>
  <si>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</si>
  <si>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</si>
  <si>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</si>
  <si>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</si>
  <si>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</si>
  <si>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</si>
  <si>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</si>
  <si>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</si>
  <si>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</si>
  <si>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</si>
  <si>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</si>
  <si>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</si>
  <si>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</si>
  <si>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</si>
  <si>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</si>
  <si>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</si>
  <si>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</si>
  <si>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</si>
  <si>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</si>
  <si>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</si>
  <si>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</si>
  <si>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</si>
  <si>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</si>
  <si>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</si>
  <si>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</si>
  <si>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</si>
  <si>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</si>
  <si>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</si>
  <si>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</si>
  <si>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</si>
  <si>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</si>
  <si>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</si>
  <si>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</si>
  <si>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</si>
  <si>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</si>
  <si>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</si>
  <si>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</si>
  <si>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</si>
  <si>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</si>
  <si>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</si>
  <si>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</si>
  <si>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</si>
  <si>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</si>
  <si>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</si>
  <si>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</si>
  <si>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</si>
  <si>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</si>
  <si>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</si>
  <si>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</si>
  <si>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</si>
  <si>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</si>
  <si>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</si>
  <si>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</si>
  <si>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</si>
  <si>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</si>
  <si>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</si>
  <si>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</si>
  <si>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</si>
  <si>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</si>
  <si>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</si>
  <si>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</si>
  <si>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</si>
  <si>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</si>
  <si>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</si>
  <si>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</si>
  <si>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</si>
  <si>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</si>
  <si>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</si>
  <si>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</si>
  <si>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</si>
  <si>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</si>
  <si>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</si>
  <si>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</si>
  <si>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</si>
  <si>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</si>
  <si>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</si>
  <si>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</si>
  <si>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</si>
  <si>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</si>
  <si>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</si>
  <si>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</si>
  <si>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</si>
  <si>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</si>
  <si>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</si>
  <si>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</si>
  <si>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</si>
  <si>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</si>
  <si>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</si>
  <si>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</si>
  <si>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</si>
  <si>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</si>
  <si>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</si>
  <si>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</si>
  <si>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</si>
  <si>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</si>
  <si>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</si>
  <si>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</si>
  <si>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</si>
  <si>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</si>
  <si>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</si>
  <si>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</si>
  <si>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</si>
  <si>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</si>
  <si>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</si>
  <si>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</si>
  <si>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</si>
  <si>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</si>
  <si>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</si>
  <si>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</si>
  <si>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</si>
  <si>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</si>
  <si>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</si>
  <si>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</si>
  <si>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</si>
  <si>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</si>
  <si>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</si>
  <si>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</si>
  <si>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</si>
  <si>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</si>
  <si>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</si>
  <si>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</si>
  <si>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</si>
  <si>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</si>
  <si>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</si>
  <si>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</si>
  <si>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</si>
  <si>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</si>
  <si>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</si>
  <si>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</si>
  <si>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</si>
  <si>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</si>
  <si>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</si>
  <si>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</si>
  <si>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</si>
  <si>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</si>
  <si>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</si>
  <si>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</si>
  <si>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</si>
  <si>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</si>
  <si>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</si>
  <si>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</si>
  <si>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</si>
  <si>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</si>
  <si>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</si>
  <si>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</si>
  <si>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</si>
  <si>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</si>
  <si>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</si>
  <si>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</si>
  <si>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</si>
  <si>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</si>
  <si>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</si>
  <si>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</si>
  <si>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</si>
  <si>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</si>
  <si>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</si>
  <si>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</si>
  <si>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</si>
  <si>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</si>
  <si>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</si>
  <si>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</si>
  <si>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</si>
  <si>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</si>
  <si>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</si>
  <si>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</si>
  <si>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</si>
  <si>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</si>
  <si>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</si>
  <si>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</si>
  <si>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</si>
  <si>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</si>
  <si>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</si>
  <si>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</si>
  <si>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</si>
  <si>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</si>
  <si>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</si>
  <si>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</si>
  <si>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</si>
  <si>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</si>
  <si>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</si>
  <si>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</si>
  <si>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</si>
  <si>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</si>
  <si>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</si>
  <si>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</si>
  <si>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</si>
  <si>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</si>
  <si>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</si>
  <si>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</si>
  <si>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</si>
  <si>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</si>
  <si>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</si>
  <si>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</si>
  <si>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</si>
  <si>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</si>
  <si>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</si>
  <si>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</si>
  <si>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</si>
  <si>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</si>
  <si>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</si>
  <si>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</si>
  <si>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</si>
  <si>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</si>
  <si>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</si>
  <si>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</si>
  <si>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</si>
  <si>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</si>
  <si>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</si>
  <si>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</si>
  <si>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</si>
  <si>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</si>
  <si>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</si>
  <si>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</si>
  <si>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</si>
  <si>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</si>
  <si>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</si>
  <si>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</si>
  <si>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</si>
  <si>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</si>
  <si>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</si>
  <si>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</si>
  <si>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</si>
  <si>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</si>
  <si>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</si>
  <si>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</si>
  <si>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</si>
  <si>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</si>
  <si>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</si>
  <si>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</si>
  <si>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</si>
  <si>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</si>
  <si>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</si>
  <si>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</si>
  <si>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</si>
  <si>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</si>
  <si>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</si>
  <si>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</si>
  <si>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</si>
  <si>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</si>
  <si>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</si>
  <si>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</si>
  <si>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</si>
  <si>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</si>
  <si>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</si>
  <si>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</si>
  <si>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</si>
  <si>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</si>
  <si>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</si>
  <si>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</si>
  <si>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</si>
  <si>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</si>
  <si>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</si>
  <si>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</si>
  <si>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</si>
  <si>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</si>
  <si>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</si>
  <si>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</si>
  <si>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</si>
  <si>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</si>
  <si>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</si>
  <si>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</si>
  <si>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</si>
  <si>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</si>
  <si>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</si>
  <si>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</si>
  <si>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</si>
  <si>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</si>
  <si>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</si>
  <si>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</si>
  <si>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</si>
  <si>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</si>
  <si>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</si>
  <si>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</si>
  <si>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</si>
  <si>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</si>
  <si>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</si>
  <si>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</si>
  <si>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</si>
  <si>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</si>
  <si>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</si>
  <si>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</si>
  <si>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</si>
  <si>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</si>
  <si>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</si>
  <si>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</si>
  <si>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</si>
  <si>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</si>
  <si>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</si>
  <si>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</si>
  <si>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</si>
  <si>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</si>
  <si>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</si>
  <si>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</si>
  <si>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</si>
  <si>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</si>
  <si>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</si>
  <si>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</si>
  <si>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</si>
  <si>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</si>
  <si>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</si>
  <si>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</si>
  <si>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</si>
  <si>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</si>
  <si>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</si>
  <si>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</si>
  <si>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</si>
  <si>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</si>
  <si>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</si>
  <si>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</si>
  <si>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</si>
  <si>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</si>
  <si>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</si>
  <si>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</si>
  <si>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</si>
  <si>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</si>
  <si>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</si>
  <si>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</si>
  <si>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</si>
  <si>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</si>
  <si>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</si>
  <si>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</si>
  <si>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</si>
  <si>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</si>
  <si>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</si>
  <si>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</si>
  <si>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</si>
  <si>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</si>
  <si>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</si>
  <si>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</si>
  <si>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</si>
  <si>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</si>
  <si>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</si>
  <si>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</si>
  <si>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</si>
  <si>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</si>
  <si>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</si>
  <si>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</si>
  <si>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</si>
  <si>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</si>
  <si>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</si>
  <si>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</si>
  <si>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</si>
  <si>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</si>
  <si>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</si>
  <si>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</si>
  <si>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</si>
  <si>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</si>
  <si>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</si>
  <si>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</si>
  <si>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</si>
  <si>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</si>
  <si>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</si>
  <si>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</si>
  <si>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</si>
  <si>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</si>
  <si>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</si>
  <si>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</si>
  <si>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</si>
  <si>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</si>
  <si>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</si>
  <si>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</si>
  <si>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</si>
  <si>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</si>
  <si>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</si>
  <si>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</si>
  <si>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</si>
  <si>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</si>
  <si>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</si>
  <si>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</si>
  <si>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</si>
  <si>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</si>
  <si>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</si>
  <si>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</si>
  <si>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</si>
  <si>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</si>
  <si>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</si>
  <si>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</si>
  <si>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</si>
  <si>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</si>
  <si>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</si>
  <si>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</si>
  <si>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</si>
  <si>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</si>
  <si>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</si>
  <si>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</si>
  <si>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</si>
  <si>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</si>
  <si>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</si>
  <si>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</si>
  <si>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</si>
  <si>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</si>
  <si>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</si>
  <si>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</si>
  <si>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</si>
  <si>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</si>
  <si>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</si>
  <si>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</si>
  <si>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</si>
  <si>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</si>
  <si>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</si>
  <si>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</si>
  <si>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</si>
  <si>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</si>
  <si>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</si>
  <si>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</si>
  <si>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</si>
  <si>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</si>
  <si>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</si>
  <si>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</si>
  <si>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</si>
  <si>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</si>
  <si>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</si>
  <si>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</si>
  <si>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</si>
  <si>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</si>
  <si>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</si>
  <si>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</si>
  <si>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</si>
  <si>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</si>
  <si>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</si>
  <si>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</si>
  <si>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</si>
  <si>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</si>
  <si>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</si>
  <si>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</si>
  <si>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</si>
  <si>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</si>
  <si>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</si>
  <si>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</si>
  <si>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</si>
  <si>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</si>
  <si>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</si>
  <si>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</si>
  <si>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</si>
  <si>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</si>
  <si>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</si>
  <si>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</si>
  <si>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</si>
  <si>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</si>
  <si>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</si>
  <si>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</si>
  <si>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</si>
  <si>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</si>
  <si>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</si>
  <si>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</si>
  <si>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</si>
  <si>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</si>
  <si>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</si>
  <si>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</si>
  <si>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</si>
  <si>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</si>
  <si>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</si>
  <si>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</si>
  <si>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</si>
  <si>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</si>
  <si>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</si>
  <si>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</si>
  <si>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</si>
  <si>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</si>
  <si>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</si>
  <si>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</si>
  <si>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</si>
  <si>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</si>
  <si>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</si>
  <si>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</si>
  <si>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</si>
  <si>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</si>
  <si>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</si>
  <si>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</si>
  <si>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</si>
  <si>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</si>
  <si>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</si>
  <si>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</si>
  <si>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</si>
  <si>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</si>
  <si>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</si>
  <si>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</si>
  <si>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</si>
  <si>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</si>
  <si>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</si>
  <si>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</si>
  <si>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</si>
  <si>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</si>
  <si>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</si>
  <si>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</si>
  <si>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</si>
  <si>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</si>
  <si>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</si>
  <si>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</si>
  <si>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</si>
  <si>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</si>
  <si>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</si>
  <si>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</si>
  <si>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</si>
  <si>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</si>
  <si>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</si>
  <si>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</si>
  <si>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</si>
  <si>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</si>
  <si>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</si>
  <si>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</si>
  <si>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</si>
  <si>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</si>
  <si>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</si>
  <si>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</si>
  <si>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</si>
  <si>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</si>
  <si>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</si>
  <si>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</si>
  <si>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</si>
  <si>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</si>
  <si>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</si>
  <si>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</si>
  <si>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</si>
  <si>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</si>
  <si>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</si>
  <si>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</si>
  <si>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</si>
  <si>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</si>
  <si>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</si>
  <si>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</si>
  <si>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</si>
  <si>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</si>
  <si>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</si>
  <si>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</si>
  <si>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</si>
  <si>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</si>
  <si>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</si>
  <si>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</si>
  <si>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</si>
  <si>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</si>
  <si>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</si>
  <si>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</si>
  <si>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</si>
  <si>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</si>
  <si>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</si>
  <si>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</si>
  <si>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</si>
  <si>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</si>
  <si>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</si>
  <si>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</si>
  <si>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</si>
  <si>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</si>
  <si>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</si>
  <si>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</si>
  <si>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</si>
  <si>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</si>
  <si>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</si>
  <si>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</si>
  <si>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</si>
  <si>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</si>
  <si>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</si>
  <si>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</si>
  <si>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</si>
  <si>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</si>
  <si>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</si>
  <si>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</si>
  <si>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</si>
  <si>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</si>
  <si>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</si>
  <si>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</si>
  <si>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</si>
  <si>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</si>
  <si>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</si>
  <si>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</si>
  <si>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</si>
  <si>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</si>
  <si>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</si>
  <si>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</si>
  <si>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</si>
  <si>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</si>
  <si>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</si>
  <si>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</si>
  <si>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</si>
  <si>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</si>
  <si>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</si>
  <si>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</si>
  <si>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</si>
  <si>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</si>
  <si>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</si>
  <si>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</si>
  <si>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</si>
  <si>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</si>
  <si>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</si>
  <si>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</si>
  <si>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</si>
  <si>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</si>
  <si>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</si>
  <si>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</si>
  <si>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</si>
  <si>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</si>
  <si>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</si>
  <si>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</si>
  <si>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</si>
  <si>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</si>
  <si>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</si>
  <si>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</si>
  <si>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</si>
  <si>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</si>
  <si>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</si>
  <si>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</si>
  <si>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</si>
  <si>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</si>
  <si>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</si>
  <si>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</si>
  <si>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</si>
  <si>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</si>
  <si>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</si>
  <si>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</si>
  <si>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</si>
  <si>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</si>
  <si>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</si>
  <si>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</si>
  <si>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</si>
  <si>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</si>
  <si>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</si>
  <si>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</si>
  <si>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</si>
  <si>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</si>
  <si>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</si>
  <si>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</si>
  <si>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</si>
  <si>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</si>
  <si>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</si>
  <si>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</si>
  <si>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</si>
  <si>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</si>
  <si>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</si>
  <si>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</si>
  <si>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</si>
  <si>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</si>
  <si>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</si>
  <si>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</si>
  <si>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</si>
  <si>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</si>
  <si>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</si>
  <si>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</si>
  <si>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</si>
  <si>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</si>
  <si>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</si>
  <si>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</si>
  <si>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</si>
  <si>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</si>
  <si>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</si>
  <si>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</si>
  <si>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</si>
  <si>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</si>
  <si>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</si>
  <si>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</si>
  <si>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</si>
  <si>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</si>
  <si>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</si>
  <si>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</si>
  <si>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</si>
  <si>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</si>
  <si>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</si>
  <si>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</si>
  <si>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</si>
  <si>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</si>
  <si>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</si>
  <si>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</si>
  <si>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</si>
  <si>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</si>
  <si>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</si>
  <si>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</si>
  <si>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</si>
  <si>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</si>
  <si>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</si>
  <si>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</si>
  <si>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</si>
  <si>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</si>
  <si>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</si>
  <si>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</si>
  <si>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</si>
  <si>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</si>
  <si>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</si>
  <si>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</si>
  <si>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</si>
  <si>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</si>
  <si>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</si>
  <si>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</si>
  <si>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</si>
  <si>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</si>
  <si>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</si>
  <si>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</si>
  <si>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</si>
  <si>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</si>
  <si>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</si>
  <si>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</si>
  <si>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</si>
  <si>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</si>
  <si>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</si>
  <si>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</si>
  <si>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</si>
  <si>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</si>
  <si>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</si>
  <si>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</si>
  <si>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</si>
  <si>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</si>
  <si>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</si>
  <si>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</si>
  <si>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</si>
  <si>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</si>
  <si>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</si>
  <si>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</si>
  <si>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</si>
  <si>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</si>
  <si>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</si>
  <si>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</si>
  <si>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</si>
  <si>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</si>
  <si>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</si>
  <si>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</si>
  <si>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</si>
  <si>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</si>
  <si>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</si>
  <si>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</si>
  <si>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</si>
  <si>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</si>
  <si>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</si>
  <si>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</si>
  <si>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</si>
  <si>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</si>
  <si>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</si>
  <si>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</si>
  <si>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</si>
  <si>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</si>
  <si>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</si>
  <si>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</si>
  <si>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</si>
  <si>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</si>
  <si>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</si>
  <si>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</si>
  <si>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</si>
  <si>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</si>
  <si>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</si>
  <si>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</si>
  <si>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</si>
  <si>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</si>
  <si>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</si>
  <si>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</si>
  <si>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</si>
  <si>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</si>
  <si>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</si>
  <si>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</si>
  <si>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</si>
  <si>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</si>
  <si>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</si>
  <si>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</si>
  <si>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</si>
  <si>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</si>
  <si>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</si>
  <si>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</si>
  <si>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</si>
  <si>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</si>
  <si>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</si>
  <si>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</si>
  <si>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</si>
  <si>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</si>
  <si>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</si>
  <si>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</si>
  <si>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</si>
  <si>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</si>
  <si>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</si>
  <si>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</si>
  <si>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</si>
  <si>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</si>
  <si>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</si>
  <si>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</si>
  <si>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</si>
  <si>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</si>
  <si>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</si>
  <si>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</si>
  <si>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</si>
  <si>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</si>
  <si>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</si>
  <si>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</si>
  <si>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</si>
  <si>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</si>
  <si>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</si>
  <si>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</si>
  <si>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</si>
  <si>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</si>
  <si>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</si>
  <si>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</si>
  <si>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</si>
  <si>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</si>
  <si>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</si>
  <si>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</si>
  <si>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</si>
  <si>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</si>
  <si>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</si>
  <si>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</si>
  <si>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</si>
  <si>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</si>
  <si>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</si>
  <si>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</si>
  <si>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</si>
  <si>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</si>
  <si>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</si>
  <si>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</si>
  <si>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</si>
  <si>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</si>
  <si>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</si>
  <si>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</si>
  <si>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</si>
  <si>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</si>
  <si>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</si>
  <si>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</si>
  <si>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</si>
  <si>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</si>
  <si>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</si>
  <si>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</si>
  <si>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</si>
  <si>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</si>
  <si>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</si>
  <si>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</si>
  <si>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</si>
  <si>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</si>
  <si>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</si>
  <si>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</si>
  <si>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</si>
  <si>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</si>
  <si>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</si>
  <si>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</si>
  <si>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</si>
  <si>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</si>
  <si>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</si>
  <si>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</si>
  <si>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</si>
  <si>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</si>
  <si>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</si>
  <si>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</si>
  <si>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</si>
  <si>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</si>
  <si>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</si>
  <si>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</si>
  <si>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</si>
  <si>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</si>
  <si>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</si>
  <si>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</si>
  <si>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</si>
  <si>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</si>
  <si>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</si>
  <si>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</si>
  <si>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</si>
  <si>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</si>
  <si>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</si>
  <si>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</si>
  <si>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</si>
  <si>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</si>
  <si>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</si>
  <si>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</si>
  <si>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</si>
  <si>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</si>
  <si>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</si>
  <si>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</si>
  <si>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</si>
  <si>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</si>
  <si>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</si>
  <si>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</si>
  <si>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</si>
  <si>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</si>
  <si>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</si>
  <si>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</si>
  <si>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</si>
  <si>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</si>
  <si>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</si>
  <si>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</si>
  <si>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</si>
  <si>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</si>
  <si>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</si>
  <si>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</si>
  <si>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</si>
  <si>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</si>
  <si>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</si>
  <si>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</si>
  <si>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</si>
  <si>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</si>
  <si>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</si>
  <si>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</si>
  <si>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</si>
  <si>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</si>
  <si>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</si>
  <si>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</si>
  <si>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</si>
  <si>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</si>
  <si>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</si>
  <si>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</si>
  <si>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</si>
  <si>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</si>
  <si>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</si>
  <si>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</si>
  <si>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</si>
  <si>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</si>
  <si>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</si>
  <si>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</si>
  <si>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</si>
  <si>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</si>
  <si>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</si>
  <si>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</si>
  <si>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</si>
  <si>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</si>
  <si>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</si>
  <si>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</si>
  <si>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</si>
  <si>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</si>
  <si>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</si>
  <si>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</si>
  <si>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</si>
  <si>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</si>
  <si>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</si>
  <si>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</si>
  <si>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</si>
  <si>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</si>
  <si>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</si>
  <si>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</si>
  <si>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</si>
  <si>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</si>
  <si>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</si>
  <si>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</si>
  <si>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</si>
  <si>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</si>
  <si>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</si>
  <si>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</si>
  <si>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</si>
  <si>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</si>
  <si>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</si>
  <si>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</si>
  <si>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</si>
  <si>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</si>
  <si>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</si>
  <si>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</si>
  <si>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</si>
  <si>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</si>
  <si>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</si>
  <si>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</si>
  <si>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</si>
  <si>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</si>
  <si>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</si>
  <si>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</si>
  <si>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</si>
  <si>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</si>
  <si>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</si>
  <si>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</si>
  <si>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</si>
  <si>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</si>
  <si>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</si>
  <si>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</si>
  <si>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</si>
  <si>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</si>
  <si>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</si>
  <si>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</si>
  <si>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</si>
  <si>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</si>
  <si>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</si>
  <si>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</si>
  <si>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</si>
  <si>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</si>
  <si>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</si>
  <si>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</si>
  <si>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</si>
  <si>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</si>
  <si>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</si>
  <si>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</si>
  <si>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</si>
  <si>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</si>
  <si>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</si>
  <si>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</si>
  <si>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</si>
  <si>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</si>
  <si>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</si>
  <si>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</si>
  <si>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</si>
  <si>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</si>
  <si>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</si>
  <si>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</si>
  <si>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</si>
  <si>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</si>
  <si>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</si>
  <si>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</si>
  <si>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</si>
  <si>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</si>
  <si>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</si>
  <si>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</si>
  <si>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</si>
  <si>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</si>
  <si>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</si>
  <si>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</si>
  <si>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</si>
  <si>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</si>
  <si>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</si>
  <si>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</si>
  <si>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</si>
  <si>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</si>
  <si>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</si>
  <si>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</si>
  <si>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</si>
  <si>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</si>
  <si>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</si>
  <si>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</si>
  <si>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</si>
  <si>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</si>
  <si>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</si>
  <si>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</si>
  <si>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</si>
  <si>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</si>
  <si>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</si>
  <si>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</si>
  <si>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</si>
  <si>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</si>
  <si>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</si>
  <si>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</si>
  <si>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</si>
  <si>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</si>
  <si>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</si>
  <si>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</si>
  <si>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</si>
  <si>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</si>
  <si>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</si>
  <si>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</si>
  <si>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</si>
  <si>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</si>
  <si>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</si>
  <si>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</si>
  <si>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</si>
  <si>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</si>
  <si>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</si>
  <si>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</si>
  <si>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</si>
  <si>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</si>
  <si>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</si>
  <si>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</si>
  <si>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</si>
  <si>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</si>
  <si>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</si>
  <si>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</si>
  <si>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</si>
  <si>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</si>
  <si>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</si>
  <si>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</si>
  <si>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</si>
  <si>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</si>
  <si>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</si>
  <si>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</si>
  <si>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</si>
  <si>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</si>
  <si>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</si>
  <si>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</si>
  <si>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</si>
  <si>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</si>
  <si>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</si>
  <si>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</si>
  <si>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</si>
  <si>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</si>
  <si>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</si>
  <si>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</si>
  <si>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</si>
  <si>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</si>
  <si>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</si>
  <si>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</si>
  <si>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</si>
  <si>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</si>
  <si>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</si>
  <si>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</si>
  <si>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</si>
  <si>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</si>
  <si>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</si>
  <si>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</si>
  <si>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</si>
  <si>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</si>
  <si>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</si>
  <si>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</si>
  <si>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</si>
  <si>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</si>
  <si>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</si>
  <si>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</si>
  <si>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</si>
  <si>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</si>
  <si>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</si>
  <si>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</si>
  <si>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</si>
  <si>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</si>
  <si>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</si>
  <si>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</si>
  <si>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</si>
  <si>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</si>
  <si>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</si>
  <si>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</si>
  <si>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</si>
  <si>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</si>
  <si>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</si>
  <si>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</si>
  <si>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</si>
  <si>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</si>
  <si>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</si>
  <si>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</si>
  <si>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</si>
  <si>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</si>
  <si>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</si>
  <si>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</si>
  <si>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</si>
  <si>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</si>
  <si>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</si>
  <si>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</si>
  <si>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</si>
  <si>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</si>
  <si>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</si>
  <si>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</si>
  <si>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</si>
  <si>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</si>
  <si>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</si>
  <si>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</si>
  <si>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</si>
  <si>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</si>
  <si>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</si>
  <si>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</si>
  <si>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</si>
  <si>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</si>
  <si>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</si>
  <si>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</si>
  <si>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</si>
  <si>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</si>
  <si>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</si>
  <si>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</si>
  <si>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</si>
  <si>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</si>
  <si>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</si>
  <si>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</si>
  <si>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</si>
  <si>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</si>
  <si>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</si>
  <si>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</si>
  <si>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</si>
  <si>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</si>
  <si>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</si>
  <si>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</si>
  <si>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</si>
  <si>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</si>
  <si>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</si>
  <si>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</si>
  <si>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</si>
  <si>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</si>
  <si>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</si>
  <si>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</si>
  <si>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</si>
  <si>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</si>
  <si>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</si>
  <si>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</si>
  <si>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</si>
  <si>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</si>
  <si>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</si>
  <si>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</si>
  <si>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</si>
  <si>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</si>
  <si>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</si>
  <si>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</si>
  <si>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</si>
  <si>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</si>
  <si>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</si>
  <si>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</si>
  <si>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</si>
  <si>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</si>
  <si>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</si>
  <si>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</si>
  <si>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</si>
  <si>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</si>
  <si>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</si>
  <si>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</si>
  <si>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</si>
  <si>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</si>
  <si>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</si>
  <si>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</si>
  <si>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</si>
  <si>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</si>
  <si>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</si>
  <si>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</si>
  <si>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</si>
  <si>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</si>
  <si>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</si>
  <si>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</si>
  <si>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</si>
  <si>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</si>
  <si>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</si>
  <si>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</si>
  <si>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</si>
  <si>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</si>
  <si>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</si>
  <si>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</si>
  <si>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</si>
  <si>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</si>
  <si>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</si>
  <si>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</si>
  <si>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</si>
  <si>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</si>
  <si>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</si>
  <si>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</si>
  <si>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</si>
  <si>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</si>
  <si>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</si>
  <si>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</si>
  <si>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</si>
  <si>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</si>
  <si>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</si>
  <si>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</si>
  <si>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</si>
  <si>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</si>
  <si>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</si>
  <si>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</si>
  <si>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</si>
  <si>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</si>
  <si>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</si>
  <si>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</si>
  <si>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</si>
  <si>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</si>
  <si>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</si>
  <si>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</si>
  <si>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</si>
  <si>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</si>
  <si>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</si>
  <si>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</si>
  <si>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</si>
  <si>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</si>
  <si>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</si>
  <si>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</si>
  <si>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</si>
  <si>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</si>
  <si>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</si>
  <si>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</si>
  <si>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</si>
  <si>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</si>
  <si>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</si>
  <si>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</si>
  <si>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</si>
  <si>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</si>
  <si>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</si>
  <si>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</si>
  <si>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</si>
  <si>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</si>
  <si>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</si>
  <si>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</si>
  <si>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</si>
  <si>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</si>
  <si>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</si>
  <si>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</si>
  <si>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</si>
  <si>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</si>
  <si>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</si>
  <si>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</si>
  <si>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</si>
  <si>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</si>
  <si>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</si>
  <si>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</si>
  <si>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</si>
  <si>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</si>
  <si>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</si>
  <si>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</si>
  <si>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</si>
  <si>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</si>
  <si>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</si>
  <si>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</si>
  <si>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</si>
  <si>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</si>
  <si>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</si>
  <si>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</si>
  <si>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</si>
  <si>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</si>
  <si>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</si>
  <si>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</si>
  <si>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</si>
  <si>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</si>
  <si>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</si>
  <si>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</si>
  <si>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</si>
  <si>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</si>
  <si>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</si>
  <si>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</si>
  <si>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</si>
  <si>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</si>
  <si>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</si>
  <si>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</si>
  <si>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</si>
  <si>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</si>
  <si>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</si>
  <si>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</si>
  <si>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</si>
  <si>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</si>
  <si>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</si>
  <si>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</si>
  <si>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</si>
  <si>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</si>
  <si>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</si>
  <si>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</si>
  <si>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</si>
  <si>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</si>
  <si>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</si>
  <si>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</si>
  <si>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</si>
  <si>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</si>
  <si>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</si>
  <si>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</si>
  <si>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</si>
  <si>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</si>
  <si>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</si>
  <si>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</si>
  <si>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</si>
  <si>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</si>
  <si>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</si>
  <si>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</si>
  <si>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</si>
  <si>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</si>
  <si>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</si>
  <si>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</si>
  <si>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</si>
  <si>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</si>
  <si>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</si>
  <si>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</si>
  <si>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</si>
  <si>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</si>
  <si>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</si>
  <si>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</si>
  <si>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</si>
  <si>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</si>
  <si>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</si>
  <si>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</si>
  <si>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</si>
  <si>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</si>
  <si>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</si>
  <si>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</si>
  <si>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</si>
  <si>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</si>
  <si>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</si>
  <si>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</si>
  <si>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</si>
  <si>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</si>
  <si>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</si>
  <si>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</si>
  <si>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</si>
  <si>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</si>
  <si>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</si>
  <si>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</si>
  <si>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</si>
  <si>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</si>
  <si>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</si>
  <si>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</si>
  <si>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</si>
  <si>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</si>
  <si>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</si>
  <si>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</si>
  <si>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</si>
  <si>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</si>
  <si>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</si>
  <si>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</si>
  <si>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</si>
  <si>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</si>
  <si>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</si>
  <si>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</si>
  <si>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</si>
  <si>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</si>
  <si>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</si>
  <si>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</si>
  <si>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</si>
  <si>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</si>
  <si>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</si>
  <si>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</si>
  <si>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</si>
  <si>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</si>
  <si>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</si>
  <si>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</si>
  <si>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</si>
  <si>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</si>
  <si>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</si>
  <si>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</si>
  <si>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</si>
  <si>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</si>
  <si>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</si>
  <si>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</si>
  <si>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</si>
  <si>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</si>
  <si>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</si>
  <si>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</si>
  <si>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</si>
  <si>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</si>
  <si>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</si>
  <si>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</si>
  <si>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</si>
  <si>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</si>
  <si>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</si>
  <si>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</si>
  <si>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</si>
  <si>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</si>
  <si>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</si>
  <si>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</si>
  <si>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</si>
  <si>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</si>
  <si>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</si>
  <si>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</si>
  <si>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</si>
  <si>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</si>
  <si>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</si>
  <si>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</si>
  <si>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</si>
  <si>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</si>
  <si>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</si>
  <si>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</si>
  <si>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</si>
  <si>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</si>
  <si>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</si>
  <si>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</si>
  <si>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</si>
  <si>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</si>
  <si>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</si>
  <si>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</si>
  <si>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</si>
  <si>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</si>
  <si>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</si>
  <si>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</si>
  <si>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</si>
  <si>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</si>
  <si>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</si>
  <si>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</si>
  <si>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</si>
  <si>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</si>
  <si>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</si>
  <si>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</si>
  <si>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</si>
  <si>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</si>
  <si>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</si>
  <si>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</si>
  <si>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</si>
  <si>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</si>
  <si>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</si>
  <si>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</si>
  <si>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</si>
  <si>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</si>
  <si>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</si>
  <si>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</si>
  <si>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</si>
  <si>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</si>
  <si>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</si>
  <si>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</si>
  <si>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</si>
  <si>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</si>
  <si>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</si>
  <si>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</si>
  <si>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</si>
  <si>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</si>
  <si>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</si>
  <si>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</si>
  <si>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</si>
  <si>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</si>
  <si>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</si>
  <si>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</si>
  <si>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</si>
  <si>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</si>
  <si>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</si>
  <si>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</si>
  <si>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</si>
  <si>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</si>
  <si>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</si>
  <si>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</si>
  <si>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</si>
  <si>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</si>
  <si>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</si>
  <si>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</si>
  <si>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</si>
  <si>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</si>
  <si>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</si>
  <si>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</si>
  <si>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</si>
  <si>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</si>
  <si>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</si>
  <si>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</si>
  <si>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</si>
  <si>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</si>
  <si>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</si>
  <si>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</si>
  <si>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</si>
  <si>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</si>
  <si>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</si>
  <si>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</si>
  <si>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</si>
  <si>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</si>
  <si>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</si>
  <si>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</si>
  <si>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</si>
  <si>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</si>
  <si>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</si>
  <si>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</si>
  <si>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</si>
  <si>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</si>
  <si>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</si>
  <si>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</si>
  <si>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</si>
  <si>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</si>
  <si>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</si>
  <si>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</si>
  <si>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</si>
  <si>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</si>
  <si>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</si>
  <si>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</si>
  <si>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</si>
  <si>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</si>
  <si>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</si>
  <si>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</si>
  <si>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</si>
  <si>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</si>
  <si>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</si>
  <si>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</si>
  <si>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</si>
  <si>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</si>
  <si>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</si>
  <si>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</si>
  <si>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</si>
  <si>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</si>
  <si>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</si>
  <si>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</si>
  <si>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</si>
  <si>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</si>
  <si>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</si>
  <si>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</si>
  <si>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</si>
  <si>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</si>
  <si>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</si>
  <si>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</si>
  <si>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</si>
  <si>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</si>
  <si>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</si>
  <si>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</si>
  <si>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</si>
  <si>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</si>
  <si>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</si>
  <si>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</si>
  <si>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</si>
  <si>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</si>
  <si>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</si>
  <si>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</si>
  <si>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</si>
  <si>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</si>
  <si>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</si>
  <si>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</si>
  <si>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</si>
  <si>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</si>
  <si>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</si>
  <si>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</si>
  <si>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</si>
  <si>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</si>
  <si>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</si>
  <si>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</si>
  <si>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</si>
  <si>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</si>
  <si>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</si>
  <si>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</si>
  <si>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</si>
  <si>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</si>
  <si>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</si>
  <si>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</si>
  <si>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</si>
  <si>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</si>
  <si>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</si>
  <si>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</si>
  <si>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</si>
  <si>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</si>
  <si>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</si>
  <si>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</si>
  <si>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</si>
  <si>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</si>
  <si>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</si>
  <si>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</si>
  <si>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</si>
  <si>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</si>
  <si>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</si>
  <si>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</si>
  <si>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</si>
  <si>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</si>
  <si>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</si>
  <si>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</si>
  <si>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</si>
  <si>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</si>
  <si>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</si>
  <si>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</si>
  <si>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</si>
  <si>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</si>
  <si>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</si>
  <si>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</si>
  <si>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</si>
  <si>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</si>
  <si>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</si>
  <si>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</si>
  <si>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</si>
  <si>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</si>
  <si>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</si>
  <si>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</si>
  <si>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</si>
  <si>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</si>
  <si>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</si>
  <si>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</si>
  <si>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</si>
  <si>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</si>
  <si>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</si>
  <si>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</si>
  <si>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</si>
  <si>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</si>
  <si>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</si>
  <si>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</si>
  <si>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</si>
  <si>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</si>
  <si>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</si>
  <si>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</si>
  <si>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</si>
  <si>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</si>
  <si>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</si>
  <si>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</si>
  <si>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</si>
  <si>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</si>
  <si>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</si>
  <si>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</si>
  <si>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</si>
  <si>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</si>
  <si>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</si>
  <si>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</si>
  <si>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</si>
  <si>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</si>
  <si>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</si>
  <si>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</si>
  <si>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</si>
  <si>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</si>
  <si>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</si>
  <si>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</si>
  <si>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</si>
  <si>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</si>
  <si>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</si>
  <si>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</si>
  <si>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</si>
  <si>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</si>
  <si>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</si>
  <si>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</si>
  <si>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</si>
  <si>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</si>
  <si>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</si>
  <si>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</si>
  <si>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</si>
  <si>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</si>
  <si>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</si>
  <si>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</si>
  <si>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</si>
  <si>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</si>
  <si>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</si>
  <si>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</si>
  <si>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</si>
  <si>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</si>
  <si>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</si>
  <si>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</si>
  <si>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</si>
  <si>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</si>
  <si>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</si>
  <si>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</si>
  <si>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</si>
  <si>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</si>
  <si>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</si>
  <si>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</si>
  <si>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</si>
  <si>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</si>
  <si>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</si>
  <si>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</si>
  <si>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</si>
  <si>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</si>
  <si>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</si>
  <si>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</si>
  <si>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</si>
  <si>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</si>
  <si>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</si>
  <si>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</si>
  <si>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</si>
  <si>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</si>
  <si>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</si>
  <si>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</si>
  <si>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</si>
  <si>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</si>
  <si>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</si>
  <si>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</si>
  <si>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</si>
  <si>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</si>
  <si>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</si>
  <si>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</si>
  <si>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</si>
  <si>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</si>
  <si>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</si>
  <si>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</si>
  <si>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</si>
  <si>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</si>
  <si>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</si>
  <si>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</si>
  <si>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</si>
  <si>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</si>
  <si>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</si>
  <si>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</si>
  <si>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</si>
  <si>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</si>
  <si>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</si>
  <si>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</si>
  <si>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</si>
  <si>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</si>
  <si>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</si>
  <si>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</si>
  <si>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</si>
  <si>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</si>
  <si>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</si>
  <si>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</si>
  <si>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</si>
  <si>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</si>
  <si>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</si>
  <si>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</si>
  <si>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</si>
  <si>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</si>
  <si>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</si>
  <si>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</si>
  <si>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</si>
  <si>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</si>
  <si>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</si>
  <si>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</si>
  <si>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</si>
  <si>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</si>
  <si>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</si>
  <si>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</si>
  <si>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</si>
  <si>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</si>
  <si>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</si>
  <si>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</si>
  <si>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</si>
  <si>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</si>
  <si>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</si>
  <si>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</si>
  <si>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</si>
  <si>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</si>
  <si>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</si>
  <si>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</si>
  <si>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</si>
  <si>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</si>
  <si>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</si>
  <si>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</si>
  <si>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</si>
  <si>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</si>
  <si>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</si>
  <si>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</si>
  <si>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</si>
  <si>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</si>
  <si>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</si>
  <si>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</si>
  <si>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</si>
  <si>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</si>
  <si>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</si>
  <si>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</si>
  <si>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</si>
  <si>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</si>
  <si>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</si>
  <si>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</si>
  <si>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</si>
  <si>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</si>
  <si>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</si>
  <si>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</si>
  <si>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</si>
  <si>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</si>
  <si>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</si>
  <si>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</si>
  <si>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</si>
  <si>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</si>
  <si>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</si>
  <si>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</si>
  <si>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</si>
  <si>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</si>
  <si>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</si>
  <si>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</si>
  <si>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</si>
  <si>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</si>
  <si>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</si>
  <si>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</si>
  <si>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</si>
  <si>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</si>
  <si>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</si>
  <si>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</si>
  <si>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</si>
  <si>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</si>
  <si>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</si>
  <si>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</si>
  <si>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</si>
  <si>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</si>
  <si>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</si>
  <si>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</si>
  <si>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</si>
  <si>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</si>
  <si>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</si>
  <si>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</si>
  <si>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</si>
  <si>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</si>
  <si>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</si>
  <si>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</si>
  <si>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</si>
  <si>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</si>
  <si>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</si>
  <si>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</si>
  <si>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</si>
  <si>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</si>
  <si>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</si>
  <si>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</si>
  <si>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</si>
  <si>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</si>
  <si>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</si>
  <si>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</si>
  <si>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</si>
  <si>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</si>
  <si>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</si>
  <si>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</si>
  <si>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</si>
  <si>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</si>
  <si>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</si>
  <si>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</si>
  <si>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</si>
  <si>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</si>
  <si>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</si>
  <si>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</si>
  <si>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</si>
  <si>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</si>
  <si>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</si>
  <si>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</si>
  <si>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</si>
  <si>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</si>
  <si>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</si>
  <si>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</si>
  <si>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</si>
  <si>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</si>
  <si>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</si>
  <si>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</si>
  <si>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</si>
  <si>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</si>
  <si>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</si>
  <si>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</si>
  <si>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</si>
  <si>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</si>
  <si>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</si>
  <si>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</si>
  <si>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</si>
  <si>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</si>
  <si>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</si>
  <si>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</si>
  <si>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</si>
  <si>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</si>
  <si>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</si>
  <si>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</si>
  <si>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</si>
  <si>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</si>
  <si>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</si>
  <si>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</si>
  <si>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</si>
  <si>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</si>
  <si>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</si>
  <si>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</si>
  <si>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</si>
  <si>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</si>
  <si>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</si>
  <si>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</si>
  <si>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</si>
  <si>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</si>
  <si>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</si>
  <si>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</si>
  <si>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</si>
  <si>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</si>
  <si>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</si>
  <si>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</si>
  <si>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</si>
  <si>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</si>
  <si>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</si>
  <si>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</si>
  <si>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</si>
  <si>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</si>
  <si>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</si>
  <si>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</si>
  <si>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</si>
  <si>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</si>
  <si>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</si>
  <si>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</si>
  <si>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</si>
  <si>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</si>
  <si>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</si>
  <si>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</si>
  <si>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</si>
  <si>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</si>
  <si>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</si>
  <si>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</si>
  <si>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</si>
  <si>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</si>
  <si>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</si>
  <si>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</si>
  <si>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</si>
  <si>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</si>
  <si>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</si>
  <si>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</si>
  <si>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</si>
  <si>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</si>
  <si>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</si>
  <si>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</si>
  <si>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</si>
  <si>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</si>
  <si>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</si>
  <si>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</si>
  <si>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</si>
  <si>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</si>
  <si>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</si>
  <si>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</si>
  <si>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</si>
  <si>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</si>
  <si>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</si>
  <si>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</si>
  <si>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</si>
  <si>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</si>
  <si>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</si>
  <si>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</si>
  <si>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</si>
  <si>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</si>
  <si>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</si>
  <si>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</si>
  <si>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</si>
  <si>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</si>
  <si>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</si>
  <si>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</si>
  <si>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</si>
  <si>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</si>
  <si>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</si>
  <si>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</si>
  <si>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</si>
  <si>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</si>
  <si>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</si>
  <si>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</si>
  <si>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</si>
  <si>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</si>
  <si>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</si>
  <si>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</si>
  <si>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</si>
  <si>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</si>
  <si>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</si>
  <si>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</si>
  <si>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</si>
  <si>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</si>
  <si>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</si>
  <si>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</si>
  <si>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</si>
  <si>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</si>
  <si>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</si>
  <si>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</si>
  <si>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</si>
  <si>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</si>
  <si>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</si>
  <si>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</si>
  <si>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</si>
  <si>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</si>
  <si>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</si>
  <si>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</si>
  <si>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</si>
  <si>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</si>
  <si>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</si>
  <si>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</si>
  <si>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</si>
  <si>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</si>
  <si>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</si>
  <si>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</si>
  <si>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</si>
  <si>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</si>
  <si>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</si>
  <si>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</si>
  <si>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</si>
  <si>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</si>
  <si>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</si>
  <si>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</si>
  <si>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</si>
  <si>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</si>
  <si>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</si>
  <si>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</si>
  <si>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</si>
  <si>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</si>
  <si>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</si>
  <si>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</si>
  <si>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</si>
  <si>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</si>
  <si>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</si>
  <si>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</si>
  <si>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</si>
  <si>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</si>
  <si>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</si>
  <si>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</si>
  <si>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</si>
  <si>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</si>
  <si>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</si>
  <si>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</si>
  <si>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</si>
  <si>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</si>
  <si>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</si>
  <si>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</si>
  <si>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</si>
  <si>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</si>
  <si>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</si>
  <si>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</si>
  <si>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</si>
  <si>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</si>
  <si>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</si>
  <si>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</si>
  <si>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</si>
  <si>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</si>
  <si>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</si>
  <si>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</si>
  <si>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</si>
  <si>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</si>
  <si>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</si>
  <si>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</si>
  <si>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</si>
  <si>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</si>
  <si>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</si>
  <si>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</si>
  <si>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</si>
  <si>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</si>
  <si>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</si>
  <si>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</si>
  <si>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</si>
  <si>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</si>
  <si>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</si>
  <si>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</si>
  <si>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</si>
  <si>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</si>
  <si>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</si>
  <si>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</si>
  <si>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</si>
  <si>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</si>
  <si>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</si>
  <si>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</si>
  <si>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</si>
  <si>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</si>
  <si>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</si>
  <si>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</si>
  <si>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</si>
  <si>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</si>
  <si>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</si>
  <si>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</si>
  <si>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</si>
  <si>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</si>
  <si>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</si>
  <si>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</si>
  <si>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</si>
  <si>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</si>
  <si>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</si>
  <si>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</si>
  <si>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</si>
  <si>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</si>
  <si>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</si>
  <si>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</si>
  <si>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</si>
  <si>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</si>
  <si>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</si>
  <si>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</si>
  <si>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</si>
  <si>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</si>
  <si>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</si>
  <si>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</si>
  <si>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</si>
  <si>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</si>
  <si>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</si>
  <si>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</si>
  <si>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</si>
  <si>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</si>
  <si>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</si>
  <si>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</si>
  <si>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</si>
  <si>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</si>
  <si>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</si>
  <si>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</si>
  <si>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</si>
  <si>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</si>
  <si>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</si>
  <si>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</si>
  <si>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</si>
  <si>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</si>
  <si>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</si>
  <si>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</si>
  <si>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</si>
  <si>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</si>
  <si>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</si>
  <si>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</si>
  <si>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</si>
  <si>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</si>
  <si>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</si>
  <si>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</si>
  <si>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</si>
  <si>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</si>
  <si>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</si>
  <si>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</si>
  <si>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</si>
  <si>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</si>
  <si>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</si>
  <si>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</si>
  <si>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</si>
  <si>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</si>
  <si>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</si>
  <si>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</si>
  <si>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</si>
  <si>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</si>
  <si>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</si>
  <si>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</si>
  <si>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</si>
  <si>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</si>
  <si>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</si>
  <si>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</si>
  <si>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</si>
  <si>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</si>
  <si>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</si>
  <si>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</si>
  <si>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</si>
  <si>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</si>
  <si>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</si>
  <si>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</si>
  <si>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</si>
  <si>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</si>
  <si>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</si>
  <si>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</si>
  <si>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</si>
  <si>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</si>
  <si>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</si>
  <si>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</si>
  <si>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</si>
  <si>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</si>
  <si>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</si>
  <si>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</si>
  <si>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</si>
  <si>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</si>
  <si>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</si>
  <si>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</si>
  <si>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</si>
  <si>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</si>
  <si>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</si>
  <si>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</si>
  <si>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</si>
  <si>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</si>
  <si>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</si>
  <si>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</si>
  <si>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</si>
  <si>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</si>
  <si>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</si>
  <si>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</si>
  <si>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</si>
  <si>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</si>
  <si>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</si>
  <si>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</si>
  <si>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</si>
  <si>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</si>
  <si>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</si>
  <si>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</si>
  <si>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</si>
  <si>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</si>
  <si>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</si>
  <si>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</si>
  <si>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</si>
  <si>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</si>
  <si>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</si>
  <si>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</si>
  <si>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</si>
  <si>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</si>
  <si>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</si>
  <si>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</si>
  <si>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</si>
  <si>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</si>
  <si>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</si>
  <si>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</si>
  <si>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</si>
  <si>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</si>
  <si>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</si>
  <si>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</si>
  <si>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</si>
  <si>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</si>
  <si>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</si>
  <si>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</si>
  <si>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</si>
  <si>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</si>
  <si>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</si>
  <si>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</si>
  <si>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</si>
  <si>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</si>
  <si>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</si>
  <si>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</si>
  <si>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</si>
  <si>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</si>
  <si>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</si>
  <si>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</si>
  <si>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</si>
  <si>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</si>
  <si>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</si>
  <si>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</si>
  <si>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</si>
  <si>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</si>
  <si>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</si>
  <si>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</si>
  <si>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</si>
  <si>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</si>
  <si>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</si>
  <si>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</si>
  <si>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</si>
  <si>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</si>
  <si>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</si>
  <si>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</si>
  <si>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</si>
  <si>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</si>
  <si>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</si>
  <si>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</si>
  <si>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</si>
  <si>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</si>
  <si>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</si>
  <si>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</si>
  <si>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</si>
  <si>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</si>
  <si>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</si>
  <si>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</si>
  <si>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</si>
  <si>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</si>
  <si>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</si>
  <si>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</si>
  <si>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</si>
  <si>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</si>
  <si>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</si>
  <si>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</si>
  <si>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</si>
  <si>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</si>
  <si>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</si>
  <si>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</si>
  <si>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</si>
  <si>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</si>
  <si>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</si>
  <si>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</si>
  <si>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</si>
  <si>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</si>
  <si>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</si>
  <si>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</si>
  <si>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</si>
  <si>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</si>
  <si>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</si>
  <si>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</si>
  <si>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</si>
  <si>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</si>
  <si>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</si>
  <si>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</si>
  <si>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</si>
  <si>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</si>
  <si>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</si>
  <si>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</si>
  <si>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</si>
  <si>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</si>
  <si>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</si>
  <si>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</si>
  <si>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</si>
  <si>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</si>
  <si>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</si>
  <si>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</si>
  <si>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</si>
  <si>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</si>
  <si>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</si>
  <si>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</si>
  <si>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</si>
  <si>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</si>
  <si>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</si>
  <si>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</si>
  <si>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</si>
  <si>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</si>
  <si>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</si>
  <si>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</si>
  <si>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</si>
  <si>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</si>
  <si>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</si>
  <si>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</si>
  <si>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</si>
  <si>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</si>
  <si>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</si>
  <si>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</si>
  <si>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</si>
  <si>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</si>
  <si>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</si>
  <si>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</si>
  <si>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</si>
  <si>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</si>
  <si>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</si>
  <si>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</si>
  <si>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</si>
  <si>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</si>
  <si>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</si>
  <si>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</si>
  <si>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</si>
  <si>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</si>
  <si>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</si>
  <si>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</si>
  <si>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</si>
  <si>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</si>
  <si>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</si>
  <si>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</si>
  <si>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</si>
  <si>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</si>
  <si>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</si>
  <si>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</si>
  <si>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</si>
  <si>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</si>
  <si>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</si>
  <si>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</si>
  <si>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</si>
  <si>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</si>
  <si>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</si>
  <si>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</si>
  <si>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</si>
  <si>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</si>
  <si>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</si>
  <si>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</si>
  <si>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</si>
  <si>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</si>
  <si>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</si>
  <si>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</si>
  <si>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</si>
  <si>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</si>
  <si>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</si>
  <si>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</si>
  <si>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</si>
  <si>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</si>
  <si>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</si>
  <si>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</si>
  <si>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</si>
  <si>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</si>
  <si>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</si>
  <si>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</si>
  <si>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</si>
  <si>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</si>
  <si>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</si>
  <si>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</si>
  <si>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</si>
  <si>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</si>
  <si>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</si>
  <si>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</si>
  <si>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</si>
  <si>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</si>
  <si>
    <t>Other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</si>
</sst>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3">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2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3" fontId="169" fillId="0" borderId="0" xfId="1" applyNumberFormat="1" applyFont="1" applyAlignment="1">
      <alignment horizontal="center" vertical="center"/>
    </xf>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4" borderId="0" xfId="1" applyNumberFormat="1" applyFont="1" applyFill="1" applyAlignment="1">
      <alignment horizontal="center" vertical="top"/>
    </xf>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W6" activePane="bottomRight" state="frozen"/>
      <selection pane="topRight" activeCell="C1" sqref="C1"/>
      <selection pane="bottomLeft" activeCell="A6" sqref="A6"/>
      <selection pane="bottomRight" activeCell="B23" sqref="B2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1140</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2229</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8">
        <v>301400000000</v>
      </c>
      <c r="T6" s="2458">
        <v>344300000000</v>
      </c>
      <c r="U6" s="2458">
        <v>347800000000</v>
      </c>
      <c r="V6" s="2458">
        <v>354400000000</v>
      </c>
      <c r="W6" s="2458">
        <v>414800000000</v>
      </c>
      <c r="X6" s="2458">
        <v>475000000000</v>
      </c>
      <c r="Y6" s="2458">
        <v>547200000000.00006</v>
      </c>
      <c r="Z6" s="2458">
        <v>622900000000</v>
      </c>
      <c r="AA6" s="2458">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9">
        <f>(S15+S21)</f>
        <v>179000000000</v>
      </c>
      <c r="T14" s="2459">
        <f t="shared" ref="T14:AA14" si="0">(T15+T21)</f>
        <v>203200000000</v>
      </c>
      <c r="U14" s="2459">
        <f t="shared" si="0"/>
        <v>179500000000</v>
      </c>
      <c r="V14" s="2459">
        <f t="shared" si="0"/>
        <v>182400000000</v>
      </c>
      <c r="W14" s="2459">
        <f t="shared" si="0"/>
        <v>225800000000</v>
      </c>
      <c r="X14" s="2459">
        <f t="shared" si="0"/>
        <v>267100000000</v>
      </c>
      <c r="Y14" s="2459">
        <f t="shared" si="0"/>
        <v>301600000000</v>
      </c>
      <c r="Z14" s="2459">
        <f t="shared" si="0"/>
        <v>330000000000</v>
      </c>
      <c r="AA14" s="2459">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7" t="s">
        <v>65</v>
      </c>
      <c r="B19" s="2448" t="s">
        <v>66</v>
      </c>
      <c r="C19" s="2449" t="s">
        <v>60</v>
      </c>
      <c r="D19" s="2450"/>
      <c r="E19" s="2450"/>
      <c r="F19" s="2450"/>
      <c r="G19" s="2451"/>
      <c r="H19" s="2452"/>
      <c r="I19" s="2452"/>
      <c r="J19" s="2452"/>
      <c r="K19" s="2452"/>
      <c r="L19" s="2452"/>
      <c r="M19" s="2451"/>
      <c r="N19" s="2451"/>
      <c r="O19" s="2453"/>
      <c r="P19" s="2453"/>
      <c r="Q19" s="2454"/>
      <c r="R19" s="2454"/>
      <c r="S19" s="2460">
        <v>67800000000</v>
      </c>
      <c r="T19" s="2460">
        <v>86800000000</v>
      </c>
      <c r="U19" s="2461">
        <v>48900000000</v>
      </c>
      <c r="V19" s="2460"/>
      <c r="W19" s="2460"/>
      <c r="X19" s="2460"/>
      <c r="Y19" s="2460"/>
      <c r="Z19" s="2460"/>
      <c r="AA19" s="2460"/>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8">
        <f>S23+S32</f>
        <v>329400000000</v>
      </c>
      <c r="T22" s="2458">
        <f t="shared" ref="T22:U22" si="1">T23+T32</f>
        <v>360200000000</v>
      </c>
      <c r="U22" s="2458">
        <f t="shared" si="1"/>
        <v>356400000000</v>
      </c>
      <c r="V22" s="2458">
        <v>361100000000</v>
      </c>
      <c r="W22" s="2458">
        <v>405500000000</v>
      </c>
      <c r="X22" s="2458">
        <v>479200000000</v>
      </c>
      <c r="Y22" s="2458">
        <v>555000000000</v>
      </c>
      <c r="Z22" s="2458">
        <v>629200000000</v>
      </c>
      <c r="AA22" s="2458">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7"/>
      <c r="W33" s="1937"/>
      <c r="X33" s="1937"/>
      <c r="Y33" s="2462"/>
      <c r="Z33" s="2462"/>
      <c r="AA33" s="2462"/>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5"/>
      <c r="B34" s="2455" t="s">
        <v>96</v>
      </c>
      <c r="C34" s="2456"/>
      <c r="D34" s="2450"/>
      <c r="E34" s="2450"/>
      <c r="F34" s="2450"/>
      <c r="G34" s="2451"/>
      <c r="H34" s="2452"/>
      <c r="I34" s="2452"/>
      <c r="J34" s="2451"/>
      <c r="K34" s="2451"/>
      <c r="L34" s="2457"/>
      <c r="M34" s="2451"/>
      <c r="N34" s="2451"/>
      <c r="O34" s="2451"/>
      <c r="P34" s="2451"/>
      <c r="Q34" s="2451"/>
      <c r="R34" s="2451"/>
      <c r="S34" s="2461">
        <v>18000000000</v>
      </c>
      <c r="T34" s="2461">
        <v>4400000000</v>
      </c>
      <c r="U34" s="2461">
        <v>42400000000</v>
      </c>
      <c r="V34" s="2461"/>
      <c r="W34" s="2461"/>
      <c r="X34" s="2461"/>
      <c r="Y34" s="2461"/>
      <c r="Z34" s="2461"/>
      <c r="AA34" s="2461"/>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7"/>
      <c r="W35" s="1937"/>
      <c r="X35" s="1937"/>
      <c r="Y35" s="2462"/>
      <c r="Z35" s="2462"/>
      <c r="AA35" s="2462"/>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7"/>
      <c r="W43" s="1937"/>
      <c r="X43" s="1937"/>
      <c r="Y43" s="2462"/>
      <c r="Z43" s="2462"/>
      <c r="AA43" s="2462"/>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7"/>
      <c r="W46" s="1937"/>
      <c r="X46" s="1937"/>
      <c r="Y46" s="2462"/>
      <c r="Z46" s="2462"/>
      <c r="AA46" s="2462"/>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7"/>
      <c r="W47" s="1937"/>
      <c r="X47" s="1937"/>
      <c r="Y47" s="2462"/>
      <c r="Z47" s="2462"/>
      <c r="AA47" s="2462"/>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7"/>
      <c r="W49" s="1937"/>
      <c r="X49" s="1937"/>
      <c r="Y49" s="2462"/>
      <c r="Z49" s="2462"/>
      <c r="AA49" s="2462"/>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8">
        <v>5700000000</v>
      </c>
      <c r="T50" s="2458">
        <v>-9700000000</v>
      </c>
      <c r="U50" s="2458">
        <v>-13900000000</v>
      </c>
      <c r="V50" s="2458">
        <v>6700000000</v>
      </c>
      <c r="W50" s="2458">
        <v>-9300000000</v>
      </c>
      <c r="X50" s="2458">
        <v>4200000000</v>
      </c>
      <c r="Y50" s="2458">
        <v>7800000000</v>
      </c>
      <c r="Z50" s="2458">
        <v>6300000000</v>
      </c>
      <c r="AA50" s="2458">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5" t="s">
        <v>117</v>
      </c>
      <c r="B52" s="2466" t="s">
        <v>118</v>
      </c>
      <c r="C52" s="245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7" t="s">
        <v>120</v>
      </c>
      <c r="B53" s="2466" t="s">
        <v>121</v>
      </c>
      <c r="C53" s="245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8" t="s">
        <v>122</v>
      </c>
      <c r="B54" s="2466" t="s">
        <v>123</v>
      </c>
      <c r="C54" s="246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60">
        <v>5000000000</v>
      </c>
      <c r="T54" s="2460">
        <v>-11600000000</v>
      </c>
      <c r="U54" s="2461">
        <v>-16500000000</v>
      </c>
      <c r="V54" s="2460">
        <v>300000000</v>
      </c>
      <c r="W54" s="2460">
        <v>-15000000000</v>
      </c>
      <c r="X54" s="2460">
        <v>-7900000000</v>
      </c>
      <c r="Y54" s="2460">
        <v>-7700000000</v>
      </c>
      <c r="Z54" s="2460">
        <v>-9600000000</v>
      </c>
      <c r="AA54" s="2460">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50" t="s">
        <v>125</v>
      </c>
      <c r="B55" s="2465" t="s">
        <v>126</v>
      </c>
      <c r="C55" s="246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50" t="s">
        <v>76</v>
      </c>
      <c r="B56" s="2465" t="s">
        <v>128</v>
      </c>
      <c r="C56" s="2466"/>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9"/>
      <c r="Z56" s="2469"/>
      <c r="AA56" s="2469"/>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50" t="s">
        <v>76</v>
      </c>
      <c r="B57" s="2465" t="s">
        <v>129</v>
      </c>
      <c r="C57" s="2466"/>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9"/>
      <c r="Z57" s="2469"/>
      <c r="AA57" s="2469"/>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50" t="s">
        <v>130</v>
      </c>
      <c r="B58" s="2465" t="s">
        <v>131</v>
      </c>
      <c r="C58" s="246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5" t="s">
        <v>76</v>
      </c>
      <c r="B59" s="2465" t="s">
        <v>132</v>
      </c>
      <c r="C59" s="2466"/>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5" t="s">
        <v>76</v>
      </c>
      <c r="B60" s="2465" t="s">
        <v>133</v>
      </c>
      <c r="C60" s="2466"/>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50" t="s">
        <v>7056</v>
      </c>
      <c r="B61" s="2465" t="s">
        <v>134</v>
      </c>
      <c r="C61" s="2466"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50"/>
      <c r="B62" s="2465"/>
      <c r="C62" s="2466"/>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3"/>
      <c r="Z66" s="2463"/>
      <c r="AA66" s="2463"/>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3"/>
      <c r="Z67" s="2463"/>
      <c r="AA67" s="2463"/>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3"/>
      <c r="Z69" s="2463"/>
      <c r="AA69" s="2463"/>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4">
        <f>S6-S7-S14</f>
        <v>100000000</v>
      </c>
      <c r="T70" s="2464">
        <f t="shared" ref="T70:Z70" si="4">T6-T7-T14</f>
        <v>0</v>
      </c>
      <c r="U70" s="2464">
        <f t="shared" si="4"/>
        <v>0</v>
      </c>
      <c r="V70" s="2470">
        <f t="shared" si="4"/>
        <v>0</v>
      </c>
      <c r="W70" s="2470">
        <f t="shared" si="4"/>
        <v>-100000000</v>
      </c>
      <c r="X70" s="2470">
        <f t="shared" si="4"/>
        <v>0</v>
      </c>
      <c r="Y70" s="2470">
        <f t="shared" si="4"/>
        <v>0</v>
      </c>
      <c r="Z70" s="2470">
        <f t="shared" si="4"/>
        <v>0</v>
      </c>
      <c r="AA70" s="2470">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4">
        <f>S7-S8-S13</f>
        <v>0</v>
      </c>
      <c r="T71" s="2464">
        <f t="shared" ref="T71:Z71" si="7">T7-T8-T13</f>
        <v>0</v>
      </c>
      <c r="U71" s="2464">
        <f t="shared" si="7"/>
        <v>0</v>
      </c>
      <c r="V71" s="2470">
        <f t="shared" si="7"/>
        <v>0</v>
      </c>
      <c r="W71" s="2470">
        <f t="shared" si="7"/>
        <v>0</v>
      </c>
      <c r="X71" s="2470">
        <f t="shared" si="7"/>
        <v>0</v>
      </c>
      <c r="Y71" s="2470">
        <f t="shared" si="7"/>
        <v>0</v>
      </c>
      <c r="Z71" s="2470">
        <f t="shared" si="7"/>
        <v>0</v>
      </c>
      <c r="AA71" s="2470">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4">
        <f>S8-S9-S10-S11-S12</f>
        <v>0</v>
      </c>
      <c r="T72" s="2464">
        <f t="shared" ref="T72:Z72" si="10">T8-T9-T10-T11-T12</f>
        <v>0</v>
      </c>
      <c r="U72" s="2464">
        <f t="shared" si="10"/>
        <v>100000000.00000381</v>
      </c>
      <c r="V72" s="2470">
        <f t="shared" si="10"/>
        <v>114500000000</v>
      </c>
      <c r="W72" s="2470">
        <f t="shared" si="10"/>
        <v>126900000000</v>
      </c>
      <c r="X72" s="2470">
        <f t="shared" si="10"/>
        <v>140200000000</v>
      </c>
      <c r="Y72" s="2470">
        <f t="shared" si="10"/>
        <v>168800000000</v>
      </c>
      <c r="Z72" s="2470">
        <f t="shared" si="10"/>
        <v>208900000000</v>
      </c>
      <c r="AA72" s="2470">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4">
        <f>S14-S15-S21</f>
        <v>0</v>
      </c>
      <c r="T73" s="2464">
        <f t="shared" ref="T73:Z73" si="13">T14-T15-T21</f>
        <v>0</v>
      </c>
      <c r="U73" s="2464">
        <f t="shared" si="13"/>
        <v>0</v>
      </c>
      <c r="V73" s="2470">
        <f t="shared" si="13"/>
        <v>0</v>
      </c>
      <c r="W73" s="2470">
        <f t="shared" si="13"/>
        <v>0</v>
      </c>
      <c r="X73" s="2470">
        <f t="shared" si="13"/>
        <v>0</v>
      </c>
      <c r="Y73" s="2470">
        <f t="shared" si="13"/>
        <v>0</v>
      </c>
      <c r="Z73" s="2470">
        <f t="shared" si="13"/>
        <v>0</v>
      </c>
      <c r="AA73" s="2470">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4">
        <f>S15-S16-S17-S18-S19-S20</f>
        <v>-100000000</v>
      </c>
      <c r="T74" s="2464">
        <f t="shared" ref="T74:Z74" si="16">T15-T16-T17-T18-T19-T20</f>
        <v>-100000000</v>
      </c>
      <c r="U74" s="2464">
        <f t="shared" si="16"/>
        <v>0</v>
      </c>
      <c r="V74" s="2470">
        <f t="shared" si="16"/>
        <v>117800000000</v>
      </c>
      <c r="W74" s="2470">
        <f t="shared" si="16"/>
        <v>144600000000</v>
      </c>
      <c r="X74" s="2470">
        <f t="shared" si="16"/>
        <v>159700000000</v>
      </c>
      <c r="Y74" s="2470">
        <f t="shared" si="16"/>
        <v>168200000000</v>
      </c>
      <c r="Z74" s="2470">
        <f t="shared" si="16"/>
        <v>179900000000</v>
      </c>
      <c r="AA74" s="2470">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7">
        <f>S22-S32-S23</f>
        <v>0</v>
      </c>
      <c r="T75" s="1937">
        <f t="shared" ref="T75:Z75" si="19">T22-T32-T23</f>
        <v>0</v>
      </c>
      <c r="U75" s="1937">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7">
        <f>S23-S25-S27-S28-S29-S30-S31</f>
        <v>-100000000</v>
      </c>
      <c r="T76" s="1937">
        <f t="shared" ref="T76:Z76" si="22">T23-T25-T27-T28-T29-T30-T31</f>
        <v>0</v>
      </c>
      <c r="U76" s="1937">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71">
        <f>V32-V33-V35-V36-V37-V38-V40-V41-V39-V42</f>
        <v>104200000000</v>
      </c>
      <c r="W77" s="2471">
        <f t="shared" si="25"/>
        <v>116000000000</v>
      </c>
      <c r="X77" s="2471">
        <f t="shared" si="25"/>
        <v>141300000000</v>
      </c>
      <c r="Y77" s="2471">
        <f t="shared" si="25"/>
        <v>171000000000</v>
      </c>
      <c r="Z77" s="2471">
        <f t="shared" si="25"/>
        <v>187600000000</v>
      </c>
      <c r="AA77" s="2471">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7">
        <f>S50-S52-S53</f>
        <v>100000000</v>
      </c>
      <c r="T78" s="1937">
        <f>T50-T51-T52-T53</f>
        <v>100000000</v>
      </c>
      <c r="U78" s="1937">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7">
        <f>S53-S54</f>
        <v>0</v>
      </c>
      <c r="T79" s="1937">
        <f t="shared" ref="T79:Z79" si="31">T53-T54</f>
        <v>0</v>
      </c>
      <c r="U79" s="1937">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6" activePane="bottomRight" state="frozen"/>
      <selection pane="topRight" activeCell="R7" sqref="R7"/>
      <selection pane="bottomLeft" activeCell="R7" sqref="R7"/>
      <selection pane="bottomRight" activeCell="F23" sqref="F23"/>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v>196000000000</v>
      </c>
      <c r="G29" s="423">
        <v>198100000000</v>
      </c>
      <c r="H29" s="423">
        <v>223800000000</v>
      </c>
      <c r="I29" s="423">
        <v>234200000000</v>
      </c>
      <c r="J29" s="292">
        <v>255300000000</v>
      </c>
      <c r="K29" s="358">
        <f>K30+K52+K56+K57+K58</f>
        <v>279900000000</v>
      </c>
      <c r="L29" s="358">
        <f>L30+L52+L56+L57+L58</f>
        <v>349400000000</v>
      </c>
      <c r="M29" s="324">
        <v>375700000000</v>
      </c>
      <c r="N29" s="324">
        <v>358700000000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v>496500000000</v>
      </c>
      <c r="W29" s="662">
        <v>524500000000</v>
      </c>
      <c r="X29" s="663">
        <v>554600000000</v>
      </c>
      <c r="Y29" s="663">
        <v>589300000000</v>
      </c>
      <c r="Z29" s="663">
        <v>627500000000</v>
      </c>
    </row>
    <row r="30" spans="1:26">
      <c r="A30" s="58" t="s">
        <v>73</v>
      </c>
      <c r="B30" s="424" t="s">
        <v>200</v>
      </c>
      <c r="C30" s="58" t="s">
        <v>201</v>
      </c>
      <c r="D30" s="433">
        <f>D31+D34+D37+D38+D42+D45+D46+D49+D51</f>
        <v>142030000000</v>
      </c>
      <c r="E30" s="433">
        <f>E31+E34+E37+E38+E42+E45+E46+E49+E51</f>
        <v>152060000000</v>
      </c>
      <c r="F30" s="298">
        <v>154600000000</v>
      </c>
      <c r="G30" s="425">
        <v>167700000000</v>
      </c>
      <c r="H30" s="425">
        <v>183800000000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3">H34-H35</f>
        <v>1700000000</v>
      </c>
      <c r="I36" s="425">
        <f t="shared" si="3"/>
        <v>1800000000</v>
      </c>
      <c r="J36" s="425">
        <f t="shared" si="3"/>
        <v>2000000000</v>
      </c>
      <c r="K36" s="425">
        <f t="shared" si="3"/>
        <v>2100000000</v>
      </c>
      <c r="L36" s="425">
        <f t="shared" si="3"/>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425">
        <v>-2000000000</v>
      </c>
      <c r="H51" s="425">
        <v>-300000000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1">
        <v>-600000000</v>
      </c>
      <c r="G56" s="425">
        <v>-1100000000</v>
      </c>
      <c r="H56" s="425">
        <v>1400000000</v>
      </c>
      <c r="I56" s="425">
        <v>1900000000</v>
      </c>
      <c r="J56" s="21">
        <v>0</v>
      </c>
      <c r="K56" s="21">
        <v>3000000000</v>
      </c>
      <c r="L56" s="21">
        <v>5000000000</v>
      </c>
      <c r="M56" s="273">
        <v>1800000000</v>
      </c>
      <c r="N56" s="273">
        <v>-5600000000</v>
      </c>
      <c r="O56" s="425">
        <v>0</v>
      </c>
      <c r="P56" s="425">
        <v>0</v>
      </c>
      <c r="Q56" s="665">
        <v>0</v>
      </c>
      <c r="R56" s="665">
        <v>5900000000</v>
      </c>
      <c r="S56" s="665">
        <v>7300000000</v>
      </c>
      <c r="T56" s="665">
        <v>7400000000</v>
      </c>
      <c r="U56" s="665">
        <v>4000000000</v>
      </c>
      <c r="V56" s="665">
        <v>-1000000000</v>
      </c>
      <c r="W56" s="665">
        <v>-1000000000</v>
      </c>
      <c r="X56" s="666">
        <v>-1000000000</v>
      </c>
      <c r="Y56" s="666">
        <v>-1000000000</v>
      </c>
      <c r="Z56" s="666">
        <v>-1000000000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4">V62+V70</f>
        <v>29100000000</v>
      </c>
      <c r="W61" s="662">
        <f t="shared" si="4"/>
        <v>37600000000</v>
      </c>
      <c r="X61" s="662">
        <f t="shared" si="4"/>
        <v>16200000000</v>
      </c>
      <c r="Y61" s="662">
        <f t="shared" si="4"/>
        <v>40300000000</v>
      </c>
      <c r="Z61" s="662">
        <f t="shared" si="4"/>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5">V63+V64+V68+V69</f>
        <v>-62100000000</v>
      </c>
      <c r="W62" s="665">
        <f t="shared" si="5"/>
        <v>20200000000</v>
      </c>
      <c r="X62" s="665">
        <f t="shared" si="5"/>
        <v>-22200000000</v>
      </c>
      <c r="Y62" s="665">
        <f t="shared" si="5"/>
        <v>35600000000</v>
      </c>
      <c r="Z62" s="665">
        <f t="shared" si="5"/>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7175</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4"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4"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4"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4"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4"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4"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4"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4"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4"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4"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4"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4"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4"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4"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7100</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5"/>
      <c r="AP6" s="2465"/>
      <c r="AQ6" s="2465"/>
      <c r="AR6" s="2465"/>
      <c r="AS6" s="2465"/>
      <c r="AT6" s="2465"/>
      <c r="AU6" s="2465"/>
      <c r="AV6" s="2465"/>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5"/>
      <c r="AP7" s="2465"/>
      <c r="AQ7" s="2465"/>
      <c r="AR7" s="2465"/>
      <c r="AS7" s="2465"/>
      <c r="AT7" s="2465"/>
      <c r="AU7" s="2465"/>
      <c r="AV7" s="246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5"/>
      <c r="AP8" s="2465"/>
      <c r="AQ8" s="2465"/>
      <c r="AR8" s="2465"/>
      <c r="AS8" s="2465"/>
      <c r="AT8" s="2465"/>
      <c r="AU8" s="2465"/>
      <c r="AV8" s="2465"/>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5"/>
      <c r="AP9" s="2465"/>
      <c r="AQ9" s="2465"/>
      <c r="AR9" s="2465"/>
      <c r="AS9" s="2465"/>
      <c r="AT9" s="2465"/>
      <c r="AU9" s="2465"/>
      <c r="AV9" s="2465"/>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5"/>
      <c r="AP10" s="2465"/>
      <c r="AQ10" s="2465"/>
      <c r="AR10" s="2465"/>
      <c r="AS10" s="2465"/>
      <c r="AT10" s="2465"/>
      <c r="AU10" s="2465"/>
      <c r="AV10" s="2465"/>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5"/>
      <c r="AP11" s="2465"/>
      <c r="AQ11" s="2465"/>
      <c r="AR11" s="2465"/>
      <c r="AS11" s="2465"/>
      <c r="AT11" s="2465"/>
      <c r="AU11" s="2465"/>
      <c r="AV11" s="246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5"/>
      <c r="AP12" s="2465"/>
      <c r="AQ12" s="2465"/>
      <c r="AR12" s="2465"/>
      <c r="AS12" s="2465"/>
      <c r="AT12" s="2465"/>
      <c r="AU12" s="2465"/>
      <c r="AV12" s="246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5"/>
      <c r="AP13" s="2465"/>
      <c r="AQ13" s="2465"/>
      <c r="AR13" s="2465"/>
      <c r="AS13" s="2465"/>
      <c r="AT13" s="2465"/>
      <c r="AU13" s="2465"/>
      <c r="AV13" s="246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5"/>
      <c r="AP14" s="2465"/>
      <c r="AQ14" s="2465"/>
      <c r="AR14" s="2465"/>
      <c r="AS14" s="2465"/>
      <c r="AT14" s="2465"/>
      <c r="AU14" s="2465"/>
      <c r="AV14" s="246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5"/>
      <c r="AP15" s="2465"/>
      <c r="AQ15" s="2465"/>
      <c r="AR15" s="2465"/>
      <c r="AS15" s="2465"/>
      <c r="AT15" s="2465"/>
      <c r="AU15" s="2465"/>
      <c r="AV15" s="246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5"/>
      <c r="AP16" s="2465"/>
      <c r="AQ16" s="2465"/>
      <c r="AR16" s="2465"/>
      <c r="AS16" s="2465"/>
      <c r="AT16" s="2465"/>
      <c r="AU16" s="2465"/>
      <c r="AV16" s="246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5"/>
      <c r="AP17" s="2465"/>
      <c r="AQ17" s="2465"/>
      <c r="AR17" s="2465"/>
      <c r="AS17" s="2465"/>
      <c r="AT17" s="2465"/>
      <c r="AU17" s="2465"/>
      <c r="AV17" s="246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5"/>
      <c r="AP18" s="2465"/>
      <c r="AQ18" s="2465"/>
      <c r="AR18" s="2465"/>
      <c r="AS18" s="2465"/>
      <c r="AT18" s="2465"/>
      <c r="AU18" s="2465"/>
      <c r="AV18" s="246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5"/>
      <c r="AP19" s="2465"/>
      <c r="AQ19" s="2465"/>
      <c r="AR19" s="2465"/>
      <c r="AS19" s="2465"/>
      <c r="AT19" s="2465"/>
      <c r="AU19" s="2465"/>
      <c r="AV19" s="246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5"/>
      <c r="AP20" s="2465"/>
      <c r="AQ20" s="2465"/>
      <c r="AR20" s="2465"/>
      <c r="AS20" s="2465"/>
      <c r="AT20" s="2465"/>
      <c r="AU20" s="2465"/>
      <c r="AV20" s="246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5"/>
      <c r="AP21" s="2465"/>
      <c r="AQ21" s="2465"/>
      <c r="AR21" s="2465"/>
      <c r="AS21" s="2465"/>
      <c r="AT21" s="2465"/>
      <c r="AU21" s="2465"/>
      <c r="AV21" s="2465"/>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5"/>
      <c r="AP22" s="2465"/>
      <c r="AQ22" s="2465"/>
      <c r="AR22" s="2465"/>
      <c r="AS22" s="2465"/>
      <c r="AT22" s="2465"/>
      <c r="AU22" s="2465"/>
      <c r="AV22" s="2465"/>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5"/>
      <c r="AP23" s="2465"/>
      <c r="AQ23" s="2465"/>
      <c r="AR23" s="2465"/>
      <c r="AS23" s="2465"/>
      <c r="AT23" s="2465"/>
      <c r="AU23" s="2465"/>
      <c r="AV23" s="246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5">
        <f>Q25+Q31</f>
        <v>6025000000000</v>
      </c>
      <c r="R24" s="2625">
        <v>6996000000000</v>
      </c>
      <c r="S24" s="2625">
        <v>7656000000000</v>
      </c>
      <c r="T24" s="2625">
        <f>T25+T31</f>
        <v>7299000000000</v>
      </c>
      <c r="U24" s="2625">
        <f t="shared" ref="U24:AA24" si="6">U25+U31</f>
        <v>7389000000000</v>
      </c>
      <c r="V24" s="2625">
        <f t="shared" si="6"/>
        <v>8274000000000</v>
      </c>
      <c r="W24" s="2625">
        <f t="shared" si="6"/>
        <v>7419000000000</v>
      </c>
      <c r="X24" s="2625">
        <f t="shared" si="6"/>
        <v>7225000000000</v>
      </c>
      <c r="Y24" s="2625">
        <f t="shared" si="6"/>
        <v>7333000000000</v>
      </c>
      <c r="Z24" s="2625">
        <f t="shared" si="6"/>
        <v>7463000000000</v>
      </c>
      <c r="AA24" s="2625">
        <f t="shared" si="6"/>
        <v>8115000000000</v>
      </c>
      <c r="AB24" s="365"/>
      <c r="AC24" s="365"/>
      <c r="AD24" s="365"/>
      <c r="AE24" s="365"/>
      <c r="AF24" s="365"/>
      <c r="AG24" s="365"/>
      <c r="AH24" s="365"/>
      <c r="AI24" s="365"/>
      <c r="AJ24" s="365"/>
      <c r="AK24" s="365"/>
      <c r="AL24" s="365"/>
      <c r="AM24" s="365"/>
      <c r="AN24" s="365"/>
      <c r="AO24" s="2465"/>
      <c r="AP24" s="2465"/>
      <c r="AQ24" s="2465"/>
      <c r="AR24" s="2465"/>
      <c r="AS24" s="2465"/>
      <c r="AT24" s="2465"/>
      <c r="AU24" s="2465"/>
      <c r="AV24" s="246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5"/>
      <c r="AP25" s="2465"/>
      <c r="AQ25" s="2465"/>
      <c r="AR25" s="2465"/>
      <c r="AS25" s="2465"/>
      <c r="AT25" s="2465"/>
      <c r="AU25" s="2465"/>
      <c r="AV25" s="246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5"/>
      <c r="AP26" s="2465"/>
      <c r="AQ26" s="2465"/>
      <c r="AR26" s="2465"/>
      <c r="AS26" s="2465"/>
      <c r="AT26" s="2465"/>
      <c r="AU26" s="2465"/>
      <c r="AV26" s="246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5"/>
      <c r="AP27" s="2465"/>
      <c r="AQ27" s="2465"/>
      <c r="AR27" s="2465"/>
      <c r="AS27" s="2465"/>
      <c r="AT27" s="2465"/>
      <c r="AU27" s="2465"/>
      <c r="AV27" s="246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5"/>
      <c r="AP28" s="2465"/>
      <c r="AQ28" s="2465"/>
      <c r="AR28" s="2465"/>
      <c r="AS28" s="2465"/>
      <c r="AT28" s="2465"/>
      <c r="AU28" s="2465"/>
      <c r="AV28" s="246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5"/>
      <c r="AP29" s="2465"/>
      <c r="AQ29" s="2465"/>
      <c r="AR29" s="2465"/>
      <c r="AS29" s="2465"/>
      <c r="AT29" s="2465"/>
      <c r="AU29" s="2465"/>
      <c r="AV29" s="246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5"/>
      <c r="AP30" s="2465"/>
      <c r="AQ30" s="2465"/>
      <c r="AR30" s="2465"/>
      <c r="AS30" s="2465"/>
      <c r="AT30" s="2465"/>
      <c r="AU30" s="2465"/>
      <c r="AV30" s="246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5"/>
      <c r="AP31" s="2465"/>
      <c r="AQ31" s="2465"/>
      <c r="AR31" s="2465"/>
      <c r="AS31" s="2465"/>
      <c r="AT31" s="2465"/>
      <c r="AU31" s="2465"/>
      <c r="AV31" s="246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5"/>
      <c r="AP32" s="2465"/>
      <c r="AQ32" s="2465"/>
      <c r="AR32" s="2465"/>
      <c r="AS32" s="2465"/>
      <c r="AT32" s="2465"/>
      <c r="AU32" s="2465"/>
      <c r="AV32" s="246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5"/>
      <c r="AP33" s="2465"/>
      <c r="AQ33" s="2465"/>
      <c r="AR33" s="2465"/>
      <c r="AS33" s="2465"/>
      <c r="AT33" s="2465"/>
      <c r="AU33" s="2465"/>
      <c r="AV33" s="246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5"/>
      <c r="AP34" s="2465"/>
      <c r="AQ34" s="2465"/>
      <c r="AR34" s="2465"/>
      <c r="AS34" s="2465"/>
      <c r="AT34" s="2465"/>
      <c r="AU34" s="2465"/>
      <c r="AV34" s="246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5"/>
      <c r="AP35" s="2465"/>
      <c r="AQ35" s="2465"/>
      <c r="AR35" s="2465"/>
      <c r="AS35" s="2465"/>
      <c r="AT35" s="2465"/>
      <c r="AU35" s="2465"/>
      <c r="AV35" s="246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5"/>
      <c r="AP36" s="2465"/>
      <c r="AQ36" s="2465"/>
      <c r="AR36" s="2465"/>
      <c r="AS36" s="2465"/>
      <c r="AT36" s="2465"/>
      <c r="AU36" s="2465"/>
      <c r="AV36" s="2465"/>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5"/>
      <c r="AP37" s="2465"/>
      <c r="AQ37" s="2465"/>
      <c r="AR37" s="2465"/>
      <c r="AS37" s="2465"/>
      <c r="AT37" s="2465"/>
      <c r="AU37" s="2465"/>
      <c r="AV37" s="2465"/>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5">
        <f t="shared" ref="Q38:S38" si="8">Q39+Q42</f>
        <v>144000000000</v>
      </c>
      <c r="R38" s="2625">
        <f t="shared" si="8"/>
        <v>1376000000000</v>
      </c>
      <c r="S38" s="2625">
        <f t="shared" si="8"/>
        <v>2620000000000</v>
      </c>
      <c r="T38" s="2625">
        <f>T39+T42</f>
        <v>2344000000000</v>
      </c>
      <c r="U38" s="2625">
        <f t="shared" ref="U38:Z38" si="9">U39+U42</f>
        <v>1662000000000</v>
      </c>
      <c r="V38" s="2625">
        <f t="shared" si="9"/>
        <v>1909000000000</v>
      </c>
      <c r="W38" s="2625">
        <f t="shared" si="9"/>
        <v>1302000000000</v>
      </c>
      <c r="X38" s="2625">
        <f t="shared" si="9"/>
        <v>730000000000</v>
      </c>
      <c r="Y38" s="2625">
        <f t="shared" si="9"/>
        <v>442000000000</v>
      </c>
      <c r="Z38" s="2625">
        <f t="shared" si="9"/>
        <v>15000000000</v>
      </c>
      <c r="AA38" s="2625">
        <f>AA39+AA42</f>
        <v>6000000000</v>
      </c>
      <c r="AB38" s="365"/>
      <c r="AC38" s="365"/>
      <c r="AD38" s="365"/>
      <c r="AE38" s="365"/>
      <c r="AF38" s="365"/>
      <c r="AG38" s="365"/>
      <c r="AH38" s="365"/>
      <c r="AI38" s="365"/>
      <c r="AJ38" s="365"/>
      <c r="AK38" s="365"/>
      <c r="AL38" s="365"/>
      <c r="AM38" s="365"/>
      <c r="AN38" s="365"/>
      <c r="AO38" s="2465"/>
      <c r="AP38" s="2465"/>
      <c r="AQ38" s="2465"/>
      <c r="AR38" s="2465"/>
      <c r="AS38" s="2465"/>
      <c r="AT38" s="2465"/>
      <c r="AU38" s="2465"/>
      <c r="AV38" s="246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6">
        <f>T40+T41</f>
        <v>2243000000000</v>
      </c>
      <c r="U39" s="2626">
        <f t="shared" ref="U39:AA39" si="10">U40+U41</f>
        <v>1665000000000</v>
      </c>
      <c r="V39" s="2626">
        <f t="shared" si="10"/>
        <v>1922000000000</v>
      </c>
      <c r="W39" s="2626">
        <f t="shared" si="10"/>
        <v>1314000000000</v>
      </c>
      <c r="X39" s="2626">
        <f t="shared" si="10"/>
        <v>740000000000</v>
      </c>
      <c r="Y39" s="2626">
        <f t="shared" si="10"/>
        <v>455000000000</v>
      </c>
      <c r="Z39" s="2626">
        <f t="shared" si="10"/>
        <v>31000000000</v>
      </c>
      <c r="AA39" s="2626">
        <f t="shared" si="10"/>
        <v>21000000000</v>
      </c>
      <c r="AB39" s="365"/>
      <c r="AC39" s="365"/>
      <c r="AD39" s="365"/>
      <c r="AE39" s="365"/>
      <c r="AF39" s="365"/>
      <c r="AG39" s="365"/>
      <c r="AH39" s="365"/>
      <c r="AI39" s="365"/>
      <c r="AJ39" s="365"/>
      <c r="AK39" s="365"/>
      <c r="AL39" s="365"/>
      <c r="AM39" s="365"/>
      <c r="AN39" s="365"/>
      <c r="AO39" s="2465"/>
      <c r="AP39" s="2465"/>
      <c r="AQ39" s="2465"/>
      <c r="AR39" s="2465"/>
      <c r="AS39" s="2465"/>
      <c r="AT39" s="2465"/>
      <c r="AU39" s="2465"/>
      <c r="AV39" s="2465"/>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7">
        <v>2178000000000</v>
      </c>
      <c r="U40" s="2627">
        <v>1389000000000</v>
      </c>
      <c r="V40" s="2627">
        <v>2674000000000</v>
      </c>
      <c r="W40" s="2627">
        <v>1314000000000</v>
      </c>
      <c r="X40" s="2627">
        <v>740000000000</v>
      </c>
      <c r="Y40" s="2627">
        <v>455000000000</v>
      </c>
      <c r="Z40" s="2627">
        <v>31000000000</v>
      </c>
      <c r="AA40" s="2627">
        <v>21000000000</v>
      </c>
      <c r="AB40" s="365"/>
      <c r="AC40" s="365"/>
      <c r="AD40" s="365"/>
      <c r="AE40" s="365"/>
      <c r="AF40" s="365"/>
      <c r="AG40" s="365"/>
      <c r="AH40" s="365"/>
      <c r="AI40" s="365"/>
      <c r="AJ40" s="365"/>
      <c r="AK40" s="365"/>
      <c r="AL40" s="365"/>
      <c r="AM40" s="365"/>
      <c r="AN40" s="365"/>
      <c r="AO40" s="2465"/>
      <c r="AP40" s="2465"/>
      <c r="AQ40" s="2465"/>
      <c r="AR40" s="2465"/>
      <c r="AS40" s="2465"/>
      <c r="AT40" s="2465"/>
      <c r="AU40" s="2465"/>
      <c r="AV40" s="2465"/>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8">
        <v>65000000000</v>
      </c>
      <c r="U41" s="2627">
        <v>276000000000</v>
      </c>
      <c r="V41" s="2627">
        <v>-752000000000</v>
      </c>
      <c r="W41" s="2627">
        <v>0</v>
      </c>
      <c r="X41" s="2627">
        <v>0</v>
      </c>
      <c r="Y41" s="2626">
        <v>0</v>
      </c>
      <c r="Z41" s="2626">
        <v>0</v>
      </c>
      <c r="AA41" s="2626">
        <v>0</v>
      </c>
      <c r="AB41" s="365"/>
      <c r="AC41" s="365"/>
      <c r="AD41" s="365"/>
      <c r="AE41" s="365"/>
      <c r="AF41" s="365"/>
      <c r="AG41" s="365"/>
      <c r="AH41" s="365"/>
      <c r="AI41" s="365"/>
      <c r="AO41" s="2465"/>
      <c r="AP41" s="2465"/>
      <c r="AQ41" s="2465"/>
      <c r="AR41" s="2465"/>
      <c r="AS41" s="2465"/>
      <c r="AT41" s="2465"/>
      <c r="AU41" s="2465"/>
      <c r="AV41" s="246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7">
        <v>101000000000</v>
      </c>
      <c r="U42" s="2627">
        <v>-3000000000</v>
      </c>
      <c r="V42" s="2626">
        <v>-13000000000</v>
      </c>
      <c r="W42" s="2627">
        <v>-12000000000</v>
      </c>
      <c r="X42" s="2626">
        <v>-10000000000</v>
      </c>
      <c r="Y42" s="2626">
        <v>-13000000000</v>
      </c>
      <c r="Z42" s="2626">
        <v>-16000000000</v>
      </c>
      <c r="AA42" s="2626">
        <v>-15000000000</v>
      </c>
      <c r="AB42" s="365"/>
      <c r="AC42" s="365"/>
      <c r="AD42" s="365"/>
      <c r="AE42" s="365"/>
      <c r="AF42" s="365"/>
      <c r="AG42" s="365"/>
      <c r="AH42" s="365"/>
      <c r="AI42" s="365"/>
      <c r="AO42" s="2465"/>
      <c r="AP42" s="2465"/>
      <c r="AQ42" s="2465"/>
      <c r="AR42" s="2465"/>
      <c r="AS42" s="2465"/>
      <c r="AT42" s="2465"/>
      <c r="AU42" s="2465"/>
      <c r="AV42" s="2465"/>
    </row>
    <row r="43" spans="1:48">
      <c r="C43" s="34"/>
      <c r="T43" s="21"/>
      <c r="U43" s="21"/>
      <c r="V43" s="21"/>
      <c r="W43" s="21"/>
      <c r="X43" s="389"/>
      <c r="Y43" s="21"/>
      <c r="Z43" s="21"/>
      <c r="AA43" s="21"/>
      <c r="AO43" s="2465"/>
      <c r="AP43" s="2465"/>
      <c r="AQ43" s="2465"/>
      <c r="AR43" s="2465"/>
      <c r="AS43" s="2465"/>
      <c r="AT43" s="2465"/>
      <c r="AU43" s="2465"/>
      <c r="AV43" s="2465"/>
    </row>
    <row r="44" spans="1:48">
      <c r="C44" s="34"/>
      <c r="T44" s="21"/>
      <c r="U44" s="21"/>
      <c r="V44" s="21"/>
      <c r="W44" s="21"/>
      <c r="X44" s="389"/>
      <c r="Y44" s="21"/>
      <c r="Z44" s="21"/>
      <c r="AO44" s="2465"/>
      <c r="AP44" s="2465"/>
      <c r="AQ44" s="2465"/>
      <c r="AR44" s="2465"/>
      <c r="AS44" s="2465"/>
      <c r="AT44" s="2465"/>
      <c r="AU44" s="2465"/>
      <c r="AV44" s="2465"/>
    </row>
    <row r="45" spans="1:48" ht="16.5">
      <c r="A45" s="650" t="s">
        <v>351</v>
      </c>
      <c r="B45" s="650" t="s">
        <v>351</v>
      </c>
      <c r="C45" s="34"/>
      <c r="Q45" s="649">
        <v>0</v>
      </c>
      <c r="R45" s="649">
        <v>0</v>
      </c>
      <c r="S45" s="649">
        <v>0</v>
      </c>
      <c r="T45" s="2626">
        <v>0</v>
      </c>
      <c r="U45" s="2626">
        <v>0</v>
      </c>
      <c r="V45" s="2626">
        <v>0</v>
      </c>
      <c r="W45" s="2626">
        <v>0</v>
      </c>
      <c r="X45" s="2626">
        <v>0</v>
      </c>
      <c r="Y45" s="2626">
        <v>0</v>
      </c>
      <c r="Z45" s="2626">
        <v>0</v>
      </c>
      <c r="AO45" s="2465"/>
      <c r="AP45" s="2465"/>
      <c r="AQ45" s="2465"/>
      <c r="AR45" s="2465"/>
      <c r="AS45" s="2465"/>
      <c r="AT45" s="2465"/>
      <c r="AU45" s="2465"/>
      <c r="AV45" s="2465"/>
    </row>
    <row r="46" spans="1:48" ht="16.5">
      <c r="A46" s="650" t="s">
        <v>352</v>
      </c>
      <c r="B46" s="650" t="s">
        <v>352</v>
      </c>
      <c r="C46" s="34"/>
      <c r="Q46" s="649">
        <v>0</v>
      </c>
      <c r="R46" s="649">
        <v>0</v>
      </c>
      <c r="S46" s="649">
        <v>0</v>
      </c>
      <c r="T46" s="2626">
        <v>0</v>
      </c>
      <c r="U46" s="2626">
        <v>0</v>
      </c>
      <c r="V46" s="2626">
        <v>0</v>
      </c>
      <c r="W46" s="2626">
        <v>0</v>
      </c>
      <c r="X46" s="2626">
        <v>0</v>
      </c>
      <c r="Y46" s="2626">
        <v>0</v>
      </c>
      <c r="Z46" s="2626">
        <v>0</v>
      </c>
      <c r="AO46" s="2465"/>
      <c r="AP46" s="2465"/>
      <c r="AQ46" s="2465"/>
      <c r="AR46" s="2465"/>
      <c r="AS46" s="2465"/>
      <c r="AT46" s="2465"/>
      <c r="AU46" s="2465"/>
      <c r="AV46" s="2465"/>
    </row>
    <row r="47" spans="1:48" ht="16.5">
      <c r="A47" s="650" t="s">
        <v>353</v>
      </c>
      <c r="B47" s="650" t="s">
        <v>353</v>
      </c>
      <c r="C47" s="34"/>
      <c r="Q47" s="649">
        <v>5564000000000</v>
      </c>
      <c r="R47" s="649">
        <v>4408000000000</v>
      </c>
      <c r="S47" s="649">
        <v>2074000000000</v>
      </c>
      <c r="T47" s="2626">
        <v>7.84E+20</v>
      </c>
      <c r="U47" s="2626">
        <v>8.2E+19</v>
      </c>
      <c r="V47" s="2626">
        <v>0</v>
      </c>
      <c r="W47" s="2626">
        <v>0</v>
      </c>
      <c r="X47" s="2626">
        <v>0</v>
      </c>
      <c r="Y47" s="2626">
        <v>0</v>
      </c>
      <c r="Z47" s="2626">
        <v>1.05E+20</v>
      </c>
      <c r="AO47" s="2465"/>
      <c r="AP47" s="2465"/>
      <c r="AQ47" s="2465"/>
      <c r="AR47" s="2465"/>
      <c r="AS47" s="2465"/>
      <c r="AT47" s="2465"/>
      <c r="AU47" s="2465"/>
      <c r="AV47" s="2465"/>
    </row>
    <row r="48" spans="1:48" ht="16.5">
      <c r="A48" s="650" t="s">
        <v>354</v>
      </c>
      <c r="B48" s="650" t="s">
        <v>354</v>
      </c>
      <c r="C48" s="34"/>
      <c r="Q48" s="649">
        <v>33.4</v>
      </c>
      <c r="R48" s="649">
        <v>25.6</v>
      </c>
      <c r="S48" s="649">
        <v>12.5</v>
      </c>
      <c r="T48" s="2626">
        <v>4600000000</v>
      </c>
      <c r="U48" s="2626">
        <v>400000000</v>
      </c>
      <c r="V48" s="2626">
        <v>0</v>
      </c>
      <c r="W48" s="2626">
        <v>0</v>
      </c>
      <c r="X48" s="2626">
        <v>0</v>
      </c>
      <c r="Y48" s="2626">
        <v>0</v>
      </c>
      <c r="Z48" s="2626">
        <v>400000000</v>
      </c>
      <c r="AO48" s="2465"/>
      <c r="AP48" s="2465"/>
      <c r="AQ48" s="2465"/>
      <c r="AR48" s="2465"/>
      <c r="AS48" s="2465"/>
      <c r="AT48" s="2465"/>
      <c r="AU48" s="2465"/>
      <c r="AV48" s="2465"/>
    </row>
    <row r="49" spans="1:27" ht="16.5">
      <c r="A49" s="650" t="s">
        <v>355</v>
      </c>
      <c r="B49" s="650" t="s">
        <v>355</v>
      </c>
      <c r="C49" s="34"/>
      <c r="Q49" s="649">
        <v>7.7</v>
      </c>
      <c r="R49" s="649">
        <v>7.7</v>
      </c>
      <c r="S49" s="649">
        <v>8.8000000000000007</v>
      </c>
      <c r="T49" s="2626">
        <v>21000000000</v>
      </c>
      <c r="U49" s="2626">
        <v>18300000000</v>
      </c>
      <c r="V49" s="2626">
        <v>19300000000</v>
      </c>
      <c r="W49" s="2626">
        <v>19600000000</v>
      </c>
      <c r="X49" s="2626">
        <v>18100000000</v>
      </c>
      <c r="Y49" s="2626">
        <v>16300000000</v>
      </c>
      <c r="Z49" s="2626">
        <v>14600000000</v>
      </c>
    </row>
    <row r="50" spans="1:27" ht="16.5">
      <c r="A50" s="650" t="s">
        <v>356</v>
      </c>
      <c r="B50" s="650" t="s">
        <v>356</v>
      </c>
      <c r="C50" s="34"/>
      <c r="Q50" s="649">
        <v>25.7</v>
      </c>
      <c r="R50" s="649">
        <v>17.899999999999999</v>
      </c>
      <c r="S50" s="649">
        <v>3.7</v>
      </c>
      <c r="T50" s="2626">
        <v>-16399999999.999998</v>
      </c>
      <c r="U50" s="2626">
        <v>-17900000000</v>
      </c>
      <c r="V50" s="2626">
        <v>-19300000000</v>
      </c>
      <c r="W50" s="2626">
        <v>-19600000000</v>
      </c>
      <c r="X50" s="2626">
        <v>-18100000000</v>
      </c>
      <c r="Y50" s="2626">
        <v>-16300000000</v>
      </c>
      <c r="Z50" s="262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P6"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f>
        <v>3036000000000</v>
      </c>
      <c r="O15" s="295">
        <v>3928000000000</v>
      </c>
      <c r="P15" s="295">
        <v>4549000000000</v>
      </c>
      <c r="Q15" s="295">
        <v>4889000000000</v>
      </c>
      <c r="R15" s="295">
        <v>5222000000000</v>
      </c>
      <c r="S15" s="295">
        <v>3774000000000</v>
      </c>
      <c r="T15" s="295">
        <v>3648000000000</v>
      </c>
      <c r="U15" s="295">
        <v>4500000000000</v>
      </c>
      <c r="V15" s="295">
        <v>5878000000000</v>
      </c>
      <c r="W15" s="295">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20">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3">O48+O57</f>
        <v>-752000000000</v>
      </c>
      <c r="P46" s="295">
        <f t="shared" si="3"/>
        <v>-602000000000</v>
      </c>
      <c r="Q46" s="295">
        <f t="shared" si="3"/>
        <v>76000000000</v>
      </c>
      <c r="R46" s="295">
        <f t="shared" si="3"/>
        <v>834000000000</v>
      </c>
      <c r="S46" s="295">
        <f t="shared" si="3"/>
        <v>490000000000</v>
      </c>
      <c r="T46" s="295">
        <f t="shared" si="3"/>
        <v>888000000000</v>
      </c>
      <c r="U46" s="295">
        <f t="shared" si="3"/>
        <v>1198000000000</v>
      </c>
      <c r="V46" s="295">
        <f t="shared" si="3"/>
        <v>595000000000</v>
      </c>
      <c r="W46" s="295">
        <f t="shared" si="3"/>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428</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431</v>
      </c>
      <c r="B61" s="99" t="s">
        <v>432</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435</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438</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439</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440</v>
      </c>
      <c r="C69" s="90"/>
      <c r="D69" s="113"/>
      <c r="E69" s="107"/>
      <c r="F69" s="113"/>
      <c r="G69" s="113"/>
      <c r="H69" s="113"/>
      <c r="I69" s="113"/>
      <c r="J69" s="113"/>
      <c r="K69" s="113"/>
      <c r="L69" s="113"/>
      <c r="M69" s="288">
        <f>M70+M75</f>
        <v>132000000000</v>
      </c>
      <c r="N69" s="288">
        <f>N70+N75</f>
        <v>-79000000000</v>
      </c>
      <c r="O69" s="288">
        <f t="shared" ref="O69:W69" si="7">O70+O75</f>
        <v>-739000000000</v>
      </c>
      <c r="P69" s="288">
        <f t="shared" si="7"/>
        <v>-593000000000</v>
      </c>
      <c r="Q69" s="288">
        <f t="shared" si="7"/>
        <v>-95000000000</v>
      </c>
      <c r="R69" s="288">
        <f t="shared" si="7"/>
        <v>-316000000000</v>
      </c>
      <c r="S69" s="288">
        <f t="shared" si="7"/>
        <v>-1458000000000</v>
      </c>
      <c r="T69" s="288">
        <f t="shared" si="7"/>
        <v>-1925000000000</v>
      </c>
      <c r="U69" s="288">
        <f t="shared" si="7"/>
        <v>-502000000000</v>
      </c>
      <c r="V69" s="288">
        <f t="shared" si="7"/>
        <v>399000000000</v>
      </c>
      <c r="W69" s="288">
        <f t="shared" si="7"/>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8">O71+O72+O73</f>
        <v>-594000000000</v>
      </c>
      <c r="P70" s="288">
        <f t="shared" si="8"/>
        <v>-232000000000</v>
      </c>
      <c r="Q70" s="288">
        <f t="shared" si="8"/>
        <v>-95000000000</v>
      </c>
      <c r="R70" s="288">
        <f t="shared" si="8"/>
        <v>-316000000000</v>
      </c>
      <c r="S70" s="288">
        <f t="shared" si="8"/>
        <v>-1435000000000</v>
      </c>
      <c r="T70" s="288">
        <f t="shared" si="8"/>
        <v>-1793000000000</v>
      </c>
      <c r="U70" s="288">
        <f t="shared" si="8"/>
        <v>-442000000000</v>
      </c>
      <c r="V70" s="288">
        <f t="shared" si="8"/>
        <v>399000000000</v>
      </c>
      <c r="W70" s="288">
        <f t="shared" si="8"/>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441</v>
      </c>
      <c r="B71" s="90" t="s">
        <v>441</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442</v>
      </c>
      <c r="B72" s="90" t="s">
        <v>442</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443</v>
      </c>
      <c r="B73" s="90" t="s">
        <v>443</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9">O75</f>
        <v>-145000000000</v>
      </c>
      <c r="P74" s="288">
        <f t="shared" si="9"/>
        <v>-361000000000</v>
      </c>
      <c r="Q74" s="288">
        <f t="shared" si="9"/>
        <v>0</v>
      </c>
      <c r="R74" s="288">
        <f t="shared" si="9"/>
        <v>0</v>
      </c>
      <c r="S74" s="288">
        <f t="shared" si="9"/>
        <v>-23000000000</v>
      </c>
      <c r="T74" s="288">
        <f t="shared" si="9"/>
        <v>-132000000000</v>
      </c>
      <c r="U74" s="288">
        <f t="shared" si="9"/>
        <v>-60000000000</v>
      </c>
      <c r="V74" s="288">
        <f t="shared" si="9"/>
        <v>0</v>
      </c>
      <c r="W74" s="288">
        <f t="shared" si="9"/>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444</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445</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446</v>
      </c>
      <c r="B79" s="90" t="s">
        <v>446</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447</v>
      </c>
      <c r="B80" s="139" t="s">
        <v>447</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420</v>
      </c>
      <c r="B81" s="90" t="s">
        <v>420</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448</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449</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446</v>
      </c>
      <c r="B85" s="90" t="s">
        <v>446</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418</v>
      </c>
      <c r="B86" s="139" t="s">
        <v>418</v>
      </c>
      <c r="C86" s="58" t="s">
        <v>7052</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421</v>
      </c>
      <c r="B87" s="139" t="s">
        <v>421</v>
      </c>
      <c r="C87" s="58" t="s">
        <v>7052</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420</v>
      </c>
      <c r="B88" s="90" t="s">
        <v>420</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451</v>
      </c>
      <c r="O91" t="s">
        <v>451</v>
      </c>
      <c r="P91" t="s">
        <v>451</v>
      </c>
      <c r="Q91" t="s">
        <v>451</v>
      </c>
      <c r="R91" t="s">
        <v>451</v>
      </c>
      <c r="S91" t="s">
        <v>451</v>
      </c>
      <c r="T91" t="s">
        <v>451</v>
      </c>
      <c r="U91" t="s">
        <v>451</v>
      </c>
      <c r="V91" t="s">
        <v>451</v>
      </c>
      <c r="W91" t="s">
        <v>451</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457</v>
      </c>
      <c r="D97" s="130"/>
      <c r="E97" s="130"/>
      <c r="F97" s="130"/>
      <c r="G97" s="130"/>
      <c r="H97" s="130"/>
      <c r="I97" s="130"/>
      <c r="J97" s="223">
        <f t="shared" ref="J97:W97" si="15">J20-J21-J22</f>
        <v>274500000000</v>
      </c>
      <c r="K97" s="223">
        <f t="shared" si="15"/>
        <v>320700000000</v>
      </c>
      <c r="L97" s="223">
        <f t="shared" si="15"/>
        <v>539000000000</v>
      </c>
      <c r="M97" s="267">
        <f t="shared" si="15"/>
        <v>0</v>
      </c>
      <c r="N97" s="791">
        <f t="shared" si="15"/>
        <v>625000000000</v>
      </c>
      <c r="O97" s="791">
        <f t="shared" si="15"/>
        <v>1037000000000</v>
      </c>
      <c r="P97" s="791">
        <f t="shared" si="15"/>
        <v>1305000000000</v>
      </c>
      <c r="Q97" s="791">
        <f t="shared" si="15"/>
        <v>1231000000000</v>
      </c>
      <c r="R97" s="791">
        <f t="shared" si="15"/>
        <v>1248000000000</v>
      </c>
      <c r="S97" s="791">
        <f t="shared" si="15"/>
        <v>787000000000</v>
      </c>
      <c r="T97" s="791">
        <f t="shared" si="15"/>
        <v>624000000000</v>
      </c>
      <c r="U97" s="791">
        <f t="shared" si="15"/>
        <v>773000000000</v>
      </c>
      <c r="V97" s="791">
        <f t="shared" si="15"/>
        <v>998000000000</v>
      </c>
      <c r="W97" s="791">
        <f t="shared" si="15"/>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458</v>
      </c>
      <c r="D98" s="130"/>
      <c r="E98" s="130"/>
      <c r="F98" s="130"/>
      <c r="G98" s="130"/>
      <c r="H98" s="130"/>
      <c r="I98" s="130"/>
      <c r="J98" s="130">
        <f t="shared" ref="J98:W98" si="16">J23-J24-J25</f>
        <v>0</v>
      </c>
      <c r="K98" s="130">
        <f t="shared" si="16"/>
        <v>0</v>
      </c>
      <c r="L98" s="130">
        <f t="shared" si="16"/>
        <v>0</v>
      </c>
      <c r="M98" s="267">
        <f t="shared" si="16"/>
        <v>0</v>
      </c>
      <c r="N98" s="267">
        <f t="shared" si="16"/>
        <v>0</v>
      </c>
      <c r="O98" s="267">
        <f t="shared" si="16"/>
        <v>0</v>
      </c>
      <c r="P98" s="267">
        <f t="shared" si="16"/>
        <v>0</v>
      </c>
      <c r="Q98" s="267">
        <f t="shared" si="16"/>
        <v>0</v>
      </c>
      <c r="R98" s="267">
        <f t="shared" si="16"/>
        <v>0</v>
      </c>
      <c r="S98" s="267">
        <f t="shared" si="16"/>
        <v>0</v>
      </c>
      <c r="T98" s="267">
        <f t="shared" si="16"/>
        <v>0</v>
      </c>
      <c r="U98" s="267">
        <f t="shared" si="16"/>
        <v>0</v>
      </c>
      <c r="V98" s="267">
        <f t="shared" si="16"/>
        <v>0</v>
      </c>
      <c r="W98" s="267">
        <f t="shared" si="16"/>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7">J26-J27-J28</f>
        <v>-100000000</v>
      </c>
      <c r="K99" s="130">
        <f t="shared" si="17"/>
        <v>0</v>
      </c>
      <c r="L99" s="130">
        <f t="shared" si="17"/>
        <v>0</v>
      </c>
      <c r="M99" s="267">
        <f t="shared" si="17"/>
        <v>0</v>
      </c>
      <c r="N99" s="267">
        <f t="shared" si="17"/>
        <v>0</v>
      </c>
      <c r="O99" s="267">
        <f t="shared" si="17"/>
        <v>1000000000</v>
      </c>
      <c r="P99" s="267">
        <f t="shared" si="17"/>
        <v>0</v>
      </c>
      <c r="Q99" s="267">
        <f t="shared" si="17"/>
        <v>0</v>
      </c>
      <c r="R99" s="267">
        <f t="shared" si="17"/>
        <v>-1000000000</v>
      </c>
      <c r="S99" s="267">
        <f t="shared" si="17"/>
        <v>-1000000000</v>
      </c>
      <c r="T99" s="267">
        <f t="shared" si="17"/>
        <v>-1000000000</v>
      </c>
      <c r="U99" s="267">
        <f t="shared" si="17"/>
        <v>0</v>
      </c>
      <c r="V99" s="267">
        <f t="shared" si="17"/>
        <v>1000000000</v>
      </c>
      <c r="W99" s="267">
        <f t="shared" si="17"/>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459</v>
      </c>
      <c r="D100" s="224"/>
      <c r="E100" s="224"/>
      <c r="F100" s="224"/>
      <c r="G100" s="224"/>
      <c r="H100" s="224"/>
      <c r="I100" s="224"/>
      <c r="J100" s="225">
        <f t="shared" ref="J100:W100" si="18">J31-J32-J33</f>
        <v>322900000000</v>
      </c>
      <c r="K100" s="225">
        <f t="shared" si="18"/>
        <v>548000000000</v>
      </c>
      <c r="L100" s="224">
        <f t="shared" si="18"/>
        <v>0</v>
      </c>
      <c r="M100" s="267">
        <f t="shared" si="18"/>
        <v>-1000000000</v>
      </c>
      <c r="N100" s="791">
        <f t="shared" si="18"/>
        <v>868000000000</v>
      </c>
      <c r="O100" s="791">
        <f t="shared" si="18"/>
        <v>993000000000</v>
      </c>
      <c r="P100" s="791">
        <f t="shared" si="18"/>
        <v>1356000000000</v>
      </c>
      <c r="Q100" s="791">
        <f t="shared" si="18"/>
        <v>1449000000000</v>
      </c>
      <c r="R100" s="791">
        <f t="shared" si="18"/>
        <v>1555000000000</v>
      </c>
      <c r="S100" s="791">
        <f t="shared" si="18"/>
        <v>736000000000</v>
      </c>
      <c r="T100" s="791">
        <f t="shared" si="18"/>
        <v>645000000000</v>
      </c>
      <c r="U100" s="791">
        <f t="shared" si="18"/>
        <v>1145000000000</v>
      </c>
      <c r="V100" s="791">
        <f t="shared" si="18"/>
        <v>1163000000000</v>
      </c>
      <c r="W100" s="791">
        <f t="shared" si="18"/>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460</v>
      </c>
      <c r="D101" s="224"/>
      <c r="E101" s="224"/>
      <c r="F101" s="224"/>
      <c r="G101" s="224"/>
      <c r="H101" s="224"/>
      <c r="I101" s="224"/>
      <c r="J101" s="224">
        <f>J46-J47-J48-J57-J63</f>
        <v>0</v>
      </c>
      <c r="K101" s="224">
        <f t="shared" ref="K101:W101" si="19">K46-K47-K48-K57</f>
        <v>0</v>
      </c>
      <c r="L101" s="224">
        <f t="shared" si="19"/>
        <v>0</v>
      </c>
      <c r="M101" s="267">
        <f t="shared" si="19"/>
        <v>0</v>
      </c>
      <c r="N101" s="267">
        <f t="shared" si="19"/>
        <v>0</v>
      </c>
      <c r="O101" s="267">
        <f t="shared" si="19"/>
        <v>0</v>
      </c>
      <c r="P101" s="267">
        <f t="shared" si="19"/>
        <v>0</v>
      </c>
      <c r="Q101" s="267">
        <f t="shared" si="19"/>
        <v>0</v>
      </c>
      <c r="R101" s="267">
        <f t="shared" si="19"/>
        <v>0</v>
      </c>
      <c r="S101" s="267">
        <f t="shared" si="19"/>
        <v>0</v>
      </c>
      <c r="T101" s="267">
        <f t="shared" si="19"/>
        <v>0</v>
      </c>
      <c r="U101" s="267">
        <f t="shared" si="19"/>
        <v>0</v>
      </c>
      <c r="V101" s="267">
        <f t="shared" si="19"/>
        <v>0</v>
      </c>
      <c r="W101" s="267">
        <f t="shared" si="19"/>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0">
        <f t="shared" si="20"/>
        <v>3000000000</v>
      </c>
      <c r="O102" s="790">
        <f t="shared" si="20"/>
        <v>-94000000000</v>
      </c>
      <c r="P102" s="790">
        <f t="shared" si="20"/>
        <v>-143000000000</v>
      </c>
      <c r="Q102" s="790">
        <f t="shared" si="20"/>
        <v>183000000000</v>
      </c>
      <c r="R102" s="790">
        <f t="shared" si="20"/>
        <v>438000000000</v>
      </c>
      <c r="S102" s="790">
        <f t="shared" si="20"/>
        <v>810000000000</v>
      </c>
      <c r="T102" s="790">
        <f t="shared" si="20"/>
        <v>1209000000000</v>
      </c>
      <c r="U102" s="790">
        <f t="shared" si="20"/>
        <v>581000000000</v>
      </c>
      <c r="V102" s="790">
        <f t="shared" si="20"/>
        <v>744000000000</v>
      </c>
      <c r="W102" s="790">
        <f t="shared" si="20"/>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1">J57-J58-J61-J62</f>
        <v>0</v>
      </c>
      <c r="K103" s="51">
        <f t="shared" si="21"/>
        <v>0</v>
      </c>
      <c r="L103" s="51">
        <f t="shared" si="21"/>
        <v>0</v>
      </c>
      <c r="M103" s="51">
        <f t="shared" si="21"/>
        <v>424000000000</v>
      </c>
      <c r="N103" s="790">
        <f t="shared" si="21"/>
        <v>-370000000000</v>
      </c>
      <c r="O103" s="790">
        <f t="shared" si="21"/>
        <v>-658000000000</v>
      </c>
      <c r="P103" s="790">
        <f t="shared" si="21"/>
        <v>-459000000000</v>
      </c>
      <c r="Q103" s="790">
        <f t="shared" si="21"/>
        <v>-107000000000</v>
      </c>
      <c r="R103" s="790">
        <f t="shared" si="21"/>
        <v>396000000000</v>
      </c>
      <c r="S103" s="790">
        <f t="shared" si="21"/>
        <v>-320000000000</v>
      </c>
      <c r="T103" s="790">
        <f t="shared" si="21"/>
        <v>-321000000000</v>
      </c>
      <c r="U103" s="790">
        <f t="shared" si="21"/>
        <v>617000000000</v>
      </c>
      <c r="V103" s="790">
        <f t="shared" si="21"/>
        <v>-149000000000</v>
      </c>
      <c r="W103" s="790">
        <f t="shared" si="21"/>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9">
        <v>45182875000000</v>
      </c>
      <c r="Z106" s="2419">
        <v>50917712000000</v>
      </c>
      <c r="AA106" s="2419">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1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462</v>
      </c>
      <c r="B1" s="82" t="s">
        <v>463</v>
      </c>
      <c r="C1" s="82"/>
      <c r="D1" s="27"/>
      <c r="E1" s="27"/>
      <c r="F1" s="27"/>
      <c r="G1" s="27"/>
      <c r="H1" s="27"/>
      <c r="I1" s="27"/>
      <c r="J1" s="27"/>
      <c r="K1" s="27"/>
      <c r="L1" s="27"/>
      <c r="M1" s="27"/>
      <c r="N1" s="27"/>
      <c r="O1" s="28"/>
      <c r="P1" s="28"/>
      <c r="Q1" s="28"/>
      <c r="R1" s="29"/>
      <c r="S1" s="28"/>
      <c r="T1" s="28"/>
      <c r="U1" s="28"/>
      <c r="V1" s="28"/>
      <c r="W1" s="28"/>
      <c r="X1" s="2"/>
    </row>
    <row r="2" spans="1:27">
      <c r="B2" s="30" t="s">
        <v>464</v>
      </c>
      <c r="C2" s="30"/>
      <c r="D2" s="28"/>
      <c r="E2" s="28"/>
      <c r="F2" s="28"/>
      <c r="G2" s="28"/>
      <c r="H2" s="28"/>
      <c r="I2" s="28"/>
      <c r="J2" s="28"/>
      <c r="K2" s="28"/>
      <c r="L2" s="28"/>
      <c r="M2" s="28"/>
      <c r="N2" s="28"/>
      <c r="O2" s="28"/>
      <c r="P2" s="28"/>
      <c r="Q2" s="28"/>
      <c r="R2" s="31"/>
      <c r="S2" s="32"/>
      <c r="T2" s="33"/>
      <c r="U2" s="28"/>
      <c r="V2" s="28"/>
      <c r="W2" s="28"/>
      <c r="X2" s="2"/>
      <c r="Y2" s="2465"/>
      <c r="Z2" s="2465"/>
      <c r="AA2" s="2465"/>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5"/>
      <c r="Z3" s="2465"/>
      <c r="AA3" s="2465"/>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5"/>
      <c r="Z4" s="2465"/>
      <c r="AA4" s="2465"/>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5"/>
      <c r="Z5" s="2465"/>
      <c r="AA5" s="2465"/>
    </row>
    <row r="6" spans="1:27"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R6" si="2">Q8+Q13</f>
        <v>604000000</v>
      </c>
      <c r="R6" s="168">
        <f t="shared" si="2"/>
        <v>685000000</v>
      </c>
      <c r="S6" s="168">
        <v>870000000</v>
      </c>
      <c r="T6" s="168">
        <v>951000000</v>
      </c>
      <c r="U6" s="168">
        <v>817000000</v>
      </c>
      <c r="V6" s="168"/>
      <c r="W6" s="168"/>
      <c r="X6" s="168"/>
      <c r="Y6" s="2465"/>
      <c r="Z6" s="2465"/>
      <c r="AA6" s="2465"/>
    </row>
    <row r="7" spans="1:27">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4"/>
      <c r="Z7" s="2465"/>
      <c r="AA7" s="2465"/>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 si="4">(R9+R12)</f>
        <v>680000000</v>
      </c>
      <c r="S8" s="125">
        <f>S6</f>
        <v>870000000</v>
      </c>
      <c r="T8" s="125">
        <f t="shared" ref="T8:U8" si="5">T6</f>
        <v>951000000</v>
      </c>
      <c r="U8" s="125">
        <f t="shared" si="5"/>
        <v>817000000</v>
      </c>
      <c r="V8" s="125"/>
      <c r="W8" s="125"/>
      <c r="X8" s="125"/>
      <c r="Y8" s="2604"/>
      <c r="Z8" s="2465"/>
      <c r="AA8" s="2465"/>
    </row>
    <row r="9" spans="1:27">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5"/>
      <c r="Z9" s="2465"/>
      <c r="AA9" s="2465"/>
    </row>
    <row r="10" spans="1:27">
      <c r="A10" s="99" t="s">
        <v>39</v>
      </c>
      <c r="B10" s="99" t="s">
        <v>468</v>
      </c>
      <c r="C10" s="34" t="s">
        <v>469</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5"/>
      <c r="Z10" s="2465"/>
      <c r="AA10" s="2465"/>
    </row>
    <row r="11" spans="1:27">
      <c r="A11" s="99" t="s">
        <v>188</v>
      </c>
      <c r="B11" s="99" t="s">
        <v>470</v>
      </c>
      <c r="C11" s="34" t="s">
        <v>469</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5"/>
      <c r="Z11" s="2465"/>
      <c r="AA11" s="2465"/>
    </row>
    <row r="12" spans="1:27">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5"/>
      <c r="Z12" s="2465"/>
      <c r="AA12" s="2465"/>
    </row>
    <row r="13" spans="1:27" s="9" customFormat="1">
      <c r="A13" s="18" t="s">
        <v>53</v>
      </c>
      <c r="B13" s="18" t="s">
        <v>473</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5"/>
      <c r="Z13" s="2465"/>
      <c r="AA13" s="2465"/>
    </row>
    <row r="14" spans="1:27">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5"/>
      <c r="Z14" s="2465"/>
      <c r="AA14" s="2465"/>
    </row>
    <row r="15" spans="1:27">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5"/>
      <c r="Z15" s="2465"/>
      <c r="AA15" s="2465"/>
    </row>
    <row r="16" spans="1:27" s="9" customFormat="1">
      <c r="A16" s="18" t="s">
        <v>198</v>
      </c>
      <c r="B16" s="18" t="s">
        <v>478</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5"/>
      <c r="Z16" s="2465"/>
      <c r="AA16" s="2465"/>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 si="8">(R18-R27+R29)</f>
        <v>672000000</v>
      </c>
      <c r="S17" s="125"/>
      <c r="T17" s="125"/>
      <c r="U17" s="125"/>
      <c r="V17" s="125"/>
      <c r="W17" s="125"/>
      <c r="X17" s="125"/>
      <c r="Y17" s="2465"/>
      <c r="Z17" s="2465"/>
      <c r="AA17" s="2465"/>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5"/>
      <c r="Z18" s="2465"/>
      <c r="AA18" s="2465"/>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5"/>
      <c r="Z19" s="2465"/>
      <c r="AA19" s="2465"/>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5"/>
      <c r="Z20" s="2465"/>
      <c r="AA20" s="2715"/>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5"/>
      <c r="Z21" s="2465"/>
      <c r="AA21" s="2465"/>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5"/>
      <c r="Z22" s="2465"/>
      <c r="AA22" s="2465"/>
    </row>
    <row r="23" spans="1:27">
      <c r="A23" s="99" t="s">
        <v>487</v>
      </c>
      <c r="B23" s="99" t="s">
        <v>488</v>
      </c>
      <c r="C23" s="58" t="s">
        <v>204</v>
      </c>
      <c r="D23" s="125">
        <v>23000000</v>
      </c>
      <c r="E23" s="125">
        <v>21500000</v>
      </c>
      <c r="F23" s="178">
        <v>33500000</v>
      </c>
      <c r="G23" s="178">
        <v>50800000</v>
      </c>
      <c r="H23" s="178">
        <v>56000000</v>
      </c>
      <c r="I23" s="328">
        <f>I24+I25</f>
        <v>80000000</v>
      </c>
      <c r="J23" s="328">
        <f t="shared" ref="J23:R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2"/>
      <c r="T23" s="2692"/>
      <c r="U23" s="2692"/>
      <c r="V23" s="2692"/>
      <c r="W23" s="2692"/>
      <c r="X23" s="2692"/>
      <c r="Y23" s="2465"/>
      <c r="Z23" s="2465"/>
      <c r="AA23" s="2465"/>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5"/>
      <c r="Z24" s="2465"/>
      <c r="AA24" s="2465"/>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5"/>
      <c r="Z25" s="2465"/>
      <c r="AA25" s="2465"/>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5"/>
      <c r="Z26" s="2465"/>
      <c r="AA26" s="2465"/>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5"/>
      <c r="Z27" s="2465"/>
      <c r="AA27" s="2465"/>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5"/>
      <c r="Z28" s="2465"/>
      <c r="AA28" s="2465"/>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5"/>
      <c r="Z29" s="2465"/>
      <c r="AA29" s="2465"/>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5"/>
      <c r="Z30" s="2465"/>
      <c r="AA30" s="2465"/>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5"/>
      <c r="Z31" s="2465"/>
      <c r="AA31" s="2465"/>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5"/>
      <c r="Z32" s="2465"/>
      <c r="AA32" s="2465"/>
    </row>
    <row r="33" spans="1:27">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5"/>
      <c r="Z33" s="2465"/>
      <c r="AA33" s="2465"/>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5"/>
      <c r="Z34" s="2465"/>
      <c r="AA34" s="2465"/>
    </row>
    <row r="35" spans="1:27">
      <c r="A35" s="89" t="s">
        <v>261</v>
      </c>
      <c r="B35" s="89" t="s">
        <v>261</v>
      </c>
      <c r="C35" s="58" t="s">
        <v>252</v>
      </c>
      <c r="D35" s="125">
        <f>D37+D41+D42</f>
        <v>-1000000</v>
      </c>
      <c r="E35" s="125">
        <f>E37+E41+E42</f>
        <v>-35200000</v>
      </c>
      <c r="F35" s="125">
        <f t="shared" ref="F35:R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5"/>
      <c r="Z35" s="2465"/>
      <c r="AA35" s="2465"/>
    </row>
    <row r="36" spans="1:27">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5"/>
      <c r="Z36" s="2465"/>
      <c r="AA36" s="2465"/>
    </row>
    <row r="37" spans="1:27">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 si="13">R38+R40</f>
        <v>-54000000</v>
      </c>
      <c r="S37" s="178"/>
      <c r="T37" s="178"/>
      <c r="U37" s="178"/>
      <c r="V37" s="178"/>
      <c r="W37" s="178"/>
      <c r="X37" s="178"/>
      <c r="Y37" s="2465"/>
      <c r="Z37" s="2465"/>
      <c r="AA37" s="2465"/>
    </row>
    <row r="38" spans="1:27">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5"/>
      <c r="Z38" s="2465"/>
      <c r="AA38" s="2465"/>
    </row>
    <row r="39" spans="1:27">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5"/>
      <c r="Z39" s="2465"/>
      <c r="AA39" s="2465"/>
    </row>
    <row r="40" spans="1:27">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5"/>
      <c r="Z40" s="2465"/>
      <c r="AA40" s="2465"/>
    </row>
    <row r="41" spans="1:27">
      <c r="A41" s="99" t="s">
        <v>504</v>
      </c>
      <c r="B41" s="99" t="s">
        <v>504</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5"/>
      <c r="Z41" s="2465"/>
      <c r="AA41" s="2465"/>
    </row>
    <row r="42" spans="1:27">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5"/>
      <c r="Z42" s="2465"/>
      <c r="AA42" s="2465"/>
    </row>
    <row r="43" spans="1:27">
      <c r="A43" s="89" t="s">
        <v>120</v>
      </c>
      <c r="B43" s="89" t="s">
        <v>120</v>
      </c>
      <c r="C43" s="58" t="s">
        <v>252</v>
      </c>
      <c r="D43" s="125">
        <f>D44-D45</f>
        <v>43000000</v>
      </c>
      <c r="E43" s="125">
        <f t="shared" ref="E43:R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5"/>
      <c r="Z43" s="2465"/>
      <c r="AA43" s="2465"/>
    </row>
    <row r="44" spans="1:27">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5"/>
      <c r="Z44" s="2465"/>
      <c r="AA44" s="2465"/>
    </row>
    <row r="45" spans="1:27">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5"/>
      <c r="Z45" s="2465"/>
      <c r="AA45" s="2465"/>
    </row>
    <row r="46" spans="1:27">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5"/>
      <c r="Z46" s="2465"/>
      <c r="AA46" s="2465"/>
    </row>
    <row r="47" spans="1:27">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5"/>
      <c r="Z47" s="2465"/>
      <c r="AA47" s="2465"/>
    </row>
    <row r="48" spans="1:27">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517</v>
      </c>
      <c r="B53" s="90" t="s">
        <v>518</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525</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527</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528</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529</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530</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531</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532</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533</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534</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B19" sqref="B19"/>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6" t="s">
        <v>535</v>
      </c>
      <c r="B1" s="1566" t="s">
        <v>7220</v>
      </c>
      <c r="C1" s="1566"/>
      <c r="D1" s="1566"/>
      <c r="E1" s="1566"/>
      <c r="F1" s="1566"/>
      <c r="G1" s="1566"/>
      <c r="H1" s="1568"/>
      <c r="I1" s="1568"/>
    </row>
    <row r="2" spans="1:22">
      <c r="B2" s="1571" t="s">
        <v>7217</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5"/>
      <c r="N4" s="2465"/>
      <c r="O4" s="2465"/>
      <c r="P4" s="2465"/>
      <c r="Q4" s="2465"/>
      <c r="R4" s="2465"/>
      <c r="S4" s="2465"/>
      <c r="T4" s="2465"/>
      <c r="U4" s="2465"/>
      <c r="V4" s="2465"/>
    </row>
    <row r="5" spans="1:22">
      <c r="A5" s="1570" t="s">
        <v>28</v>
      </c>
      <c r="B5" s="1575" t="s">
        <v>29</v>
      </c>
      <c r="C5" s="1575"/>
      <c r="D5" s="2009" t="s">
        <v>30</v>
      </c>
      <c r="E5" s="2009" t="s">
        <v>30</v>
      </c>
      <c r="F5" s="2009" t="s">
        <v>30</v>
      </c>
      <c r="G5" s="2009" t="s">
        <v>30</v>
      </c>
      <c r="H5" s="2009" t="s">
        <v>30</v>
      </c>
      <c r="I5" s="2009" t="s">
        <v>30</v>
      </c>
      <c r="J5" s="2009" t="s">
        <v>30</v>
      </c>
      <c r="K5" s="2009" t="s">
        <v>32</v>
      </c>
      <c r="L5" s="2009" t="s">
        <v>32</v>
      </c>
      <c r="M5" s="2465"/>
      <c r="N5" s="2465"/>
      <c r="O5" s="2465"/>
      <c r="P5" s="2465"/>
      <c r="Q5" s="2465"/>
      <c r="R5" s="2465"/>
      <c r="S5" s="2465"/>
      <c r="T5" s="2465"/>
      <c r="U5" s="2465"/>
      <c r="V5" s="2465"/>
    </row>
    <row r="6" spans="1:22" s="848" customFormat="1">
      <c r="A6" s="2314" t="s">
        <v>33</v>
      </c>
      <c r="B6" s="2314" t="s">
        <v>452</v>
      </c>
      <c r="C6" s="2261" t="s">
        <v>35</v>
      </c>
      <c r="D6" s="2675">
        <f>D7+D11</f>
        <v>700700000000</v>
      </c>
      <c r="E6" s="2675">
        <f t="shared" ref="E6:L6" si="0">E7+E11</f>
        <v>891700000000</v>
      </c>
      <c r="F6" s="2675">
        <f t="shared" si="0"/>
        <v>1150100000000</v>
      </c>
      <c r="G6" s="2675">
        <f t="shared" si="0"/>
        <v>1584400000000</v>
      </c>
      <c r="H6" s="2675">
        <f t="shared" si="0"/>
        <v>2106600000000</v>
      </c>
      <c r="I6" s="2675">
        <f t="shared" si="0"/>
        <v>2871600000000</v>
      </c>
      <c r="J6" s="2675">
        <f t="shared" si="0"/>
        <v>3669800000000</v>
      </c>
      <c r="K6" s="2675">
        <f t="shared" si="0"/>
        <v>4633700000000</v>
      </c>
      <c r="L6" s="2675">
        <f t="shared" si="0"/>
        <v>5718000000000</v>
      </c>
      <c r="M6" s="2522"/>
      <c r="N6" s="2465"/>
      <c r="O6" s="2465"/>
      <c r="P6" s="2465"/>
      <c r="Q6" s="2465"/>
      <c r="R6" s="2465"/>
      <c r="S6" s="2465"/>
      <c r="T6" s="2465"/>
      <c r="U6" s="2465"/>
      <c r="V6" s="2465"/>
    </row>
    <row r="7" spans="1:22" ht="20.25" customHeight="1">
      <c r="A7" s="1567" t="s">
        <v>159</v>
      </c>
      <c r="B7" s="1567" t="s">
        <v>159</v>
      </c>
      <c r="C7" s="1578" t="s">
        <v>38</v>
      </c>
      <c r="D7" s="2071">
        <f>D8+D9+D10</f>
        <v>700700000000</v>
      </c>
      <c r="E7" s="2071">
        <f t="shared" ref="E7:L7" si="1">E8+E9+E10</f>
        <v>891700000000</v>
      </c>
      <c r="F7" s="2071">
        <f t="shared" si="1"/>
        <v>1150100000000</v>
      </c>
      <c r="G7" s="2071">
        <f t="shared" si="1"/>
        <v>1584400000000</v>
      </c>
      <c r="H7" s="2071">
        <f t="shared" si="1"/>
        <v>2106600000000</v>
      </c>
      <c r="I7" s="2071">
        <f t="shared" si="1"/>
        <v>2871600000000</v>
      </c>
      <c r="J7" s="2071">
        <f t="shared" si="1"/>
        <v>3669800000000</v>
      </c>
      <c r="K7" s="2071">
        <f t="shared" si="1"/>
        <v>4633700000000</v>
      </c>
      <c r="L7" s="2071">
        <f t="shared" si="1"/>
        <v>5718000000000</v>
      </c>
      <c r="M7" s="2522"/>
      <c r="N7" s="2465"/>
      <c r="O7" s="2465"/>
      <c r="P7" s="2465"/>
      <c r="Q7" s="2465"/>
      <c r="R7" s="2465"/>
      <c r="S7" s="2465"/>
      <c r="T7" s="2465"/>
      <c r="U7" s="2465"/>
      <c r="V7" s="2465"/>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2"/>
      <c r="N8" s="2465"/>
      <c r="O8" s="2465"/>
      <c r="P8" s="2465"/>
      <c r="Q8" s="2465"/>
      <c r="R8" s="2465"/>
      <c r="S8" s="2465"/>
      <c r="T8" s="2465"/>
      <c r="U8" s="2465"/>
      <c r="V8" s="2465"/>
    </row>
    <row r="9" spans="1:22">
      <c r="A9" s="1577" t="s">
        <v>2564</v>
      </c>
      <c r="B9" t="s">
        <v>537</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2"/>
      <c r="N9" s="2465"/>
      <c r="O9" s="2465"/>
      <c r="P9" s="2465"/>
      <c r="Q9" s="2465"/>
      <c r="R9" s="2465"/>
      <c r="S9" s="2465"/>
      <c r="T9" s="2465"/>
      <c r="U9" s="2465"/>
      <c r="V9" s="2465"/>
    </row>
    <row r="10" spans="1:22">
      <c r="A10" s="1577" t="s">
        <v>7218</v>
      </c>
      <c r="B10" t="s">
        <v>7218</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2"/>
      <c r="N10" s="2465"/>
      <c r="O10" s="2465"/>
      <c r="P10" s="2465"/>
      <c r="Q10" s="2465"/>
      <c r="R10" s="2465"/>
      <c r="S10" s="2465"/>
      <c r="T10" s="2465"/>
      <c r="U10" s="2465"/>
      <c r="V10" s="2465"/>
    </row>
    <row r="11" spans="1:22" s="848" customFormat="1">
      <c r="A11" s="2619" t="s">
        <v>53</v>
      </c>
      <c r="B11" s="2619" t="s">
        <v>53</v>
      </c>
      <c r="C11" s="2616" t="s">
        <v>38</v>
      </c>
      <c r="D11" s="2673">
        <v>0</v>
      </c>
      <c r="E11" s="2673">
        <v>0</v>
      </c>
      <c r="F11" s="2673">
        <v>0</v>
      </c>
      <c r="G11" s="2673">
        <v>0</v>
      </c>
      <c r="H11" s="2673">
        <v>0</v>
      </c>
      <c r="I11" s="2673">
        <v>0</v>
      </c>
      <c r="J11" s="2673">
        <v>0</v>
      </c>
      <c r="K11" s="2673">
        <v>0</v>
      </c>
      <c r="L11" s="2673">
        <v>0</v>
      </c>
      <c r="M11" s="2522"/>
      <c r="N11" s="2465"/>
      <c r="O11" s="2465"/>
      <c r="P11" s="2465"/>
      <c r="Q11" s="2465"/>
      <c r="R11" s="2465"/>
      <c r="S11" s="2465"/>
      <c r="T11" s="2465"/>
      <c r="U11" s="2465"/>
      <c r="V11" s="2465"/>
    </row>
    <row r="12" spans="1:22" s="848" customFormat="1">
      <c r="A12" s="2004" t="s">
        <v>71</v>
      </c>
      <c r="B12" s="2005" t="s">
        <v>379</v>
      </c>
      <c r="C12" s="2004" t="s">
        <v>35</v>
      </c>
      <c r="D12" s="2265">
        <f>D13+D17+D18</f>
        <v>735200000000</v>
      </c>
      <c r="E12" s="2265">
        <f t="shared" ref="E12:L12" si="2">E13+E17+E18</f>
        <v>936400000000</v>
      </c>
      <c r="F12" s="2265">
        <f t="shared" si="2"/>
        <v>1238500000000</v>
      </c>
      <c r="G12" s="2265">
        <f t="shared" si="2"/>
        <v>1744600000000</v>
      </c>
      <c r="H12" s="2265">
        <f t="shared" si="2"/>
        <v>2368900000000</v>
      </c>
      <c r="I12" s="2265">
        <f t="shared" si="2"/>
        <v>3255600000000</v>
      </c>
      <c r="J12" s="2265">
        <f t="shared" si="2"/>
        <v>4114600000000</v>
      </c>
      <c r="K12" s="2265">
        <f t="shared" si="2"/>
        <v>4998700000000</v>
      </c>
      <c r="L12" s="2265">
        <f t="shared" si="2"/>
        <v>5926600000000</v>
      </c>
      <c r="M12" s="2522"/>
      <c r="N12" s="2465"/>
      <c r="O12" s="2465"/>
      <c r="P12" s="2465"/>
      <c r="Q12" s="2465"/>
      <c r="R12" s="2465"/>
      <c r="S12" s="2465"/>
      <c r="T12" s="2465"/>
      <c r="U12" s="2465"/>
      <c r="V12" s="2465"/>
    </row>
    <row r="13" spans="1:22" s="848" customFormat="1">
      <c r="A13" s="2619" t="s">
        <v>1972</v>
      </c>
      <c r="B13" s="2619" t="s">
        <v>1972</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2"/>
      <c r="N13" s="2465"/>
      <c r="O13" s="2465"/>
      <c r="P13" s="2465"/>
      <c r="Q13" s="2465"/>
      <c r="R13" s="2465"/>
      <c r="S13" s="2465"/>
      <c r="T13" s="2465"/>
      <c r="U13" s="2465"/>
      <c r="V13" s="2465"/>
    </row>
    <row r="14" spans="1:22" s="848" customFormat="1">
      <c r="A14" t="s">
        <v>539</v>
      </c>
      <c r="B14" t="s">
        <v>539</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2"/>
      <c r="N14" s="2465"/>
      <c r="O14" s="2465"/>
      <c r="P14" s="2465"/>
      <c r="Q14" s="2465"/>
      <c r="R14" s="2465"/>
      <c r="S14" s="2465"/>
      <c r="T14" s="2465"/>
      <c r="U14" s="2465"/>
      <c r="V14" s="2465"/>
    </row>
    <row r="15" spans="1:22" s="848" customFormat="1">
      <c r="A15" t="s">
        <v>540</v>
      </c>
      <c r="B15" t="s">
        <v>540</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2"/>
      <c r="N15" s="2465"/>
      <c r="O15" s="2465"/>
      <c r="P15" s="2465"/>
      <c r="Q15" s="2465"/>
      <c r="R15" s="2465"/>
      <c r="S15" s="2465"/>
      <c r="T15" s="2465"/>
      <c r="U15" s="2465"/>
      <c r="V15" s="2465"/>
    </row>
    <row r="16" spans="1:22" s="848" customFormat="1">
      <c r="A16" t="s">
        <v>7219</v>
      </c>
      <c r="B16" t="s">
        <v>7219</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2"/>
      <c r="N16" s="2465"/>
      <c r="O16" s="2465"/>
      <c r="P16" s="2465"/>
      <c r="Q16" s="2465"/>
      <c r="R16" s="2465"/>
      <c r="S16" s="2465"/>
      <c r="T16" s="2465"/>
      <c r="U16" s="2465"/>
      <c r="V16" s="2465"/>
    </row>
    <row r="17" spans="1:22" s="848" customFormat="1">
      <c r="A17" t="s">
        <v>542</v>
      </c>
      <c r="B17" t="s">
        <v>542</v>
      </c>
      <c r="C17" s="805" t="s">
        <v>201</v>
      </c>
      <c r="D17" s="125">
        <v>77700000000</v>
      </c>
      <c r="E17" s="2674">
        <v>83200000000</v>
      </c>
      <c r="F17" s="2674">
        <v>121000000000</v>
      </c>
      <c r="G17" s="2674">
        <v>171600000000</v>
      </c>
      <c r="H17" s="2637">
        <v>216600000000</v>
      </c>
      <c r="I17" s="2637">
        <v>280100000000</v>
      </c>
      <c r="J17" s="2525">
        <v>373400000000</v>
      </c>
      <c r="K17" s="2525">
        <v>404400000000</v>
      </c>
      <c r="L17" s="2525">
        <v>416000000000</v>
      </c>
      <c r="M17" s="2522"/>
      <c r="N17" s="2465"/>
      <c r="O17" s="2465"/>
      <c r="P17" s="2465"/>
      <c r="Q17" s="2465"/>
      <c r="R17" s="2465"/>
      <c r="S17" s="2465"/>
      <c r="T17" s="2465"/>
      <c r="U17" s="2465"/>
      <c r="V17" s="2465"/>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2"/>
      <c r="N18" s="2465"/>
      <c r="O18" s="2465"/>
      <c r="P18" s="2465"/>
      <c r="Q18" s="2465"/>
      <c r="R18" s="2465"/>
      <c r="S18" s="2465"/>
      <c r="T18" s="2465"/>
      <c r="U18" s="2465"/>
      <c r="V18" s="2465"/>
    </row>
    <row r="19" spans="1:22" s="848" customFormat="1">
      <c r="A19" s="2005" t="s">
        <v>115</v>
      </c>
      <c r="B19" s="2005" t="s">
        <v>115</v>
      </c>
      <c r="C19" s="2005" t="s">
        <v>35</v>
      </c>
      <c r="D19" s="2008">
        <f>D12-D6</f>
        <v>34500000000</v>
      </c>
      <c r="E19" s="2008">
        <f t="shared" ref="E19:L19" si="4">E12-E6</f>
        <v>44700000000</v>
      </c>
      <c r="F19" s="2008">
        <f t="shared" si="4"/>
        <v>88400000000</v>
      </c>
      <c r="G19" s="2008">
        <f t="shared" si="4"/>
        <v>160200000000</v>
      </c>
      <c r="H19" s="2008">
        <f t="shared" si="4"/>
        <v>262300000000</v>
      </c>
      <c r="I19" s="2008">
        <f t="shared" si="4"/>
        <v>384000000000</v>
      </c>
      <c r="J19" s="2008">
        <f t="shared" si="4"/>
        <v>444800000000</v>
      </c>
      <c r="K19" s="2008">
        <f t="shared" si="4"/>
        <v>365000000000</v>
      </c>
      <c r="L19" s="2008">
        <f t="shared" si="4"/>
        <v>208600000000</v>
      </c>
      <c r="M19" s="2522"/>
      <c r="N19" s="2465"/>
      <c r="O19" s="2465"/>
      <c r="P19" s="2465"/>
      <c r="Q19" s="2465"/>
      <c r="R19" s="2465"/>
      <c r="S19" s="2465"/>
      <c r="T19" s="2465"/>
      <c r="U19" s="2465"/>
      <c r="V19" s="2465"/>
    </row>
    <row r="20" spans="1:22">
      <c r="A20" s="1576"/>
      <c r="B20" s="1577"/>
      <c r="C20" s="1578"/>
      <c r="D20" s="1578"/>
      <c r="E20" s="1578"/>
      <c r="F20" s="1578"/>
      <c r="G20" s="1578"/>
      <c r="H20" s="1592"/>
      <c r="I20" s="1592"/>
      <c r="J20" s="1592"/>
      <c r="K20" s="1592"/>
      <c r="L20" s="1592"/>
      <c r="M20" s="2522"/>
      <c r="N20" s="2465"/>
      <c r="O20" s="2465"/>
      <c r="P20" s="2465"/>
    </row>
    <row r="21" spans="1:22" ht="15.75" customHeight="1">
      <c r="A21" s="1576"/>
      <c r="B21" s="1577"/>
      <c r="C21" s="1578"/>
      <c r="D21" s="1578"/>
      <c r="E21" s="1578"/>
      <c r="F21" s="1578"/>
      <c r="G21" s="1578"/>
      <c r="H21" s="1592"/>
      <c r="I21" s="1581"/>
      <c r="J21" s="2522"/>
      <c r="K21" s="2522"/>
      <c r="L21" s="2522"/>
      <c r="M21" s="2522"/>
      <c r="N21" s="2465"/>
      <c r="O21" s="2465"/>
      <c r="P21" s="2465"/>
    </row>
    <row r="22" spans="1:22">
      <c r="B22" s="1580"/>
      <c r="J22" s="2522"/>
      <c r="K22" s="2522"/>
      <c r="L22" s="2522"/>
      <c r="M22" s="2522"/>
      <c r="N22" s="2465"/>
      <c r="O22" s="2465"/>
      <c r="P22" s="2465"/>
    </row>
    <row r="23" spans="1:22">
      <c r="A23" s="1577"/>
      <c r="B23" s="1577"/>
      <c r="D23" s="1570" t="s">
        <v>139</v>
      </c>
      <c r="E23" s="1570" t="s">
        <v>139</v>
      </c>
      <c r="F23" s="1570" t="s">
        <v>139</v>
      </c>
      <c r="G23" s="1570" t="s">
        <v>139</v>
      </c>
      <c r="H23" s="1570" t="s">
        <v>139</v>
      </c>
      <c r="I23" s="1570" t="s">
        <v>139</v>
      </c>
      <c r="J23" s="1570" t="s">
        <v>139</v>
      </c>
      <c r="K23" s="1570" t="s">
        <v>139</v>
      </c>
      <c r="L23" s="1570" t="s">
        <v>139</v>
      </c>
      <c r="M23" s="2522"/>
      <c r="N23" s="2465"/>
      <c r="O23" s="2465"/>
      <c r="P23" s="2465"/>
    </row>
    <row r="24" spans="1:22">
      <c r="A24" s="1576"/>
      <c r="J24" s="1570"/>
      <c r="K24" s="1570"/>
      <c r="L24" s="2522"/>
      <c r="M24" s="2522"/>
      <c r="N24" s="2465"/>
      <c r="O24" s="2465"/>
      <c r="P24" s="2465"/>
    </row>
    <row r="25" spans="1:22">
      <c r="J25" s="1570"/>
      <c r="K25" s="1570"/>
      <c r="L25" s="2522"/>
      <c r="M25" s="2522"/>
      <c r="N25" s="2465"/>
      <c r="O25" s="2465"/>
      <c r="P25" s="2465"/>
    </row>
    <row r="26" spans="1:22">
      <c r="A26" s="1576"/>
      <c r="B26" s="1570" t="s">
        <v>284</v>
      </c>
      <c r="D26" s="2641">
        <f t="shared" ref="D26:G26" si="5">D6-D7-D11</f>
        <v>0</v>
      </c>
      <c r="E26" s="2641">
        <f t="shared" si="5"/>
        <v>0</v>
      </c>
      <c r="F26" s="2641">
        <f t="shared" si="5"/>
        <v>0</v>
      </c>
      <c r="G26" s="2641">
        <f t="shared" si="5"/>
        <v>0</v>
      </c>
      <c r="H26" s="2641">
        <f>H6-H7-H11</f>
        <v>0</v>
      </c>
      <c r="I26" s="2641">
        <f>I6-I7-I11</f>
        <v>0</v>
      </c>
      <c r="J26" s="2641">
        <f>J6-J7-J11</f>
        <v>0</v>
      </c>
      <c r="K26" s="2641">
        <f>K6-K7-K11</f>
        <v>0</v>
      </c>
      <c r="L26" s="2641">
        <f>L6-L7-L11</f>
        <v>0</v>
      </c>
      <c r="M26" s="365"/>
    </row>
    <row r="27" spans="1:22">
      <c r="B27" s="1570" t="s">
        <v>358</v>
      </c>
      <c r="D27" s="2641" t="e">
        <f>D7-D8-D9-#REF!</f>
        <v>#REF!</v>
      </c>
      <c r="E27" s="2641" t="e">
        <f>E7-E8-E9-#REF!</f>
        <v>#REF!</v>
      </c>
      <c r="F27" s="2641" t="e">
        <f>F7-F8-F9-#REF!</f>
        <v>#REF!</v>
      </c>
      <c r="G27" s="2641" t="e">
        <f>G7-G8-G9-#REF!</f>
        <v>#REF!</v>
      </c>
      <c r="H27" s="2641" t="e">
        <f>H7-H8-H9-#REF!</f>
        <v>#REF!</v>
      </c>
      <c r="I27" s="2641" t="e">
        <f>I7-I8-I9-#REF!</f>
        <v>#REF!</v>
      </c>
      <c r="J27" s="2641" t="e">
        <f>J7-J8-J9-#REF!</f>
        <v>#REF!</v>
      </c>
      <c r="K27" s="2641" t="e">
        <f>K7-K8-K9-#REF!</f>
        <v>#REF!</v>
      </c>
      <c r="L27" s="2641" t="e">
        <f>L7-L8-L9-#REF!</f>
        <v>#REF!</v>
      </c>
      <c r="M27" s="365"/>
    </row>
    <row r="28" spans="1:22">
      <c r="B28" s="1570" t="s">
        <v>142</v>
      </c>
      <c r="D28" s="2643" t="e">
        <f>D8-#REF!-#REF!-#REF!</f>
        <v>#REF!</v>
      </c>
      <c r="E28" s="2643" t="e">
        <f>E8-#REF!-#REF!-#REF!</f>
        <v>#REF!</v>
      </c>
      <c r="F28" s="2643" t="e">
        <f>F8-#REF!-#REF!-#REF!</f>
        <v>#REF!</v>
      </c>
      <c r="G28" s="2643" t="e">
        <f>G8-#REF!-#REF!-#REF!</f>
        <v>#REF!</v>
      </c>
      <c r="H28" s="2643" t="e">
        <f>H8-#REF!-#REF!-#REF!</f>
        <v>#REF!</v>
      </c>
      <c r="I28" s="2643" t="e">
        <f>I8-#REF!-#REF!-#REF!</f>
        <v>#REF!</v>
      </c>
      <c r="J28" s="2643" t="e">
        <f>J8-#REF!-#REF!-#REF!</f>
        <v>#REF!</v>
      </c>
      <c r="K28" s="2643" t="e">
        <f>K8-#REF!-#REF!-#REF!</f>
        <v>#REF!</v>
      </c>
      <c r="L28" s="2643" t="e">
        <f>L8-#REF!-#REF!-#REF!</f>
        <v>#REF!</v>
      </c>
      <c r="M28" s="365"/>
    </row>
    <row r="29" spans="1:22">
      <c r="B29" s="1570" t="s">
        <v>145</v>
      </c>
      <c r="D29" s="2641" t="e">
        <f>D12-#REF!-#REF!</f>
        <v>#REF!</v>
      </c>
      <c r="E29" s="2641" t="e">
        <f>E12-#REF!-#REF!</f>
        <v>#REF!</v>
      </c>
      <c r="F29" s="2641" t="e">
        <f>F12-#REF!-#REF!</f>
        <v>#REF!</v>
      </c>
      <c r="G29" s="2641" t="e">
        <f>G12-#REF!-#REF!</f>
        <v>#REF!</v>
      </c>
      <c r="H29" s="2641" t="e">
        <f>H12-#REF!-#REF!</f>
        <v>#REF!</v>
      </c>
      <c r="I29" s="2641" t="e">
        <f>I12-#REF!-#REF!</f>
        <v>#REF!</v>
      </c>
      <c r="J29" s="2641" t="e">
        <f>J12-#REF!-#REF!</f>
        <v>#REF!</v>
      </c>
      <c r="K29" s="2641" t="e">
        <f>K12-#REF!-#REF!</f>
        <v>#REF!</v>
      </c>
      <c r="L29" s="2641" t="e">
        <f>L12-#REF!-#REF!</f>
        <v>#REF!</v>
      </c>
      <c r="M29" s="365"/>
    </row>
    <row r="30" spans="1:22">
      <c r="B30" s="1570" t="s">
        <v>623</v>
      </c>
      <c r="D30" s="2641" t="e">
        <f>#REF!-#REF!-#REF!-#REF!-#REF!-#REF!-#REF!-#REF!-#REF!-#REF!</f>
        <v>#REF!</v>
      </c>
      <c r="E30" s="2641" t="e">
        <f>#REF!-#REF!-#REF!-#REF!-#REF!-#REF!-#REF!-#REF!-#REF!-#REF!</f>
        <v>#REF!</v>
      </c>
      <c r="F30" s="2641" t="e">
        <f>#REF!-#REF!-#REF!-#REF!-#REF!-#REF!-#REF!-#REF!-#REF!-#REF!</f>
        <v>#REF!</v>
      </c>
      <c r="G30" s="2641" t="e">
        <f>#REF!-#REF!-#REF!-#REF!-#REF!-#REF!-#REF!-#REF!-#REF!-#REF!</f>
        <v>#REF!</v>
      </c>
      <c r="H30" s="2641" t="e">
        <f>#REF!-#REF!-#REF!-#REF!-#REF!-#REF!-#REF!-#REF!-#REF!-#REF!</f>
        <v>#REF!</v>
      </c>
      <c r="I30" s="2641" t="e">
        <f>#REF!-#REF!-#REF!-#REF!-#REF!-#REF!-#REF!-#REF!-#REF!-#REF!</f>
        <v>#REF!</v>
      </c>
      <c r="J30" s="2641" t="e">
        <f>#REF!-#REF!-#REF!-#REF!-#REF!-#REF!-#REF!-#REF!-#REF!-#REF!</f>
        <v>#REF!</v>
      </c>
      <c r="K30" s="2641" t="e">
        <f>#REF!-#REF!-#REF!-#REF!-#REF!-#REF!-#REF!-#REF!-#REF!-#REF!</f>
        <v>#REF!</v>
      </c>
      <c r="L30" s="2641" t="e">
        <f>#REF!-#REF!-#REF!-#REF!-#REF!-#REF!-#REF!-#REF!-#REF!-#REF!</f>
        <v>#REF!</v>
      </c>
      <c r="M30" s="365"/>
    </row>
    <row r="31" spans="1:22">
      <c r="B31" s="1570" t="s">
        <v>148</v>
      </c>
      <c r="D31" s="2644" t="e">
        <f>D19-#REF!-#REF!</f>
        <v>#REF!</v>
      </c>
      <c r="E31" s="2644" t="e">
        <f>E19-#REF!-#REF!</f>
        <v>#REF!</v>
      </c>
      <c r="F31" s="2644" t="e">
        <f>F19-#REF!-#REF!</f>
        <v>#REF!</v>
      </c>
      <c r="G31" s="2644" t="e">
        <f>G19-#REF!-#REF!</f>
        <v>#REF!</v>
      </c>
      <c r="H31" s="2644" t="e">
        <f>H19-#REF!-#REF!</f>
        <v>#REF!</v>
      </c>
      <c r="I31" s="2644" t="e">
        <f>I19-#REF!-#REF!</f>
        <v>#REF!</v>
      </c>
      <c r="J31" s="2644" t="e">
        <f>J19-#REF!-#REF!</f>
        <v>#REF!</v>
      </c>
      <c r="K31" s="2644" t="e">
        <f>K19-#REF!-#REF!</f>
        <v>#REF!</v>
      </c>
      <c r="L31" s="2644" t="e">
        <f>L19-#REF!-#REF!</f>
        <v>#REF!</v>
      </c>
      <c r="M31" s="365"/>
    </row>
    <row r="32" spans="1:22">
      <c r="B32" s="1570" t="s">
        <v>1174</v>
      </c>
      <c r="D32" s="2644"/>
      <c r="E32" s="2644"/>
      <c r="F32" s="2644"/>
      <c r="G32" s="2644"/>
      <c r="H32" s="2644"/>
      <c r="I32" s="2644"/>
      <c r="J32" s="2644"/>
      <c r="K32" s="2644"/>
      <c r="L32" s="2644"/>
      <c r="M32" s="365"/>
    </row>
    <row r="33" spans="2:12">
      <c r="B33" s="1570" t="s">
        <v>362</v>
      </c>
      <c r="D33" s="2060"/>
      <c r="E33" s="2060"/>
      <c r="F33" s="2060"/>
      <c r="G33" s="2060"/>
      <c r="H33" s="2060"/>
      <c r="I33" s="2060"/>
      <c r="J33" s="2060"/>
      <c r="K33" s="2060"/>
      <c r="L33" s="2060"/>
    </row>
    <row r="34" spans="2:12">
      <c r="B34" s="1570" t="s">
        <v>6869</v>
      </c>
      <c r="D34" s="2647" t="e">
        <f>#REF!-#REF!-#REF!</f>
        <v>#REF!</v>
      </c>
      <c r="E34" s="2647" t="e">
        <f>#REF!-#REF!-#REF!</f>
        <v>#REF!</v>
      </c>
      <c r="F34" s="2647" t="e">
        <f>#REF!-#REF!-#REF!</f>
        <v>#REF!</v>
      </c>
      <c r="G34" s="2647" t="e">
        <f>#REF!-#REF!-#REF!</f>
        <v>#REF!</v>
      </c>
      <c r="H34" s="2647" t="e">
        <f>#REF!-#REF!-#REF!</f>
        <v>#REF!</v>
      </c>
      <c r="I34" s="2647" t="e">
        <f>#REF!-#REF!-#REF!</f>
        <v>#REF!</v>
      </c>
      <c r="J34" s="2647" t="e">
        <f>#REF!-#REF!-#REF!</f>
        <v>#REF!</v>
      </c>
      <c r="K34" s="2647" t="e">
        <f>#REF!-#REF!-#REF!</f>
        <v>#REF!</v>
      </c>
      <c r="L34" s="2647"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548</v>
      </c>
      <c r="B1" s="82" t="s">
        <v>549</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550</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551</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552</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553</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554</v>
      </c>
      <c r="B9" s="808" t="s">
        <v>162</v>
      </c>
      <c r="C9" s="795" t="s">
        <v>555</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556</v>
      </c>
      <c r="B10" s="808" t="s">
        <v>556</v>
      </c>
      <c r="C10" s="795" t="s">
        <v>555</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557</v>
      </c>
      <c r="B11" s="808" t="s">
        <v>558</v>
      </c>
      <c r="C11" s="795" t="s">
        <v>555</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559</v>
      </c>
      <c r="C12" s="795" t="s">
        <v>555</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560</v>
      </c>
      <c r="C13" s="795" t="s">
        <v>555</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555</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561</v>
      </c>
      <c r="B15" s="807" t="s">
        <v>562</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563</v>
      </c>
      <c r="B16" s="807" t="s">
        <v>564</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471</v>
      </c>
      <c r="B17" s="807" t="s">
        <v>565</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566</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567</v>
      </c>
      <c r="B20" s="807" t="s">
        <v>568</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569</v>
      </c>
      <c r="B21" s="807" t="s">
        <v>569</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570</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570</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571</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539</v>
      </c>
      <c r="B25" s="807" t="s">
        <v>539</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561</v>
      </c>
      <c r="B26" s="807" t="s">
        <v>572</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573</v>
      </c>
      <c r="B27" s="807" t="s">
        <v>574</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575</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576</v>
      </c>
      <c r="B31" s="807" t="s">
        <v>577</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578</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579</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580</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581</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582</v>
      </c>
      <c r="B37" s="807" t="s">
        <v>583</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584</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585</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586</v>
      </c>
      <c r="B40" s="808" t="s">
        <v>587</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588</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589</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590</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591</v>
      </c>
      <c r="B44" s="807" t="s">
        <v>591</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592</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593</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594</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595</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596</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597</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598</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599</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600</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601</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602</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603</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604</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605</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606</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607</v>
      </c>
      <c r="B59" s="807" t="s">
        <v>608</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609</v>
      </c>
      <c r="B60" s="807" t="s">
        <v>610</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611</v>
      </c>
      <c r="B61" s="807" t="s">
        <v>612</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613</v>
      </c>
      <c r="B62" s="807" t="s">
        <v>614</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615</v>
      </c>
      <c r="B63" s="807" t="s">
        <v>605</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616</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617</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618</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619</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620</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621</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622</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623</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624</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625</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9">
        <f>S49-S50-S53</f>
        <v>0</v>
      </c>
      <c r="T78" s="834">
        <f>T49-T50-T53</f>
        <v>0</v>
      </c>
      <c r="U78" s="834">
        <f t="shared" ref="U78:W78" si="25">U49-U50-U53</f>
        <v>0</v>
      </c>
      <c r="V78" s="834">
        <f t="shared" si="25"/>
        <v>0</v>
      </c>
      <c r="W78" s="834">
        <f t="shared" si="25"/>
        <v>0</v>
      </c>
      <c r="X78" s="543"/>
    </row>
    <row r="79" spans="2:66">
      <c r="B79" s="506" t="s">
        <v>531</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626</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627</v>
      </c>
      <c r="B1" s="794" t="s">
        <v>628</v>
      </c>
      <c r="C1" s="794"/>
      <c r="D1" s="795"/>
      <c r="E1" s="795"/>
      <c r="F1" s="795"/>
      <c r="G1" s="795"/>
      <c r="H1" s="795"/>
      <c r="I1" s="795"/>
      <c r="J1" s="795"/>
      <c r="K1" s="795"/>
      <c r="L1" s="795"/>
      <c r="M1" s="795"/>
      <c r="N1" s="795"/>
      <c r="O1" s="543"/>
      <c r="P1" s="543"/>
      <c r="Q1" s="543"/>
      <c r="R1" s="796"/>
      <c r="S1" s="543"/>
      <c r="T1" s="543"/>
      <c r="U1" s="543"/>
    </row>
    <row r="2" spans="1:31">
      <c r="B2" s="797" t="s">
        <v>629</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551</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5"/>
      <c r="W6" s="2465"/>
      <c r="X6" s="2465"/>
      <c r="Y6" s="2465"/>
      <c r="Z6" s="2465"/>
      <c r="AA6" s="2465"/>
      <c r="AB6" s="2465"/>
      <c r="AC6" s="2465"/>
      <c r="AD6" s="2465"/>
      <c r="AE6" s="2465"/>
    </row>
    <row r="7" spans="1:31">
      <c r="A7" s="805" t="s">
        <v>36</v>
      </c>
      <c r="B7" s="805" t="s">
        <v>552</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5"/>
      <c r="W7" s="2465"/>
      <c r="X7" s="2465"/>
      <c r="Y7" s="2465"/>
      <c r="Z7" s="2465"/>
      <c r="AA7" s="2465"/>
      <c r="AB7" s="2465"/>
      <c r="AC7" s="2465"/>
      <c r="AD7" s="2465"/>
      <c r="AE7" s="2465"/>
    </row>
    <row r="8" spans="1:31">
      <c r="A8" s="807" t="s">
        <v>39</v>
      </c>
      <c r="B8" s="807" t="s">
        <v>630</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5"/>
      <c r="W8" s="2465"/>
      <c r="X8" s="2465"/>
      <c r="Y8" s="2465"/>
      <c r="Z8" s="2465"/>
      <c r="AA8" s="2465"/>
      <c r="AB8" s="2465"/>
      <c r="AC8" s="2465"/>
      <c r="AD8" s="2465"/>
      <c r="AE8" s="2465"/>
    </row>
    <row r="9" spans="1:31">
      <c r="A9" s="808" t="s">
        <v>631</v>
      </c>
      <c r="B9" s="808" t="s">
        <v>632</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5"/>
      <c r="W9" s="2465"/>
      <c r="X9" s="2465"/>
      <c r="Y9" s="2465"/>
      <c r="Z9" s="2465"/>
      <c r="AA9" s="2465"/>
      <c r="AB9" s="2465"/>
      <c r="AC9" s="2465"/>
      <c r="AD9" s="2465"/>
      <c r="AE9" s="2465"/>
    </row>
    <row r="10" spans="1:31">
      <c r="A10" s="808" t="s">
        <v>633</v>
      </c>
      <c r="B10" s="808" t="s">
        <v>634</v>
      </c>
      <c r="C10" s="506" t="s">
        <v>635</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5"/>
      <c r="W10" s="2465"/>
      <c r="X10" s="2465"/>
      <c r="Y10" s="2465"/>
      <c r="Z10" s="2465"/>
      <c r="AA10" s="2465"/>
      <c r="AB10" s="2465"/>
      <c r="AC10" s="2465"/>
      <c r="AD10" s="2465"/>
      <c r="AE10" s="2465"/>
    </row>
    <row r="11" spans="1:31">
      <c r="A11" s="808" t="s">
        <v>636</v>
      </c>
      <c r="B11" s="808" t="s">
        <v>637</v>
      </c>
      <c r="C11" s="506" t="s">
        <v>635</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5"/>
      <c r="W11" s="2465"/>
      <c r="X11" s="2465"/>
      <c r="Y11" s="2465"/>
      <c r="Z11" s="2465"/>
      <c r="AA11" s="2465"/>
      <c r="AB11" s="2465"/>
      <c r="AC11" s="2465"/>
      <c r="AD11" s="2465"/>
      <c r="AE11" s="2465"/>
    </row>
    <row r="12" spans="1:31">
      <c r="A12" s="808" t="s">
        <v>638</v>
      </c>
      <c r="B12" s="808" t="s">
        <v>639</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51">
        <v>670000000</v>
      </c>
      <c r="V12" s="2465"/>
      <c r="W12" s="2465"/>
      <c r="X12" s="2465"/>
      <c r="Y12" s="2465"/>
      <c r="Z12" s="2465"/>
      <c r="AA12" s="2465"/>
      <c r="AB12" s="2465"/>
      <c r="AC12" s="2465"/>
      <c r="AD12" s="2465"/>
      <c r="AE12" s="2465"/>
    </row>
    <row r="13" spans="1:31">
      <c r="A13" s="808" t="s">
        <v>640</v>
      </c>
      <c r="B13" s="808" t="s">
        <v>641</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5"/>
      <c r="W13" s="2465"/>
      <c r="X13" s="2465"/>
      <c r="Y13" s="2465"/>
      <c r="Z13" s="2465"/>
      <c r="AA13" s="2465"/>
      <c r="AB13" s="2465"/>
      <c r="AC13" s="2465"/>
      <c r="AD13" s="2465"/>
      <c r="AE13" s="2465"/>
    </row>
    <row r="14" spans="1:31">
      <c r="A14" s="808" t="s">
        <v>209</v>
      </c>
      <c r="B14" s="808" t="s">
        <v>209</v>
      </c>
      <c r="C14" s="795" t="s">
        <v>642</v>
      </c>
      <c r="D14" s="809"/>
      <c r="E14" s="809"/>
      <c r="F14" s="809"/>
      <c r="G14" s="803">
        <v>266000000</v>
      </c>
      <c r="H14" s="803">
        <v>281000000</v>
      </c>
      <c r="I14" s="803">
        <v>346000000</v>
      </c>
      <c r="J14" s="803">
        <v>386000000</v>
      </c>
      <c r="K14" s="803"/>
      <c r="L14" s="803"/>
      <c r="M14" s="803"/>
      <c r="N14" s="803"/>
      <c r="O14" s="803"/>
      <c r="P14" s="803"/>
      <c r="Q14" s="803"/>
      <c r="R14" s="803"/>
      <c r="S14" s="803"/>
      <c r="T14" s="2651"/>
      <c r="U14" s="2651"/>
      <c r="V14" s="2465"/>
      <c r="W14" s="2465"/>
      <c r="X14" s="2465"/>
      <c r="Y14" s="2465"/>
      <c r="Z14" s="2465"/>
      <c r="AA14" s="2465"/>
      <c r="AB14" s="2465"/>
      <c r="AC14" s="2465"/>
      <c r="AD14" s="2465"/>
      <c r="AE14" s="2465"/>
    </row>
    <row r="15" spans="1:31">
      <c r="A15" s="808" t="s">
        <v>643</v>
      </c>
      <c r="B15" s="808" t="s">
        <v>643</v>
      </c>
      <c r="C15" s="795" t="s">
        <v>642</v>
      </c>
      <c r="D15" s="809"/>
      <c r="E15" s="809"/>
      <c r="F15" s="809"/>
      <c r="G15" s="803">
        <v>144000000</v>
      </c>
      <c r="H15" s="803">
        <v>171000000</v>
      </c>
      <c r="I15" s="803">
        <v>254000000</v>
      </c>
      <c r="J15" s="803">
        <v>351000000</v>
      </c>
      <c r="K15" s="803"/>
      <c r="L15" s="803"/>
      <c r="M15" s="803"/>
      <c r="N15" s="803"/>
      <c r="O15" s="803"/>
      <c r="P15" s="803"/>
      <c r="Q15" s="803"/>
      <c r="R15" s="803"/>
      <c r="S15" s="803"/>
      <c r="T15" s="2651"/>
      <c r="U15" s="2651"/>
      <c r="V15" s="2465"/>
      <c r="W15" s="2465"/>
      <c r="X15" s="2465"/>
      <c r="Y15" s="2465"/>
      <c r="Z15" s="2465"/>
      <c r="AA15" s="2465"/>
      <c r="AB15" s="2465"/>
      <c r="AC15" s="2465"/>
      <c r="AD15" s="2465"/>
      <c r="AE15" s="2465"/>
    </row>
    <row r="16" spans="1:31">
      <c r="A16" s="808" t="s">
        <v>644</v>
      </c>
      <c r="B16" s="808" t="s">
        <v>645</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51">
        <v>740000000</v>
      </c>
      <c r="V16" s="2465"/>
      <c r="W16" s="2465"/>
      <c r="X16" s="2465"/>
      <c r="Y16" s="2465"/>
      <c r="Z16" s="2465"/>
      <c r="AA16" s="2465"/>
      <c r="AB16" s="2465"/>
      <c r="AC16" s="2465"/>
      <c r="AD16" s="2465"/>
      <c r="AE16" s="2465"/>
    </row>
    <row r="17" spans="1:31">
      <c r="A17" s="808" t="s">
        <v>646</v>
      </c>
      <c r="B17" s="808" t="s">
        <v>647</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51">
        <v>819000000</v>
      </c>
      <c r="U17" s="2651">
        <v>925000000</v>
      </c>
      <c r="V17" s="2465"/>
      <c r="W17" s="2465"/>
      <c r="X17" s="2465"/>
      <c r="Y17" s="2465"/>
      <c r="Z17" s="2465"/>
      <c r="AA17" s="2465"/>
      <c r="AB17" s="2465"/>
      <c r="AC17" s="2465"/>
      <c r="AD17" s="2465"/>
      <c r="AE17" s="2465"/>
    </row>
    <row r="18" spans="1:31">
      <c r="A18" s="506" t="s">
        <v>76</v>
      </c>
      <c r="B18" s="808" t="s">
        <v>648</v>
      </c>
      <c r="D18" s="809"/>
      <c r="E18" s="809"/>
      <c r="F18" s="809"/>
      <c r="G18" s="803">
        <v>25000000</v>
      </c>
      <c r="H18" s="803"/>
      <c r="I18" s="803"/>
      <c r="J18" s="803"/>
      <c r="K18" s="803"/>
      <c r="L18" s="803"/>
      <c r="M18" s="803"/>
      <c r="N18" s="803"/>
      <c r="O18" s="803"/>
      <c r="P18" s="803"/>
      <c r="Q18" s="803"/>
      <c r="R18" s="803"/>
      <c r="S18" s="803"/>
      <c r="T18" s="2651"/>
      <c r="U18" s="2651"/>
      <c r="V18" s="2465"/>
      <c r="W18" s="2465"/>
      <c r="X18" s="2465"/>
      <c r="Y18" s="2465"/>
      <c r="Z18" s="2465"/>
      <c r="AA18" s="2465"/>
      <c r="AB18" s="2465"/>
      <c r="AC18" s="2465"/>
      <c r="AD18" s="2465"/>
      <c r="AE18" s="2465"/>
    </row>
    <row r="19" spans="1:31">
      <c r="A19" s="808" t="s">
        <v>49</v>
      </c>
      <c r="B19" s="808" t="s">
        <v>649</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51">
        <v>604000000</v>
      </c>
      <c r="U19" s="2651">
        <v>652000000</v>
      </c>
      <c r="V19" s="2465"/>
      <c r="W19" s="2465"/>
      <c r="X19" s="2465"/>
      <c r="Y19" s="2465"/>
      <c r="Z19" s="2465"/>
      <c r="AA19" s="2465"/>
      <c r="AB19" s="2465"/>
      <c r="AC19" s="2465"/>
      <c r="AD19" s="2465"/>
      <c r="AE19" s="2465"/>
    </row>
    <row r="20" spans="1:31">
      <c r="A20" s="807" t="s">
        <v>650</v>
      </c>
      <c r="B20" s="807" t="s">
        <v>651</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5"/>
      <c r="W20" s="2465"/>
      <c r="X20" s="2465"/>
      <c r="Y20" s="2465"/>
      <c r="Z20" s="2465"/>
      <c r="AA20" s="2465"/>
      <c r="AB20" s="2465"/>
      <c r="AC20" s="2465"/>
      <c r="AD20" s="2465"/>
      <c r="AE20" s="2465"/>
    </row>
    <row r="21" spans="1:31">
      <c r="A21" s="849" t="s">
        <v>652</v>
      </c>
      <c r="B21" s="849" t="s">
        <v>652</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5"/>
      <c r="W21" s="2465"/>
      <c r="X21" s="2465"/>
      <c r="Y21" s="2465"/>
      <c r="Z21" s="2465"/>
      <c r="AA21" s="2465"/>
      <c r="AB21" s="2465"/>
      <c r="AC21" s="2465"/>
      <c r="AD21" s="2465"/>
      <c r="AE21" s="2465"/>
    </row>
    <row r="22" spans="1:31">
      <c r="A22" s="808" t="s">
        <v>653</v>
      </c>
      <c r="B22" s="808" t="s">
        <v>654</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5"/>
      <c r="W22" s="2465"/>
      <c r="X22" s="2465"/>
      <c r="Y22" s="2465"/>
      <c r="Z22" s="2465"/>
      <c r="AA22" s="2465"/>
      <c r="AB22" s="2465"/>
      <c r="AC22" s="2465"/>
      <c r="AD22" s="2465"/>
      <c r="AE22" s="2465"/>
    </row>
    <row r="23" spans="1:31">
      <c r="A23" s="807" t="s">
        <v>655</v>
      </c>
      <c r="B23" s="807" t="s">
        <v>656</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51"/>
      <c r="U23" s="2651"/>
      <c r="V23" s="2465"/>
      <c r="W23" s="2465"/>
      <c r="X23" s="2465"/>
      <c r="Y23" s="2465"/>
      <c r="Z23" s="2465"/>
      <c r="AA23" s="2465"/>
      <c r="AB23" s="2465"/>
      <c r="AC23" s="2465"/>
      <c r="AD23" s="2465"/>
      <c r="AE23" s="2465"/>
    </row>
    <row r="24" spans="1:31">
      <c r="A24" s="805" t="s">
        <v>53</v>
      </c>
      <c r="B24" s="805" t="s">
        <v>657</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5"/>
      <c r="W24" s="2465"/>
      <c r="X24" s="2465"/>
      <c r="Y24" s="2465"/>
      <c r="Z24" s="2465"/>
      <c r="AA24" s="2465"/>
      <c r="AB24" s="2465"/>
      <c r="AC24" s="2465"/>
      <c r="AD24" s="2465"/>
      <c r="AE24" s="2465"/>
    </row>
    <row r="25" spans="1:31" s="848" customFormat="1">
      <c r="A25" s="822" t="s">
        <v>198</v>
      </c>
      <c r="B25" s="822" t="s">
        <v>570</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5"/>
      <c r="W25" s="2465"/>
      <c r="X25" s="2465"/>
      <c r="Y25" s="2465"/>
      <c r="Z25" s="2465"/>
      <c r="AA25" s="2465"/>
      <c r="AB25" s="2465"/>
      <c r="AC25" s="2465"/>
      <c r="AD25" s="2465"/>
      <c r="AE25" s="2465"/>
    </row>
    <row r="26" spans="1:31">
      <c r="A26" s="805" t="s">
        <v>658</v>
      </c>
      <c r="B26" s="805" t="s">
        <v>659</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5"/>
      <c r="W26" s="2465"/>
      <c r="X26" s="2465"/>
      <c r="Y26" s="2465"/>
      <c r="Z26" s="2465"/>
      <c r="AA26" s="2465"/>
      <c r="AB26" s="2465"/>
      <c r="AC26" s="2465"/>
      <c r="AD26" s="2465"/>
      <c r="AE26" s="2465"/>
    </row>
    <row r="27" spans="1:31">
      <c r="A27" s="506" t="s">
        <v>76</v>
      </c>
      <c r="B27" s="805" t="s">
        <v>660</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51"/>
      <c r="U27" s="2651"/>
      <c r="V27" s="2465"/>
      <c r="W27" s="2465"/>
      <c r="X27" s="2465"/>
      <c r="Y27" s="2465"/>
      <c r="Z27" s="2465"/>
      <c r="AA27" s="2465"/>
      <c r="AB27" s="2465"/>
      <c r="AC27" s="2465"/>
      <c r="AD27" s="2465"/>
      <c r="AE27" s="2465"/>
    </row>
    <row r="28" spans="1:31">
      <c r="A28" s="808" t="s">
        <v>79</v>
      </c>
      <c r="B28" s="808" t="s">
        <v>661</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5"/>
      <c r="W28" s="2465"/>
      <c r="X28" s="2465"/>
      <c r="Y28" s="2465"/>
      <c r="Z28" s="2465"/>
      <c r="AA28" s="2465"/>
      <c r="AB28" s="2465"/>
      <c r="AC28" s="2465"/>
      <c r="AD28" s="2465"/>
      <c r="AE28" s="2465"/>
    </row>
    <row r="29" spans="1:31">
      <c r="A29" s="808" t="s">
        <v>83</v>
      </c>
      <c r="B29" s="808" t="s">
        <v>581</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5"/>
      <c r="W29" s="2465"/>
      <c r="X29" s="2465"/>
      <c r="Y29" s="2465"/>
      <c r="Z29" s="2465"/>
      <c r="AA29" s="2465"/>
      <c r="AB29" s="2465"/>
      <c r="AC29" s="2465"/>
      <c r="AD29" s="2465"/>
      <c r="AE29" s="2465"/>
    </row>
    <row r="30" spans="1:31">
      <c r="A30" s="808" t="s">
        <v>3111</v>
      </c>
      <c r="B30" s="808" t="s">
        <v>3111</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5"/>
      <c r="W30" s="2465"/>
      <c r="X30" s="2465"/>
      <c r="Y30" s="2465"/>
      <c r="Z30" s="2465"/>
      <c r="AA30" s="2465"/>
      <c r="AB30" s="2465"/>
      <c r="AC30" s="2465"/>
      <c r="AD30" s="2465"/>
      <c r="AE30" s="2465"/>
    </row>
    <row r="31" spans="1:31">
      <c r="A31" s="808" t="s">
        <v>7170</v>
      </c>
      <c r="B31" s="808" t="s">
        <v>7173</v>
      </c>
      <c r="C31" s="805" t="s">
        <v>7174</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5"/>
      <c r="W31" s="2465"/>
      <c r="X31" s="2465"/>
      <c r="Y31" s="2465"/>
      <c r="Z31" s="2465"/>
      <c r="AA31" s="2465"/>
      <c r="AB31" s="2465"/>
      <c r="AC31" s="2465"/>
      <c r="AD31" s="2465"/>
      <c r="AE31" s="2465"/>
    </row>
    <row r="32" spans="1:31">
      <c r="A32" s="808" t="s">
        <v>50</v>
      </c>
      <c r="B32" s="808" t="s">
        <v>925</v>
      </c>
      <c r="C32" s="805" t="s">
        <v>7174</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5"/>
      <c r="W32" s="2465"/>
      <c r="X32" s="2465"/>
      <c r="Y32" s="2465"/>
      <c r="Z32" s="2465"/>
      <c r="AA32" s="2465"/>
      <c r="AB32" s="2465"/>
      <c r="AC32" s="2465"/>
      <c r="AD32" s="2465"/>
      <c r="AE32" s="2465"/>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51">
        <v>137000000</v>
      </c>
      <c r="U33" s="2651">
        <v>115000000</v>
      </c>
      <c r="V33" s="2465"/>
      <c r="W33" s="2465"/>
      <c r="X33" s="2465"/>
      <c r="Y33" s="2465"/>
      <c r="Z33" s="2465"/>
      <c r="AA33" s="2465"/>
      <c r="AB33" s="2465"/>
      <c r="AC33" s="2465"/>
      <c r="AD33" s="2465"/>
      <c r="AE33" s="2465"/>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51"/>
      <c r="U34" s="2651"/>
      <c r="V34" s="2465"/>
      <c r="W34" s="2465"/>
      <c r="X34" s="2465"/>
      <c r="Y34" s="2465"/>
      <c r="Z34" s="2465"/>
      <c r="AA34" s="2465"/>
      <c r="AB34" s="2465"/>
      <c r="AC34" s="2465"/>
      <c r="AD34" s="2465"/>
      <c r="AE34" s="2465"/>
    </row>
    <row r="35" spans="1:31">
      <c r="A35" s="808" t="s">
        <v>662</v>
      </c>
      <c r="B35" s="808" t="s">
        <v>663</v>
      </c>
      <c r="C35" s="805" t="s">
        <v>489</v>
      </c>
      <c r="D35" s="803"/>
      <c r="E35" s="803"/>
      <c r="F35" s="803"/>
      <c r="G35" s="803">
        <v>371000000</v>
      </c>
      <c r="H35" s="803">
        <v>404000000</v>
      </c>
      <c r="I35" s="803">
        <v>495000000</v>
      </c>
      <c r="J35" s="803">
        <v>566000000</v>
      </c>
      <c r="K35" s="803">
        <v>1038000000</v>
      </c>
      <c r="L35" s="803"/>
      <c r="M35" s="803"/>
      <c r="N35" s="803"/>
      <c r="O35" s="803"/>
      <c r="P35" s="803"/>
      <c r="Q35" s="803"/>
      <c r="R35" s="803"/>
      <c r="S35" s="803"/>
      <c r="T35" s="2651"/>
      <c r="U35" s="2651"/>
      <c r="V35" s="2465"/>
      <c r="W35" s="2465"/>
      <c r="X35" s="2465"/>
      <c r="Y35" s="2465"/>
      <c r="Z35" s="2465"/>
      <c r="AA35" s="2465"/>
      <c r="AB35" s="2465"/>
      <c r="AC35" s="2465"/>
      <c r="AD35" s="2465"/>
      <c r="AE35" s="2465"/>
    </row>
    <row r="36" spans="1:31">
      <c r="A36" s="849" t="s">
        <v>490</v>
      </c>
      <c r="B36" s="849" t="s">
        <v>664</v>
      </c>
      <c r="C36" s="805" t="s">
        <v>489</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5"/>
      <c r="W36" s="2465"/>
      <c r="X36" s="2465"/>
      <c r="Y36" s="2465"/>
      <c r="Z36" s="2465"/>
      <c r="AA36" s="2465"/>
      <c r="AB36" s="2465"/>
      <c r="AC36" s="2465"/>
      <c r="AD36" s="2465"/>
      <c r="AE36" s="2465"/>
    </row>
    <row r="37" spans="1:31">
      <c r="A37" s="808" t="s">
        <v>665</v>
      </c>
      <c r="B37" s="808" t="s">
        <v>666</v>
      </c>
      <c r="C37" s="805" t="s">
        <v>489</v>
      </c>
      <c r="D37" s="803"/>
      <c r="E37" s="803"/>
      <c r="F37" s="803"/>
      <c r="G37" s="803"/>
      <c r="H37" s="803"/>
      <c r="I37" s="803"/>
      <c r="J37" s="803"/>
      <c r="K37" s="803"/>
      <c r="L37" s="803"/>
      <c r="M37" s="803"/>
      <c r="N37" s="803"/>
      <c r="O37" s="803"/>
      <c r="P37" s="803"/>
      <c r="Q37" s="803"/>
      <c r="R37" s="803"/>
      <c r="S37" s="803"/>
      <c r="T37" s="2651"/>
      <c r="U37" s="2651"/>
      <c r="V37" s="2465"/>
      <c r="W37" s="2465"/>
      <c r="X37" s="2465"/>
      <c r="Y37" s="2465"/>
      <c r="Z37" s="2465"/>
      <c r="AA37" s="2465"/>
      <c r="AB37" s="2465"/>
      <c r="AC37" s="2465"/>
      <c r="AD37" s="2465"/>
      <c r="AE37" s="2465"/>
    </row>
    <row r="38" spans="1:31">
      <c r="A38" s="808" t="s">
        <v>667</v>
      </c>
      <c r="B38" s="808" t="s">
        <v>668</v>
      </c>
      <c r="C38" s="805" t="s">
        <v>489</v>
      </c>
      <c r="D38" s="803"/>
      <c r="E38" s="803"/>
      <c r="F38" s="803"/>
      <c r="G38" s="803"/>
      <c r="H38" s="803"/>
      <c r="I38" s="803"/>
      <c r="J38" s="803"/>
      <c r="K38" s="803"/>
      <c r="L38" s="803"/>
      <c r="M38" s="803"/>
      <c r="N38" s="803"/>
      <c r="O38" s="803"/>
      <c r="P38" s="803"/>
      <c r="Q38" s="803"/>
      <c r="R38" s="803"/>
      <c r="S38" s="803"/>
      <c r="T38" s="2651"/>
      <c r="U38" s="2651"/>
      <c r="V38" s="2465"/>
      <c r="W38" s="2465"/>
      <c r="X38" s="2465"/>
      <c r="Y38" s="2465"/>
      <c r="Z38" s="2465"/>
      <c r="AA38" s="2465"/>
      <c r="AB38" s="2465"/>
      <c r="AC38" s="2465"/>
      <c r="AD38" s="2465"/>
      <c r="AE38" s="2465"/>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51">
        <v>1094000000</v>
      </c>
      <c r="V39" s="2465"/>
      <c r="W39" s="2465"/>
      <c r="X39" s="2465"/>
      <c r="Y39" s="2465"/>
      <c r="Z39" s="2465"/>
      <c r="AA39" s="2465"/>
      <c r="AB39" s="2465"/>
      <c r="AC39" s="2465"/>
      <c r="AD39" s="2465"/>
      <c r="AE39" s="2465"/>
    </row>
    <row r="40" spans="1:31">
      <c r="A40" s="808" t="s">
        <v>669</v>
      </c>
      <c r="B40" s="808" t="s">
        <v>670</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51"/>
      <c r="U40" s="2651"/>
      <c r="V40" s="2465"/>
      <c r="W40" s="2465"/>
      <c r="X40" s="2465"/>
      <c r="Y40" s="2465"/>
      <c r="Z40" s="2465"/>
      <c r="AA40" s="2465"/>
      <c r="AB40" s="2465"/>
      <c r="AC40" s="2465"/>
      <c r="AD40" s="2465"/>
      <c r="AE40" s="2465"/>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51">
        <v>183000000</v>
      </c>
      <c r="U41" s="2651">
        <v>181000000</v>
      </c>
      <c r="V41" s="2465"/>
      <c r="W41" s="2465"/>
      <c r="X41" s="2465"/>
      <c r="Y41" s="2465"/>
      <c r="Z41" s="2465"/>
      <c r="AA41" s="2465"/>
      <c r="AB41" s="2465"/>
      <c r="AC41" s="2465"/>
      <c r="AD41" s="2465"/>
      <c r="AE41" s="2465"/>
    </row>
    <row r="42" spans="1:31">
      <c r="A42" s="808" t="s">
        <v>671</v>
      </c>
      <c r="B42" s="808" t="s">
        <v>672</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51"/>
      <c r="U42" s="2651"/>
      <c r="V42" s="2465"/>
      <c r="W42" s="2465"/>
      <c r="X42" s="2465"/>
      <c r="Y42" s="2465"/>
      <c r="Z42" s="2465"/>
      <c r="AA42" s="2465"/>
      <c r="AB42" s="2465"/>
      <c r="AC42" s="2465"/>
      <c r="AD42" s="2465"/>
      <c r="AE42" s="2465"/>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51">
        <v>405000000</v>
      </c>
      <c r="V43" s="2465"/>
      <c r="W43" s="2465"/>
      <c r="X43" s="2465"/>
      <c r="Y43" s="2465"/>
      <c r="Z43" s="2465"/>
      <c r="AA43" s="2465"/>
      <c r="AB43" s="2465"/>
      <c r="AC43" s="2465"/>
      <c r="AD43" s="2465"/>
      <c r="AE43" s="2465"/>
    </row>
    <row r="44" spans="1:31">
      <c r="A44" s="808" t="s">
        <v>673</v>
      </c>
      <c r="B44" s="808" t="s">
        <v>674</v>
      </c>
      <c r="C44" s="805" t="s">
        <v>211</v>
      </c>
      <c r="D44" s="803"/>
      <c r="E44" s="803"/>
      <c r="F44" s="803"/>
      <c r="G44" s="803"/>
      <c r="H44" s="803"/>
      <c r="I44" s="803"/>
      <c r="J44" s="803"/>
      <c r="K44" s="803"/>
      <c r="L44" s="803"/>
      <c r="M44" s="803"/>
      <c r="N44" s="803"/>
      <c r="O44" s="803"/>
      <c r="P44" s="803"/>
      <c r="Q44" s="803"/>
      <c r="R44" s="803"/>
      <c r="S44" s="803"/>
      <c r="T44" s="2651"/>
      <c r="U44" s="2651"/>
      <c r="V44" s="2465"/>
      <c r="W44" s="2465"/>
      <c r="X44" s="2465"/>
      <c r="Y44" s="2465"/>
      <c r="Z44" s="2465"/>
      <c r="AA44" s="2465"/>
      <c r="AB44" s="2465"/>
      <c r="AC44" s="2465"/>
      <c r="AD44" s="2465"/>
      <c r="AE44" s="2465"/>
    </row>
    <row r="45" spans="1:31">
      <c r="A45" s="808" t="s">
        <v>675</v>
      </c>
      <c r="B45" s="808" t="s">
        <v>676</v>
      </c>
      <c r="C45" s="805" t="s">
        <v>211</v>
      </c>
      <c r="D45" s="803"/>
      <c r="E45" s="803"/>
      <c r="F45" s="803"/>
      <c r="G45" s="803"/>
      <c r="H45" s="803"/>
      <c r="I45" s="803"/>
      <c r="J45" s="803"/>
      <c r="K45" s="803"/>
      <c r="L45" s="803"/>
      <c r="M45" s="803"/>
      <c r="N45" s="803"/>
      <c r="O45" s="803"/>
      <c r="P45" s="803"/>
      <c r="Q45" s="803"/>
      <c r="R45" s="803"/>
      <c r="S45" s="803"/>
      <c r="T45" s="2651"/>
      <c r="U45" s="2651"/>
      <c r="V45" s="2465"/>
      <c r="W45" s="2465"/>
      <c r="X45" s="2465"/>
      <c r="Y45" s="2465"/>
      <c r="Z45" s="2465"/>
      <c r="AA45" s="2465"/>
      <c r="AB45" s="2465"/>
      <c r="AC45" s="2465"/>
      <c r="AD45" s="2465"/>
      <c r="AE45" s="2465"/>
    </row>
    <row r="46" spans="1:31">
      <c r="A46" s="805" t="s">
        <v>907</v>
      </c>
      <c r="B46" s="805" t="s">
        <v>679</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5"/>
      <c r="W46" s="2465"/>
      <c r="X46" s="2465"/>
      <c r="Y46" s="2465"/>
      <c r="Z46" s="2465"/>
      <c r="AA46" s="2465"/>
      <c r="AB46" s="2465"/>
      <c r="AC46" s="2465"/>
      <c r="AD46" s="2465"/>
      <c r="AE46" s="2465"/>
    </row>
    <row r="47" spans="1:31">
      <c r="A47" s="807" t="s">
        <v>680</v>
      </c>
      <c r="B47" s="807" t="s">
        <v>681</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2"/>
      <c r="S47" s="2652"/>
      <c r="T47" s="2652"/>
      <c r="U47" s="2652"/>
      <c r="V47" s="2465"/>
      <c r="W47" s="2465"/>
      <c r="X47" s="2465"/>
      <c r="Y47" s="2465"/>
      <c r="Z47" s="2465"/>
      <c r="AA47" s="2465"/>
      <c r="AB47" s="2465"/>
      <c r="AC47" s="2465"/>
      <c r="AD47" s="2465"/>
      <c r="AE47" s="2465"/>
    </row>
    <row r="48" spans="1:31">
      <c r="A48" s="506" t="s">
        <v>76</v>
      </c>
      <c r="B48" s="808" t="s">
        <v>682</v>
      </c>
      <c r="D48" s="809"/>
      <c r="E48" s="809"/>
      <c r="F48" s="809"/>
      <c r="G48" s="803">
        <v>189000000</v>
      </c>
      <c r="H48" s="803"/>
      <c r="I48" s="803"/>
      <c r="J48" s="803"/>
      <c r="K48" s="803"/>
      <c r="L48" s="803"/>
      <c r="M48" s="803"/>
      <c r="N48" s="803"/>
      <c r="O48" s="803"/>
      <c r="P48" s="803"/>
      <c r="R48" s="2652"/>
      <c r="S48" s="2652"/>
      <c r="T48" s="2652"/>
      <c r="U48" s="2652"/>
      <c r="V48" s="2465"/>
      <c r="W48" s="2465"/>
      <c r="X48" s="2465"/>
      <c r="Y48" s="2465"/>
      <c r="Z48" s="2465"/>
      <c r="AA48" s="2465"/>
      <c r="AB48" s="2465"/>
      <c r="AC48" s="2465"/>
      <c r="AD48" s="2465"/>
      <c r="AE48" s="2465"/>
    </row>
    <row r="49" spans="1:31">
      <c r="A49" s="807" t="s">
        <v>683</v>
      </c>
      <c r="B49" s="807" t="s">
        <v>684</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51"/>
      <c r="U49" s="2651"/>
      <c r="V49" s="2465"/>
      <c r="W49" s="2465"/>
      <c r="X49" s="2465"/>
      <c r="Y49" s="2465"/>
      <c r="Z49" s="2465"/>
      <c r="AA49" s="2465"/>
      <c r="AB49" s="2465"/>
      <c r="AC49" s="2465"/>
      <c r="AD49" s="2465"/>
      <c r="AE49" s="2465"/>
    </row>
    <row r="50" spans="1:31">
      <c r="A50" s="807"/>
      <c r="B50" s="805" t="s">
        <v>545</v>
      </c>
      <c r="C50" s="805"/>
      <c r="D50" s="803"/>
      <c r="E50" s="803"/>
      <c r="F50" s="803"/>
      <c r="G50" s="803"/>
      <c r="H50" s="803"/>
      <c r="I50" s="803"/>
      <c r="J50" s="803"/>
      <c r="K50" s="803"/>
      <c r="L50" s="803"/>
      <c r="M50" s="803"/>
      <c r="N50" s="803"/>
      <c r="O50" s="803"/>
      <c r="P50" s="803"/>
      <c r="Q50" s="803">
        <v>564000000</v>
      </c>
      <c r="R50" s="803"/>
      <c r="S50" s="803"/>
      <c r="T50" s="2651"/>
      <c r="U50" s="2651"/>
      <c r="V50" s="2465"/>
      <c r="W50" s="2465"/>
      <c r="X50" s="2465"/>
      <c r="Y50" s="2465"/>
      <c r="Z50" s="2465"/>
      <c r="AA50" s="2465"/>
      <c r="AB50" s="2465"/>
      <c r="AC50" s="2465"/>
      <c r="AD50" s="2465"/>
      <c r="AE50" s="2465"/>
    </row>
    <row r="51" spans="1:31">
      <c r="A51" s="807"/>
      <c r="B51" s="805" t="s">
        <v>524</v>
      </c>
      <c r="C51" s="805"/>
      <c r="D51" s="803"/>
      <c r="E51" s="803"/>
      <c r="F51" s="803"/>
      <c r="G51" s="803"/>
      <c r="H51" s="803"/>
      <c r="I51" s="803"/>
      <c r="J51" s="803"/>
      <c r="K51" s="803"/>
      <c r="L51" s="803"/>
      <c r="M51" s="803"/>
      <c r="N51" s="803"/>
      <c r="O51" s="803"/>
      <c r="P51" s="803"/>
      <c r="Q51" s="803">
        <v>0</v>
      </c>
      <c r="R51" s="803"/>
      <c r="S51" s="803"/>
      <c r="T51" s="2651"/>
      <c r="U51" s="2651"/>
      <c r="V51" s="2465"/>
      <c r="W51" s="2465"/>
      <c r="X51" s="2465"/>
      <c r="Y51" s="2465"/>
      <c r="Z51" s="2465"/>
      <c r="AA51" s="2465"/>
      <c r="AB51" s="2465"/>
      <c r="AC51" s="2465"/>
      <c r="AD51" s="2465"/>
      <c r="AE51" s="2465"/>
    </row>
    <row r="52" spans="1:31">
      <c r="A52" s="506" t="s">
        <v>76</v>
      </c>
      <c r="B52" s="805" t="s">
        <v>593</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51"/>
      <c r="U52" s="2651"/>
      <c r="V52" s="2465"/>
      <c r="W52" s="2465"/>
      <c r="X52" s="2465"/>
      <c r="Y52" s="2465"/>
      <c r="Z52" s="2465"/>
      <c r="AA52" s="2465"/>
      <c r="AB52" s="2465"/>
      <c r="AC52" s="2465"/>
      <c r="AD52" s="2465"/>
      <c r="AE52" s="2465"/>
    </row>
    <row r="53" spans="1:31">
      <c r="A53" s="506" t="s">
        <v>76</v>
      </c>
      <c r="B53" s="805" t="s">
        <v>685</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5"/>
      <c r="W53" s="2465"/>
      <c r="X53" s="2465"/>
      <c r="Y53" s="2465"/>
      <c r="Z53" s="2465"/>
      <c r="AA53" s="2465"/>
      <c r="AB53" s="2465"/>
      <c r="AC53" s="2465"/>
      <c r="AD53" s="2465"/>
      <c r="AE53" s="2465"/>
    </row>
    <row r="54" spans="1:31">
      <c r="A54" s="506" t="s">
        <v>76</v>
      </c>
      <c r="B54" s="805" t="s">
        <v>686</v>
      </c>
      <c r="D54" s="803"/>
      <c r="E54" s="803"/>
      <c r="F54" s="803"/>
      <c r="G54" s="809"/>
      <c r="H54" s="803"/>
      <c r="I54" s="803"/>
      <c r="J54" s="803"/>
      <c r="K54" s="803"/>
      <c r="L54" s="803"/>
      <c r="M54" s="803"/>
      <c r="N54" s="803"/>
      <c r="O54" s="803"/>
      <c r="P54" s="803"/>
      <c r="Q54" s="803"/>
      <c r="R54" s="803"/>
      <c r="S54" s="803"/>
      <c r="T54" s="2651"/>
      <c r="U54" s="2651"/>
      <c r="V54" s="2465"/>
      <c r="W54" s="2465"/>
      <c r="X54" s="2465"/>
      <c r="Y54" s="2465"/>
      <c r="Z54" s="2465"/>
      <c r="AA54" s="2465"/>
      <c r="AB54" s="2465"/>
      <c r="AC54" s="2465"/>
      <c r="AD54" s="2465"/>
      <c r="AE54" s="2465"/>
    </row>
    <row r="55" spans="1:31">
      <c r="A55" s="506" t="s">
        <v>76</v>
      </c>
      <c r="B55" s="805" t="s">
        <v>687</v>
      </c>
      <c r="D55" s="803"/>
      <c r="E55" s="803"/>
      <c r="F55" s="803"/>
      <c r="G55" s="809"/>
      <c r="H55" s="803">
        <v>90000000</v>
      </c>
      <c r="I55" s="803">
        <v>441000000</v>
      </c>
      <c r="J55" s="803">
        <v>229000000</v>
      </c>
      <c r="K55" s="803"/>
      <c r="L55" s="803"/>
      <c r="M55" s="803"/>
      <c r="N55" s="803"/>
      <c r="O55" s="803"/>
      <c r="P55" s="803"/>
      <c r="Q55" s="803"/>
      <c r="R55" s="803"/>
      <c r="S55" s="803"/>
      <c r="T55" s="2651"/>
      <c r="U55" s="2651"/>
      <c r="V55" s="2465"/>
      <c r="W55" s="2465"/>
      <c r="X55" s="2465"/>
      <c r="Y55" s="2465"/>
      <c r="Z55" s="2465"/>
      <c r="AA55" s="2465"/>
      <c r="AB55" s="2465"/>
      <c r="AC55" s="2465"/>
      <c r="AD55" s="2465"/>
      <c r="AE55" s="2465"/>
    </row>
    <row r="56" spans="1:31">
      <c r="A56" s="506" t="s">
        <v>76</v>
      </c>
      <c r="B56" s="805" t="s">
        <v>688</v>
      </c>
      <c r="D56" s="803"/>
      <c r="E56" s="803"/>
      <c r="F56" s="803"/>
      <c r="G56" s="809"/>
      <c r="H56" s="803"/>
      <c r="I56" s="803"/>
      <c r="J56" s="803"/>
      <c r="K56" s="803"/>
      <c r="L56" s="803"/>
      <c r="M56" s="803"/>
      <c r="N56" s="803"/>
      <c r="O56" s="803"/>
      <c r="P56" s="803"/>
      <c r="Q56" s="803"/>
      <c r="R56" s="803"/>
      <c r="S56" s="803"/>
      <c r="T56" s="2651"/>
      <c r="U56" s="2651"/>
      <c r="V56" s="2465"/>
      <c r="W56" s="2465"/>
      <c r="X56" s="2465"/>
      <c r="Y56" s="2465"/>
      <c r="Z56" s="2465"/>
      <c r="AA56" s="2465"/>
      <c r="AB56" s="2465"/>
      <c r="AC56" s="2465"/>
      <c r="AD56" s="2465"/>
      <c r="AE56" s="2465"/>
    </row>
    <row r="57" spans="1:31">
      <c r="A57" s="506" t="s">
        <v>76</v>
      </c>
      <c r="B57" s="805" t="s">
        <v>689</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51"/>
      <c r="U57" s="2651"/>
      <c r="V57" s="2465"/>
      <c r="W57" s="2465"/>
      <c r="X57" s="2465"/>
      <c r="Y57" s="2465"/>
      <c r="Z57" s="2465"/>
      <c r="AA57" s="2465"/>
      <c r="AB57" s="2465"/>
      <c r="AC57" s="2465"/>
      <c r="AD57" s="2465"/>
      <c r="AE57" s="2465"/>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5"/>
      <c r="W58" s="2465"/>
      <c r="X58" s="2465"/>
      <c r="Y58" s="2465"/>
      <c r="Z58" s="2465"/>
      <c r="AA58" s="2465"/>
      <c r="AB58" s="2465"/>
      <c r="AC58" s="2465"/>
      <c r="AD58" s="2465"/>
      <c r="AE58" s="2465"/>
    </row>
    <row r="59" spans="1:31">
      <c r="A59" s="805" t="s">
        <v>120</v>
      </c>
      <c r="B59" s="805" t="s">
        <v>690</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5"/>
      <c r="W59" s="2465"/>
      <c r="X59" s="2465"/>
      <c r="Y59" s="2465"/>
      <c r="Z59" s="2465"/>
      <c r="AA59" s="2465"/>
      <c r="AB59" s="2465"/>
      <c r="AC59" s="2465"/>
      <c r="AD59" s="2465"/>
      <c r="AE59" s="2465"/>
    </row>
    <row r="60" spans="1:31">
      <c r="A60" s="805" t="s">
        <v>691</v>
      </c>
      <c r="B60" s="805" t="s">
        <v>691</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5"/>
      <c r="W60" s="2465"/>
      <c r="X60" s="2465"/>
      <c r="Y60" s="2465"/>
      <c r="Z60" s="2465"/>
      <c r="AA60" s="2465"/>
      <c r="AB60" s="2465"/>
      <c r="AC60" s="2465"/>
      <c r="AD60" s="2465"/>
      <c r="AE60" s="2465"/>
    </row>
    <row r="61" spans="1:31">
      <c r="A61" s="805" t="s">
        <v>692</v>
      </c>
      <c r="B61" s="805" t="s">
        <v>692</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5"/>
      <c r="W61" s="2465"/>
      <c r="X61" s="2465"/>
      <c r="Y61" s="2465"/>
      <c r="Z61" s="2465"/>
      <c r="AA61" s="2465"/>
      <c r="AB61" s="2465"/>
      <c r="AC61" s="2465"/>
      <c r="AD61" s="2465"/>
      <c r="AE61" s="2465"/>
    </row>
    <row r="62" spans="1:31">
      <c r="A62" s="805"/>
      <c r="B62" s="805" t="s">
        <v>693</v>
      </c>
      <c r="C62" s="805"/>
      <c r="D62" s="803"/>
      <c r="E62" s="803"/>
      <c r="F62" s="803"/>
      <c r="G62" s="803"/>
      <c r="H62" s="803"/>
      <c r="I62" s="803"/>
      <c r="J62" s="803"/>
      <c r="K62" s="803"/>
      <c r="L62" s="809"/>
      <c r="M62" s="803"/>
      <c r="N62" s="803"/>
      <c r="O62" s="803"/>
      <c r="P62" s="803"/>
      <c r="Q62" s="803">
        <v>-19000000</v>
      </c>
      <c r="R62" s="803"/>
      <c r="S62" s="803"/>
      <c r="T62" s="2651"/>
      <c r="U62" s="2651"/>
      <c r="V62" s="2465"/>
      <c r="W62" s="2465"/>
      <c r="X62" s="2465"/>
      <c r="Y62" s="2465"/>
      <c r="Z62" s="2465"/>
      <c r="AA62" s="2465"/>
      <c r="AB62" s="2465"/>
      <c r="AC62" s="2465"/>
      <c r="AD62" s="2465"/>
      <c r="AE62" s="2465"/>
    </row>
    <row r="63" spans="1:31">
      <c r="A63" s="805"/>
      <c r="B63" s="805" t="s">
        <v>694</v>
      </c>
      <c r="C63" s="805"/>
      <c r="D63" s="803"/>
      <c r="E63" s="803"/>
      <c r="F63" s="803"/>
      <c r="G63" s="803"/>
      <c r="H63" s="803"/>
      <c r="I63" s="803"/>
      <c r="J63" s="803"/>
      <c r="K63" s="803"/>
      <c r="L63" s="809"/>
      <c r="M63" s="803"/>
      <c r="N63" s="803"/>
      <c r="O63" s="803"/>
      <c r="P63" s="803"/>
      <c r="Q63" s="803">
        <v>-14000000</v>
      </c>
      <c r="R63" s="803"/>
      <c r="S63" s="803"/>
      <c r="T63" s="2651"/>
      <c r="U63" s="2651"/>
      <c r="V63" s="2465"/>
      <c r="W63" s="2465"/>
      <c r="X63" s="2465"/>
      <c r="Y63" s="2465"/>
      <c r="Z63" s="2465"/>
      <c r="AA63" s="2465"/>
      <c r="AB63" s="2465"/>
      <c r="AC63" s="2465"/>
      <c r="AD63" s="2465"/>
      <c r="AE63" s="2465"/>
    </row>
    <row r="64" spans="1:31">
      <c r="A64" s="805"/>
      <c r="B64" s="805" t="s">
        <v>695</v>
      </c>
      <c r="C64" s="805"/>
      <c r="D64" s="803"/>
      <c r="E64" s="803"/>
      <c r="F64" s="803"/>
      <c r="G64" s="803"/>
      <c r="H64" s="803"/>
      <c r="I64" s="803"/>
      <c r="J64" s="803"/>
      <c r="K64" s="803"/>
      <c r="L64" s="809"/>
      <c r="M64" s="803"/>
      <c r="N64" s="803"/>
      <c r="O64" s="803"/>
      <c r="P64" s="803"/>
      <c r="Q64" s="803">
        <v>-1446000000</v>
      </c>
      <c r="R64" s="803"/>
      <c r="S64" s="803"/>
      <c r="T64" s="2651"/>
      <c r="U64" s="2651"/>
      <c r="V64" s="2465"/>
      <c r="W64" s="2465"/>
      <c r="X64" s="2465"/>
      <c r="Y64" s="2465"/>
      <c r="Z64" s="2465"/>
      <c r="AA64" s="2465"/>
      <c r="AB64" s="2465"/>
      <c r="AC64" s="2465"/>
      <c r="AD64" s="2465"/>
      <c r="AE64" s="2465"/>
    </row>
    <row r="65" spans="1:31">
      <c r="A65" s="805"/>
      <c r="B65" s="805" t="s">
        <v>696</v>
      </c>
      <c r="C65" s="805"/>
      <c r="D65" s="803"/>
      <c r="E65" s="803"/>
      <c r="F65" s="803"/>
      <c r="G65" s="803"/>
      <c r="H65" s="803"/>
      <c r="I65" s="803"/>
      <c r="J65" s="803"/>
      <c r="K65" s="803"/>
      <c r="L65" s="809"/>
      <c r="M65" s="803"/>
      <c r="N65" s="803"/>
      <c r="O65" s="803"/>
      <c r="P65" s="803"/>
      <c r="Q65" s="803">
        <v>-40000000</v>
      </c>
      <c r="R65" s="803"/>
      <c r="S65" s="803"/>
      <c r="T65" s="2651"/>
      <c r="U65" s="2651"/>
      <c r="V65" s="2465"/>
      <c r="W65" s="2465"/>
      <c r="X65" s="2465"/>
      <c r="Y65" s="2465"/>
      <c r="Z65" s="2465"/>
      <c r="AA65" s="2465"/>
      <c r="AB65" s="2465"/>
      <c r="AC65" s="2465"/>
      <c r="AD65" s="2465"/>
      <c r="AE65" s="2465"/>
    </row>
    <row r="66" spans="1:31">
      <c r="A66" s="805"/>
      <c r="B66" s="805" t="s">
        <v>697</v>
      </c>
      <c r="C66" s="805"/>
      <c r="D66" s="803"/>
      <c r="E66" s="803"/>
      <c r="F66" s="803"/>
      <c r="G66" s="803"/>
      <c r="H66" s="803"/>
      <c r="I66" s="803"/>
      <c r="J66" s="803"/>
      <c r="K66" s="803"/>
      <c r="L66" s="809"/>
      <c r="M66" s="803"/>
      <c r="N66" s="803"/>
      <c r="O66" s="803"/>
      <c r="P66" s="803"/>
      <c r="Q66" s="803">
        <v>878000000</v>
      </c>
      <c r="R66" s="803"/>
      <c r="S66" s="803"/>
      <c r="T66" s="2651"/>
      <c r="U66" s="2651"/>
    </row>
    <row r="67" spans="1:31">
      <c r="A67" s="805"/>
      <c r="B67" s="805" t="s">
        <v>698</v>
      </c>
      <c r="C67" s="805"/>
      <c r="D67" s="803"/>
      <c r="E67" s="803"/>
      <c r="F67" s="803"/>
      <c r="G67" s="803"/>
      <c r="H67" s="803"/>
      <c r="I67" s="803"/>
      <c r="J67" s="803"/>
      <c r="K67" s="803"/>
      <c r="L67" s="809"/>
      <c r="M67" s="803"/>
      <c r="N67" s="803"/>
      <c r="O67" s="803"/>
      <c r="P67" s="803"/>
      <c r="Q67" s="803">
        <v>-274000000</v>
      </c>
      <c r="R67" s="803"/>
      <c r="S67" s="803"/>
      <c r="T67" s="2651"/>
      <c r="U67" s="2651"/>
    </row>
    <row r="68" spans="1:31">
      <c r="A68" s="807" t="s">
        <v>699</v>
      </c>
      <c r="B68" s="807" t="s">
        <v>700</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701</v>
      </c>
      <c r="D70" s="803"/>
      <c r="E70" s="803"/>
      <c r="F70" s="803"/>
      <c r="G70" s="809"/>
      <c r="H70" s="809"/>
      <c r="I70" s="803"/>
      <c r="J70" s="803"/>
      <c r="K70" s="803"/>
      <c r="L70" s="809"/>
      <c r="M70" s="803"/>
      <c r="N70" s="803"/>
      <c r="O70" s="803"/>
      <c r="P70" s="803"/>
      <c r="Q70" s="803"/>
      <c r="R70" s="803"/>
      <c r="S70" s="803"/>
      <c r="T70" s="803"/>
      <c r="U70" s="803"/>
    </row>
    <row r="71" spans="1:31">
      <c r="A71" s="506" t="s">
        <v>76</v>
      </c>
      <c r="B71" s="808" t="s">
        <v>702</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703</v>
      </c>
      <c r="B72" s="807" t="s">
        <v>704</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705</v>
      </c>
      <c r="B73" s="807" t="s">
        <v>706</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707</v>
      </c>
      <c r="B74" s="807" t="s">
        <v>696</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708</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447</v>
      </c>
      <c r="B77" s="807" t="s">
        <v>447</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709</v>
      </c>
      <c r="B78" s="808" t="s">
        <v>710</v>
      </c>
      <c r="C78" s="805" t="s">
        <v>711</v>
      </c>
      <c r="D78" s="803"/>
      <c r="E78" s="803"/>
      <c r="F78" s="803"/>
      <c r="G78" s="809"/>
      <c r="H78" s="809"/>
      <c r="I78" s="809"/>
      <c r="J78" s="809"/>
      <c r="K78" s="803">
        <v>154000000</v>
      </c>
      <c r="L78" s="809"/>
      <c r="M78" s="803"/>
      <c r="N78" s="803"/>
      <c r="O78" s="803"/>
      <c r="P78" s="803"/>
      <c r="Q78" s="803"/>
      <c r="R78" s="803"/>
      <c r="S78" s="803"/>
      <c r="T78" s="543"/>
      <c r="U78" s="543"/>
    </row>
    <row r="79" spans="1:31">
      <c r="A79" s="808" t="s">
        <v>414</v>
      </c>
      <c r="B79" s="808" t="s">
        <v>712</v>
      </c>
      <c r="C79" s="805" t="s">
        <v>711</v>
      </c>
      <c r="D79" s="803"/>
      <c r="E79" s="803"/>
      <c r="F79" s="803"/>
      <c r="G79" s="809"/>
      <c r="H79" s="809"/>
      <c r="I79" s="809"/>
      <c r="J79" s="809"/>
      <c r="K79" s="803"/>
      <c r="L79" s="809"/>
      <c r="M79" s="803"/>
      <c r="N79" s="803"/>
      <c r="O79" s="803"/>
      <c r="P79" s="803"/>
      <c r="Q79" s="803"/>
      <c r="R79" s="803"/>
      <c r="S79" s="803"/>
      <c r="T79" s="543"/>
      <c r="U79" s="543"/>
    </row>
    <row r="80" spans="1:31">
      <c r="A80" s="808" t="s">
        <v>713</v>
      </c>
      <c r="B80" s="808" t="s">
        <v>714</v>
      </c>
      <c r="C80" s="805" t="s">
        <v>711</v>
      </c>
      <c r="D80" s="803"/>
      <c r="E80" s="803"/>
      <c r="F80" s="803"/>
      <c r="G80" s="809"/>
      <c r="H80" s="809"/>
      <c r="I80" s="803"/>
      <c r="J80" s="803"/>
      <c r="K80" s="803"/>
      <c r="L80" s="809"/>
      <c r="M80" s="803"/>
      <c r="N80" s="803"/>
      <c r="O80" s="803"/>
      <c r="P80" s="803"/>
      <c r="Q80" s="803"/>
      <c r="R80" s="803"/>
      <c r="S80" s="803"/>
      <c r="T80" s="543"/>
      <c r="U80" s="543"/>
    </row>
    <row r="81" spans="1:21">
      <c r="A81" s="807" t="s">
        <v>715</v>
      </c>
      <c r="B81" s="807" t="s">
        <v>715</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716</v>
      </c>
      <c r="B82" s="807" t="s">
        <v>610</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717</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718</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719</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720</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721</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722</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723</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724</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725</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726</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531</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532</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727</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728</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729</v>
      </c>
      <c r="B1" s="52" t="s">
        <v>730</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731</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732</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7"/>
      <c r="AB6" s="2427"/>
      <c r="AC6" s="2427"/>
      <c r="AD6" s="2427"/>
      <c r="AE6" s="365"/>
      <c r="AF6" s="2426"/>
    </row>
    <row r="7" spans="1:32">
      <c r="A7" t="s">
        <v>36</v>
      </c>
      <c r="B7" s="58" t="s">
        <v>733</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7"/>
      <c r="AB7" s="2427"/>
      <c r="AC7" s="2427"/>
      <c r="AD7" s="2427"/>
      <c r="AE7" s="365"/>
    </row>
    <row r="8" spans="1:32">
      <c r="A8" t="s">
        <v>39</v>
      </c>
      <c r="B8" s="58" t="s">
        <v>734</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7"/>
      <c r="AB8" s="2427"/>
      <c r="AC8" s="2427"/>
      <c r="AD8" s="2427"/>
      <c r="AE8" s="365"/>
    </row>
    <row r="9" spans="1:32">
      <c r="A9" s="64" t="s">
        <v>735</v>
      </c>
      <c r="B9" s="64" t="s">
        <v>735</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7"/>
      <c r="AB9" s="2427"/>
      <c r="AC9" s="2427"/>
      <c r="AD9" s="2427"/>
      <c r="AE9" s="365"/>
    </row>
    <row r="10" spans="1:32">
      <c r="A10" t="s">
        <v>736</v>
      </c>
      <c r="B10" s="65" t="s">
        <v>737</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7"/>
      <c r="AB10" s="2427"/>
      <c r="AC10" s="2427"/>
      <c r="AD10" s="2427"/>
      <c r="AE10" s="365"/>
    </row>
    <row r="11" spans="1:32">
      <c r="A11" t="s">
        <v>317</v>
      </c>
      <c r="B11" s="65" t="s">
        <v>738</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7"/>
      <c r="AB11" s="2427"/>
      <c r="AC11" s="2427"/>
      <c r="AD11" s="2427"/>
      <c r="AE11" s="365"/>
    </row>
    <row r="12" spans="1:32">
      <c r="A12" s="65" t="s">
        <v>739</v>
      </c>
      <c r="B12" s="65" t="s">
        <v>740</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7"/>
      <c r="AB12" s="2427"/>
      <c r="AC12" s="2427"/>
      <c r="AD12" s="2427"/>
      <c r="AE12" s="365"/>
    </row>
    <row r="13" spans="1:32" ht="16.5">
      <c r="A13" s="65" t="s">
        <v>741</v>
      </c>
      <c r="B13" s="66" t="s">
        <v>742</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7"/>
      <c r="AB13" s="2427"/>
      <c r="AC13" s="2427"/>
      <c r="AD13" s="2427"/>
      <c r="AE13" s="365"/>
    </row>
    <row r="14" spans="1:32" ht="16.5">
      <c r="A14" s="64" t="s">
        <v>743</v>
      </c>
      <c r="B14" s="64" t="s">
        <v>744</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7"/>
      <c r="AB14" s="2427"/>
      <c r="AC14" s="2427"/>
      <c r="AD14" s="2427"/>
      <c r="AE14" s="365"/>
    </row>
    <row r="15" spans="1:32">
      <c r="A15" s="1" t="s">
        <v>51</v>
      </c>
      <c r="B15" s="58" t="s">
        <v>745</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7"/>
      <c r="AB15" s="2427"/>
      <c r="AC15" s="2427"/>
      <c r="AD15" s="2427"/>
      <c r="AE15" s="365"/>
    </row>
    <row r="16" spans="1:32" s="9" customFormat="1">
      <c r="A16" s="10" t="s">
        <v>53</v>
      </c>
      <c r="B16" s="55" t="s">
        <v>746</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7"/>
      <c r="AB16" s="2427"/>
      <c r="AC16" s="2427"/>
      <c r="AD16" s="2427"/>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7"/>
      <c r="AB17" s="2427"/>
      <c r="AC17" s="2427"/>
      <c r="AD17" s="2427"/>
      <c r="AE17" s="365"/>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7"/>
      <c r="AB18" s="2427"/>
      <c r="AC18" s="2427"/>
      <c r="AD18" s="2427"/>
      <c r="AE18" s="365"/>
    </row>
    <row r="19" spans="1:31">
      <c r="A19" s="1" t="s">
        <v>747</v>
      </c>
      <c r="B19" s="58" t="s">
        <v>748</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7"/>
      <c r="AB19" s="2427"/>
      <c r="AC19" s="2427"/>
      <c r="AD19" s="2427"/>
      <c r="AE19" s="365"/>
    </row>
    <row r="20" spans="1:31">
      <c r="A20" s="64" t="s">
        <v>749</v>
      </c>
      <c r="B20" s="64" t="s">
        <v>750</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7"/>
      <c r="AB20" s="2427"/>
      <c r="AC20" s="2427"/>
      <c r="AD20" s="2427"/>
      <c r="AE20" s="365"/>
    </row>
    <row r="21" spans="1:31">
      <c r="A21" s="64" t="s">
        <v>751</v>
      </c>
      <c r="B21" s="64" t="s">
        <v>752</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7"/>
      <c r="AB21" s="2427"/>
      <c r="AC21" s="2427"/>
      <c r="AD21" s="2427"/>
      <c r="AE21" s="365"/>
    </row>
    <row r="22" spans="1:31">
      <c r="A22" s="64" t="s">
        <v>753</v>
      </c>
      <c r="B22" s="64" t="s">
        <v>754</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7"/>
      <c r="AB22" s="2427"/>
      <c r="AC22" s="2427"/>
      <c r="AD22" s="2427"/>
      <c r="AE22" s="365"/>
    </row>
    <row r="23" spans="1:31">
      <c r="A23" s="64" t="s">
        <v>755</v>
      </c>
      <c r="B23" s="64" t="s">
        <v>756</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7"/>
      <c r="AB23" s="2427"/>
      <c r="AC23" s="2427"/>
      <c r="AD23" s="2427"/>
      <c r="AE23" s="365"/>
    </row>
    <row r="24" spans="1:31">
      <c r="A24" s="64" t="s">
        <v>757</v>
      </c>
      <c r="B24" s="64" t="s">
        <v>758</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7"/>
      <c r="AB24" s="2427"/>
      <c r="AC24" s="2427"/>
      <c r="AD24" s="2427"/>
      <c r="AE24" s="365"/>
    </row>
    <row r="25" spans="1:31">
      <c r="A25" s="58" t="s">
        <v>759</v>
      </c>
      <c r="B25" s="58" t="s">
        <v>760</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60">
        <v>-4000000000</v>
      </c>
      <c r="R25" s="60">
        <v>3000000000</v>
      </c>
      <c r="S25" s="785"/>
      <c r="T25" s="782"/>
      <c r="U25" s="782"/>
      <c r="V25" s="717"/>
      <c r="W25" s="650"/>
      <c r="X25" s="650"/>
      <c r="Y25" s="365"/>
      <c r="Z25" s="365"/>
      <c r="AA25" s="2427"/>
      <c r="AB25" s="2427"/>
      <c r="AC25" s="2427"/>
      <c r="AD25" s="2427"/>
      <c r="AE25" s="365"/>
    </row>
    <row r="26" spans="1:31">
      <c r="A26" s="13" t="s">
        <v>761</v>
      </c>
      <c r="B26" s="13" t="s">
        <v>762</v>
      </c>
      <c r="C26" s="58" t="s">
        <v>402</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7"/>
      <c r="AB26" s="2427"/>
      <c r="AC26" s="2427"/>
      <c r="AD26" s="2427"/>
      <c r="AE26" s="365"/>
    </row>
    <row r="27" spans="1:31">
      <c r="A27" s="64" t="s">
        <v>763</v>
      </c>
      <c r="B27" s="64" t="s">
        <v>764</v>
      </c>
      <c r="C27" s="58" t="s">
        <v>402</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7"/>
      <c r="AB27" s="2427"/>
      <c r="AC27" s="2427"/>
      <c r="AD27" s="2427"/>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7"/>
      <c r="AB28" s="2427"/>
      <c r="AC28" s="2427"/>
      <c r="AD28" s="2427"/>
      <c r="AE28" s="365"/>
    </row>
    <row r="29" spans="1:31">
      <c r="A29" s="64" t="s">
        <v>765</v>
      </c>
      <c r="B29" s="64" t="s">
        <v>765</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7"/>
      <c r="AB29" s="2427"/>
      <c r="AC29" s="2427"/>
      <c r="AD29" s="2427"/>
      <c r="AE29" s="365"/>
    </row>
    <row r="30" spans="1:31">
      <c r="A30" s="64" t="s">
        <v>766</v>
      </c>
      <c r="B30" s="64" t="s">
        <v>767</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7"/>
      <c r="AB30" s="2427"/>
      <c r="AC30" s="2427"/>
      <c r="AD30" s="2427"/>
      <c r="AE30" s="365"/>
    </row>
    <row r="31" spans="1:31">
      <c r="A31" s="58" t="s">
        <v>591</v>
      </c>
      <c r="B31" s="58" t="s">
        <v>768</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7"/>
      <c r="AB31" s="2427"/>
      <c r="AC31" s="2427"/>
      <c r="AD31" s="2427"/>
      <c r="AE31" s="365"/>
    </row>
    <row r="32" spans="1:31">
      <c r="A32" s="58"/>
      <c r="B32" s="633" t="s">
        <v>760</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7"/>
      <c r="AB32" s="2427"/>
      <c r="AC32" s="2427"/>
      <c r="AD32" s="2427"/>
      <c r="AE32" s="365"/>
    </row>
    <row r="33" spans="1:31">
      <c r="A33" s="58" t="s">
        <v>769</v>
      </c>
      <c r="B33" s="58" t="s">
        <v>770</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7"/>
      <c r="AB33" s="2427"/>
      <c r="AC33" s="2427"/>
      <c r="AD33" s="2427"/>
      <c r="AE33" s="365"/>
    </row>
    <row r="34" spans="1:31">
      <c r="B34" s="58" t="s">
        <v>771</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7"/>
      <c r="AB34" s="2427"/>
      <c r="AC34" s="2427"/>
      <c r="AD34" s="2427"/>
      <c r="AE34" s="365"/>
    </row>
    <row r="35" spans="1:31">
      <c r="B35" s="58" t="s">
        <v>772</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7"/>
      <c r="AB35" s="2427"/>
      <c r="AC35" s="2427"/>
      <c r="AD35" s="2427"/>
      <c r="AE35" s="365"/>
    </row>
    <row r="36" spans="1:31" ht="16.5">
      <c r="B36" s="90" t="s">
        <v>773</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7"/>
      <c r="AB36" s="2427"/>
      <c r="AC36" s="2427"/>
      <c r="AD36" s="2427"/>
      <c r="AE36" s="365"/>
    </row>
    <row r="37" spans="1:31" ht="16.5">
      <c r="B37" s="90" t="s">
        <v>774</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7"/>
      <c r="AB37" s="2427"/>
      <c r="AC37" s="2427"/>
      <c r="AD37" s="2427"/>
      <c r="AE37" s="365"/>
    </row>
    <row r="38" spans="1:31" s="9" customFormat="1">
      <c r="A38" s="18" t="s">
        <v>115</v>
      </c>
      <c r="B38" s="18" t="s">
        <v>775</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7"/>
      <c r="AB38" s="2427"/>
      <c r="AC38" s="2427"/>
      <c r="AD38" s="2427"/>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7"/>
      <c r="AB39" s="2427"/>
      <c r="AC39" s="2427"/>
      <c r="AD39" s="2427"/>
      <c r="AE39" s="365"/>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7"/>
      <c r="AB40" s="2427"/>
      <c r="AC40" s="21"/>
      <c r="AD40" s="2427"/>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7"/>
      <c r="AB41" s="2427"/>
      <c r="AC41" s="2427"/>
      <c r="AD41" s="2427"/>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7"/>
      <c r="AB42" s="2427"/>
      <c r="AC42" s="2427"/>
      <c r="AD42" s="2427"/>
      <c r="AE42" s="365"/>
    </row>
    <row r="43" spans="1:31">
      <c r="A43" s="41" t="s">
        <v>122</v>
      </c>
      <c r="B43" s="64" t="s">
        <v>776</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7"/>
      <c r="AB43" s="2427"/>
      <c r="AC43" s="2427"/>
      <c r="AD43" s="2427"/>
      <c r="AE43" s="365"/>
    </row>
    <row r="44" spans="1:31">
      <c r="A44" s="41"/>
      <c r="B44" s="65" t="s">
        <v>777</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7"/>
      <c r="AB44" s="2427"/>
      <c r="AC44" s="21"/>
      <c r="AD44" s="2427"/>
      <c r="AE44" s="365"/>
    </row>
    <row r="45" spans="1:31">
      <c r="A45" s="41" t="s">
        <v>431</v>
      </c>
      <c r="B45" s="64" t="s">
        <v>600</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7"/>
      <c r="AB45" s="2427"/>
      <c r="AC45" s="2427"/>
      <c r="AD45" s="2427"/>
      <c r="AE45" s="365"/>
    </row>
    <row r="46" spans="1:31">
      <c r="A46" s="58" t="s">
        <v>778</v>
      </c>
      <c r="B46" s="58" t="s">
        <v>779</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780</v>
      </c>
      <c r="L48" t="s">
        <v>780</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781</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622</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782</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1">
        <f>R25-R26-R27</f>
        <v>3000000000</v>
      </c>
      <c r="S56" s="267">
        <f t="shared" si="13"/>
        <v>0</v>
      </c>
      <c r="T56" s="267">
        <f t="shared" si="13"/>
        <v>0</v>
      </c>
      <c r="U56" s="267">
        <f t="shared" si="13"/>
        <v>0</v>
      </c>
      <c r="Y56" s="365"/>
      <c r="Z56" s="365"/>
      <c r="AA56" s="365"/>
      <c r="AB56" s="365"/>
      <c r="AC56" s="365"/>
      <c r="AD56" s="365"/>
      <c r="AE56" s="365"/>
    </row>
    <row r="57" spans="2:31">
      <c r="B57" t="s">
        <v>783</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784</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D6" activePane="bottomRight" state="frozen"/>
      <selection pane="topRight" activeCell="R7" sqref="R7"/>
      <selection pane="bottomLeft" activeCell="R7" sqref="R7"/>
      <selection pane="bottomRight" activeCell="L35" sqref="L3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785</v>
      </c>
      <c r="B1" s="82" t="s">
        <v>786</v>
      </c>
      <c r="C1" s="82"/>
      <c r="D1" s="27"/>
      <c r="E1" s="27"/>
      <c r="F1" s="27"/>
      <c r="G1" s="27"/>
      <c r="H1" s="27"/>
      <c r="I1" s="27"/>
      <c r="J1" s="27"/>
      <c r="K1" s="27"/>
      <c r="L1" s="27"/>
      <c r="M1" s="27"/>
      <c r="N1" s="27"/>
      <c r="O1" s="28"/>
      <c r="P1" s="28"/>
      <c r="Q1" s="28"/>
      <c r="R1" s="29"/>
      <c r="S1" s="28"/>
      <c r="T1" s="28"/>
      <c r="U1" s="28"/>
      <c r="V1" s="28"/>
      <c r="W1" s="28"/>
      <c r="X1" s="2"/>
    </row>
    <row r="2" spans="1:37">
      <c r="B2" s="30" t="s">
        <v>787</v>
      </c>
      <c r="C2" s="30"/>
      <c r="D2" s="28"/>
      <c r="E2" s="28"/>
      <c r="F2" s="28"/>
      <c r="G2" s="28"/>
      <c r="H2" s="28"/>
      <c r="I2" s="28"/>
      <c r="J2" s="28"/>
      <c r="K2" s="28"/>
      <c r="L2" s="28"/>
      <c r="M2" s="28"/>
      <c r="N2" s="28"/>
      <c r="O2" s="28"/>
      <c r="P2" s="28"/>
      <c r="Q2" s="28"/>
      <c r="R2" s="31"/>
      <c r="S2" s="32"/>
      <c r="T2" s="33"/>
      <c r="U2" s="28"/>
      <c r="V2" s="28"/>
      <c r="W2" s="28"/>
      <c r="X2" s="2"/>
      <c r="AA2" s="2465"/>
      <c r="AB2" s="2465"/>
      <c r="AC2" s="2465"/>
      <c r="AD2" s="2465"/>
      <c r="AE2" s="2465"/>
      <c r="AF2" s="2465"/>
      <c r="AG2" s="2465"/>
      <c r="AH2" s="2465"/>
      <c r="AI2" s="2465"/>
      <c r="AJ2" s="2465"/>
      <c r="AK2" s="246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5"/>
      <c r="AB3" s="2465"/>
      <c r="AC3" s="2465"/>
      <c r="AD3" s="2465"/>
      <c r="AE3" s="2465"/>
      <c r="AF3" s="2465"/>
      <c r="AG3" s="2465"/>
      <c r="AH3" s="2465"/>
      <c r="AI3" s="2465"/>
      <c r="AJ3" s="2465"/>
      <c r="AK3" s="246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5"/>
      <c r="AB4" s="2465"/>
      <c r="AC4" s="2465"/>
      <c r="AD4" s="2465"/>
      <c r="AE4" s="2465"/>
      <c r="AF4" s="2465"/>
      <c r="AG4" s="2465"/>
      <c r="AH4" s="2465"/>
      <c r="AI4" s="2465"/>
      <c r="AJ4" s="2465"/>
      <c r="AK4" s="246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5"/>
      <c r="AB5" s="2465"/>
      <c r="AC5" s="2465"/>
      <c r="AD5" s="2465"/>
      <c r="AE5" s="2465"/>
      <c r="AF5" s="2465"/>
      <c r="AG5" s="2465"/>
      <c r="AH5" s="2465"/>
      <c r="AI5" s="2465"/>
      <c r="AJ5" s="2465"/>
      <c r="AK5" s="2465"/>
    </row>
    <row r="6" spans="1:37" s="9" customFormat="1">
      <c r="A6" s="239" t="s">
        <v>788</v>
      </c>
      <c r="B6" s="239" t="s">
        <v>788</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5"/>
      <c r="AB6" s="2465"/>
      <c r="AC6" s="2465"/>
      <c r="AD6" s="2465"/>
      <c r="AE6" s="2465"/>
      <c r="AF6" s="2465"/>
      <c r="AG6" s="2465"/>
      <c r="AH6" s="2465"/>
      <c r="AI6" s="2465"/>
      <c r="AJ6" s="2465"/>
      <c r="AK6" s="2465"/>
    </row>
    <row r="7" spans="1:37" ht="16.5">
      <c r="A7" s="441" t="s">
        <v>36</v>
      </c>
      <c r="B7" s="441" t="s">
        <v>536</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5"/>
      <c r="AB7" s="2465"/>
      <c r="AC7" s="2465"/>
      <c r="AD7" s="2465"/>
      <c r="AE7" s="2465"/>
      <c r="AF7" s="2465"/>
      <c r="AG7" s="2465"/>
      <c r="AH7" s="2465"/>
      <c r="AI7" s="2465"/>
      <c r="AJ7" s="2465"/>
      <c r="AK7" s="2465"/>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5"/>
      <c r="AB8" s="2465"/>
      <c r="AC8" s="2465"/>
      <c r="AD8" s="2465"/>
      <c r="AE8" s="2465"/>
      <c r="AF8" s="2465"/>
      <c r="AG8" s="2465"/>
      <c r="AH8" s="2465"/>
      <c r="AI8" s="2465"/>
      <c r="AJ8" s="2465"/>
      <c r="AK8" s="2465"/>
    </row>
    <row r="9" spans="1:37" ht="16.5">
      <c r="A9" s="100" t="s">
        <v>789</v>
      </c>
      <c r="B9" s="100" t="s">
        <v>790</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5"/>
      <c r="AB9" s="2465"/>
      <c r="AC9" s="2465"/>
      <c r="AD9" s="2465"/>
      <c r="AE9" s="2465"/>
      <c r="AF9" s="2465"/>
      <c r="AG9" s="2465"/>
      <c r="AH9" s="2465"/>
      <c r="AI9" s="2465"/>
      <c r="AJ9" s="2465"/>
      <c r="AK9" s="2465"/>
    </row>
    <row r="10" spans="1:37" ht="16.5">
      <c r="A10" s="443" t="s">
        <v>791</v>
      </c>
      <c r="B10" s="443" t="s">
        <v>791</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5"/>
      <c r="AB10" s="2465"/>
      <c r="AC10" s="2465"/>
      <c r="AD10" s="2465"/>
      <c r="AE10" s="2465"/>
      <c r="AF10" s="2465"/>
      <c r="AG10" s="2465"/>
      <c r="AH10" s="2465"/>
      <c r="AI10" s="2465"/>
      <c r="AJ10" s="2465"/>
      <c r="AK10" s="2465"/>
    </row>
    <row r="11" spans="1:37" ht="16.5">
      <c r="A11" s="100" t="s">
        <v>83</v>
      </c>
      <c r="B11" s="100" t="s">
        <v>792</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5"/>
      <c r="AB11" s="2465"/>
      <c r="AC11" s="2465"/>
      <c r="AD11" s="2465"/>
      <c r="AE11" s="2465"/>
      <c r="AF11" s="2465"/>
      <c r="AG11" s="2465"/>
      <c r="AH11" s="2465"/>
      <c r="AI11" s="2465"/>
      <c r="AJ11" s="2465"/>
      <c r="AK11" s="2465"/>
    </row>
    <row r="12" spans="1:37" ht="16.5">
      <c r="A12" s="100" t="s">
        <v>793</v>
      </c>
      <c r="B12" s="100" t="s">
        <v>794</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5"/>
      <c r="AB12" s="2465"/>
      <c r="AC12" s="2465"/>
      <c r="AD12" s="2465"/>
      <c r="AE12" s="2465"/>
      <c r="AF12" s="2465"/>
      <c r="AG12" s="2465"/>
      <c r="AH12" s="2465"/>
      <c r="AI12" s="2465"/>
      <c r="AJ12" s="2465"/>
      <c r="AK12" s="2465"/>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5"/>
      <c r="AB13" s="2465"/>
      <c r="AC13" s="2465"/>
      <c r="AD13" s="2465"/>
      <c r="AE13" s="2465"/>
      <c r="AF13" s="2465"/>
      <c r="AG13" s="2465"/>
      <c r="AH13" s="2465"/>
      <c r="AI13" s="2465"/>
      <c r="AJ13" s="2465"/>
      <c r="AK13" s="2465"/>
    </row>
    <row r="14" spans="1:37" ht="16.5">
      <c r="A14" s="99" t="s">
        <v>638</v>
      </c>
      <c r="B14" s="99" t="s">
        <v>795</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5"/>
      <c r="AB14" s="2465"/>
      <c r="AC14" s="2465"/>
      <c r="AD14" s="2465"/>
      <c r="AE14" s="2465"/>
      <c r="AF14" s="2465"/>
      <c r="AG14" s="2465"/>
      <c r="AH14" s="2465"/>
      <c r="AI14" s="2465"/>
      <c r="AJ14" s="2465"/>
      <c r="AK14" s="2465"/>
    </row>
    <row r="15" spans="1:37" ht="16.5">
      <c r="A15" s="99" t="s">
        <v>796</v>
      </c>
      <c r="B15" s="99" t="s">
        <v>797</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2">
        <v>5500000000</v>
      </c>
      <c r="Y15" s="267"/>
      <c r="Z15" s="267"/>
      <c r="AA15" s="2465"/>
      <c r="AB15" s="2465"/>
      <c r="AC15" s="2465"/>
      <c r="AD15" s="2465"/>
      <c r="AE15" s="2465"/>
      <c r="AF15" s="2465"/>
      <c r="AG15" s="2465"/>
      <c r="AH15" s="2465"/>
      <c r="AI15" s="2465"/>
      <c r="AJ15" s="2465"/>
      <c r="AK15" s="2465"/>
    </row>
    <row r="16" spans="1:37">
      <c r="A16" s="99" t="s">
        <v>7087</v>
      </c>
      <c r="B16" s="99" t="s">
        <v>7087</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2">
        <v>5700000000</v>
      </c>
      <c r="Y16" s="267"/>
      <c r="Z16" s="267"/>
      <c r="AA16" s="2465"/>
      <c r="AB16" s="2465"/>
      <c r="AC16" s="2465"/>
      <c r="AD16" s="2465"/>
      <c r="AE16" s="2465"/>
      <c r="AF16" s="2465"/>
      <c r="AG16" s="2465"/>
      <c r="AH16" s="2465"/>
      <c r="AI16" s="2465"/>
      <c r="AJ16" s="2465"/>
      <c r="AK16" s="2465"/>
    </row>
    <row r="17" spans="1:37">
      <c r="A17" s="99" t="s">
        <v>7168</v>
      </c>
      <c r="B17" s="99" t="s">
        <v>7168</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2">
        <v>3500000000</v>
      </c>
      <c r="Y17" s="267"/>
      <c r="Z17" s="267"/>
      <c r="AA17" s="2465"/>
      <c r="AB17" s="2465"/>
      <c r="AC17" s="2465"/>
      <c r="AD17" s="2465"/>
      <c r="AE17" s="2465"/>
      <c r="AF17" s="2465"/>
      <c r="AG17" s="2465"/>
      <c r="AH17" s="2465"/>
      <c r="AI17" s="2465"/>
      <c r="AJ17" s="2465"/>
      <c r="AK17" s="2465"/>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2">
        <v>11600000000</v>
      </c>
      <c r="Y18" s="267"/>
      <c r="Z18" s="267"/>
      <c r="AA18" s="2465"/>
      <c r="AB18" s="2465"/>
      <c r="AC18" s="2465"/>
      <c r="AD18" s="2465"/>
      <c r="AE18" s="2465"/>
      <c r="AF18" s="2465"/>
      <c r="AG18" s="2465"/>
      <c r="AH18" s="2465"/>
      <c r="AI18" s="2465"/>
      <c r="AJ18" s="2465"/>
      <c r="AK18" s="2465"/>
    </row>
    <row r="19" spans="1:37">
      <c r="A19" s="99" t="s">
        <v>556</v>
      </c>
      <c r="B19" s="99" t="s">
        <v>556</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2">
        <v>2900000000</v>
      </c>
      <c r="Y19" s="267"/>
      <c r="Z19" s="267"/>
      <c r="AA19" s="2465"/>
      <c r="AB19" s="2465"/>
      <c r="AC19" s="2465"/>
      <c r="AD19" s="2465"/>
      <c r="AE19" s="2465"/>
      <c r="AF19" s="2465"/>
      <c r="AG19" s="2465"/>
      <c r="AH19" s="2465"/>
      <c r="AI19" s="2465"/>
      <c r="AJ19" s="2465"/>
      <c r="AK19" s="2465"/>
    </row>
    <row r="20" spans="1:37">
      <c r="A20" s="99" t="s">
        <v>4557</v>
      </c>
      <c r="B20" s="99" t="s">
        <v>4557</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2">
        <v>2100000000</v>
      </c>
      <c r="Y20" s="267"/>
      <c r="Z20" s="267"/>
      <c r="AA20" s="2465"/>
      <c r="AB20" s="2465"/>
      <c r="AC20" s="2465"/>
      <c r="AD20" s="2465"/>
      <c r="AE20" s="2465"/>
      <c r="AF20" s="2465"/>
      <c r="AG20" s="2465"/>
      <c r="AH20" s="2465"/>
      <c r="AI20" s="2465"/>
      <c r="AJ20" s="2465"/>
      <c r="AK20" s="2465"/>
    </row>
    <row r="21" spans="1:37">
      <c r="A21" s="99" t="s">
        <v>7061</v>
      </c>
      <c r="B21" s="99" t="s">
        <v>7061</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5"/>
      <c r="AB21" s="2465"/>
      <c r="AC21" s="2465"/>
      <c r="AD21" s="2465"/>
      <c r="AE21" s="2465"/>
      <c r="AF21" s="2465"/>
      <c r="AG21" s="2465"/>
      <c r="AH21" s="2465"/>
      <c r="AI21" s="2465"/>
      <c r="AJ21" s="2465"/>
      <c r="AK21" s="2465"/>
    </row>
    <row r="22" spans="1:37">
      <c r="A22" s="99" t="s">
        <v>50</v>
      </c>
      <c r="B22" s="99" t="s">
        <v>7169</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2">
        <v>2800000000</v>
      </c>
      <c r="Y22" s="267"/>
      <c r="Z22" s="267"/>
      <c r="AA22" s="2465"/>
      <c r="AB22" s="2465"/>
      <c r="AC22" s="2465"/>
      <c r="AD22" s="2465"/>
      <c r="AE22" s="2465"/>
      <c r="AF22" s="2465"/>
      <c r="AG22" s="2465"/>
      <c r="AH22" s="2465"/>
      <c r="AI22" s="2465"/>
      <c r="AJ22" s="2465"/>
      <c r="AK22" s="2465"/>
    </row>
    <row r="23" spans="1:37">
      <c r="A23" s="99" t="s">
        <v>7171</v>
      </c>
      <c r="B23" s="99" t="s">
        <v>7170</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5"/>
      <c r="AB23" s="2465"/>
      <c r="AC23" s="2465"/>
      <c r="AD23" s="2465"/>
      <c r="AE23" s="2465"/>
      <c r="AF23" s="2465"/>
      <c r="AG23" s="2465"/>
      <c r="AH23" s="2465"/>
      <c r="AI23" s="2465"/>
      <c r="AJ23" s="2465"/>
      <c r="AK23" s="2465"/>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5"/>
      <c r="AB24" s="2465"/>
      <c r="AC24" s="2465"/>
      <c r="AD24" s="2465"/>
      <c r="AE24" s="2465"/>
      <c r="AF24" s="2465"/>
      <c r="AG24" s="2465"/>
      <c r="AH24" s="2465"/>
      <c r="AI24" s="2465"/>
      <c r="AJ24" s="2465"/>
      <c r="AK24" s="2465"/>
    </row>
    <row r="25" spans="1:37">
      <c r="A25" s="90" t="s">
        <v>798</v>
      </c>
      <c r="B25" s="90" t="s">
        <v>798</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5"/>
      <c r="AB25" s="2465"/>
      <c r="AC25" s="2465"/>
      <c r="AD25" s="2465"/>
      <c r="AE25" s="2465"/>
      <c r="AF25" s="2465"/>
      <c r="AG25" s="2465"/>
      <c r="AH25" s="2465"/>
      <c r="AI25" s="2465"/>
      <c r="AJ25" s="2465"/>
      <c r="AK25" s="2465"/>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5"/>
      <c r="AB26" s="2465"/>
      <c r="AC26" s="2465"/>
      <c r="AD26" s="2465"/>
      <c r="AE26" s="2465"/>
      <c r="AF26" s="2465"/>
      <c r="AG26" s="2465"/>
      <c r="AH26" s="2465"/>
      <c r="AI26" s="2465"/>
      <c r="AJ26" s="2465"/>
      <c r="AK26" s="2465"/>
    </row>
    <row r="27" spans="1:37" ht="16.5">
      <c r="A27" s="90" t="s">
        <v>7172</v>
      </c>
      <c r="B27" s="441" t="s">
        <v>799</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5"/>
      <c r="AB27" s="2465"/>
      <c r="AC27" s="2465"/>
      <c r="AD27" s="2465"/>
      <c r="AE27" s="2465"/>
      <c r="AF27" s="2465"/>
      <c r="AG27" s="2465"/>
      <c r="AH27" s="2465"/>
      <c r="AI27" s="2465"/>
      <c r="AJ27" s="2465"/>
      <c r="AK27" s="2465"/>
    </row>
    <row r="28" spans="1:37" ht="16.5">
      <c r="A28" s="99" t="s">
        <v>800</v>
      </c>
      <c r="B28" s="99" t="s">
        <v>801</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2">
        <v>9500000000</v>
      </c>
      <c r="Y28" s="267"/>
      <c r="Z28" s="267"/>
      <c r="AA28" s="2465"/>
      <c r="AB28" s="2465"/>
      <c r="AC28" s="2465"/>
      <c r="AD28" s="2465"/>
      <c r="AE28" s="2465"/>
      <c r="AF28" s="2465"/>
      <c r="AG28" s="2465"/>
      <c r="AH28" s="2465"/>
      <c r="AI28" s="2465"/>
      <c r="AJ28" s="2465"/>
      <c r="AK28" s="2465"/>
    </row>
    <row r="29" spans="1:37" ht="16.5">
      <c r="A29" s="100" t="s">
        <v>79</v>
      </c>
      <c r="B29" s="100" t="s">
        <v>802</v>
      </c>
      <c r="C29" s="90" t="s">
        <v>803</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2"/>
      <c r="Y29" s="267"/>
      <c r="Z29" s="267"/>
      <c r="AA29" s="2465"/>
      <c r="AB29" s="2465"/>
      <c r="AC29" s="2465"/>
      <c r="AD29" s="2465"/>
      <c r="AE29" s="2465"/>
      <c r="AF29" s="2465"/>
      <c r="AG29" s="2465"/>
      <c r="AH29" s="2465"/>
      <c r="AI29" s="2465"/>
      <c r="AJ29" s="2465"/>
      <c r="AK29" s="2465"/>
    </row>
    <row r="30" spans="1:37" ht="16.5">
      <c r="A30" s="100" t="s">
        <v>561</v>
      </c>
      <c r="B30" s="100" t="s">
        <v>804</v>
      </c>
      <c r="C30" s="90" t="s">
        <v>803</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2"/>
      <c r="Y30" s="267"/>
      <c r="Z30" s="267"/>
      <c r="AA30" s="2465"/>
      <c r="AB30" s="2465"/>
      <c r="AC30" s="2465"/>
      <c r="AD30" s="2465"/>
      <c r="AE30" s="2465"/>
      <c r="AF30" s="2465"/>
      <c r="AG30" s="2465"/>
      <c r="AH30" s="2465"/>
      <c r="AI30" s="2465"/>
      <c r="AJ30" s="2465"/>
      <c r="AK30" s="2465"/>
    </row>
    <row r="31" spans="1:37" ht="16.5">
      <c r="A31" s="99" t="s">
        <v>805</v>
      </c>
      <c r="B31" s="99" t="s">
        <v>806</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2"/>
      <c r="Y31" s="267"/>
      <c r="Z31" s="267"/>
      <c r="AA31" s="2465"/>
      <c r="AB31" s="2465"/>
      <c r="AC31" s="2465"/>
      <c r="AD31" s="2465"/>
      <c r="AE31" s="2465"/>
      <c r="AF31" s="2465"/>
      <c r="AG31" s="2465"/>
      <c r="AH31" s="2465"/>
      <c r="AI31" s="2465"/>
      <c r="AJ31" s="2465"/>
      <c r="AK31" s="2465"/>
    </row>
    <row r="32" spans="1:37" ht="16.5">
      <c r="A32" s="99" t="s">
        <v>807</v>
      </c>
      <c r="B32" s="99" t="s">
        <v>808</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2">
        <v>7900000000</v>
      </c>
      <c r="Y32" s="267"/>
      <c r="Z32" s="267"/>
      <c r="AA32" s="2465"/>
      <c r="AB32" s="2465"/>
      <c r="AC32" s="2465"/>
      <c r="AD32" s="2465"/>
      <c r="AE32" s="2465"/>
      <c r="AF32" s="2465"/>
      <c r="AG32" s="2465"/>
      <c r="AH32" s="2465"/>
      <c r="AI32" s="2465"/>
      <c r="AJ32" s="2465"/>
      <c r="AK32" s="2465"/>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2">
        <v>3900000000</v>
      </c>
      <c r="Y33" s="267"/>
      <c r="Z33" s="267"/>
      <c r="AA33" s="2465"/>
      <c r="AB33" s="2465"/>
      <c r="AC33" s="2465"/>
      <c r="AD33" s="2465"/>
      <c r="AE33" s="2465"/>
      <c r="AF33" s="2465"/>
      <c r="AG33" s="2465"/>
      <c r="AH33" s="2465"/>
      <c r="AI33" s="2465"/>
      <c r="AJ33" s="2465"/>
      <c r="AK33" s="2465"/>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5"/>
      <c r="AB34" s="2465"/>
      <c r="AC34" s="2465"/>
      <c r="AD34" s="2465"/>
      <c r="AE34" s="2465"/>
      <c r="AF34" s="2465"/>
      <c r="AG34" s="2465"/>
      <c r="AH34" s="2465"/>
      <c r="AI34" s="2465"/>
      <c r="AJ34" s="2465"/>
      <c r="AK34" s="2465"/>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2"/>
      <c r="Y35" s="267"/>
      <c r="Z35" s="267"/>
      <c r="AA35" s="2465"/>
      <c r="AB35" s="2465"/>
      <c r="AC35" s="2465"/>
      <c r="AD35" s="2465"/>
      <c r="AE35" s="2465"/>
      <c r="AF35" s="2465"/>
      <c r="AG35" s="2465"/>
      <c r="AH35" s="2465"/>
      <c r="AI35" s="2465"/>
      <c r="AJ35" s="2465"/>
      <c r="AK35" s="2465"/>
    </row>
    <row r="36" spans="1:37" ht="16.5">
      <c r="A36" s="99" t="s">
        <v>809</v>
      </c>
      <c r="B36" s="99" t="s">
        <v>810</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2"/>
      <c r="Y36" s="267"/>
      <c r="Z36" s="267"/>
      <c r="AA36" s="2465"/>
      <c r="AB36" s="2465"/>
      <c r="AC36" s="2465"/>
      <c r="AD36" s="2465"/>
      <c r="AE36" s="2465"/>
      <c r="AF36" s="2465"/>
      <c r="AG36" s="2465"/>
      <c r="AH36" s="2465"/>
      <c r="AI36" s="2465"/>
      <c r="AJ36" s="2465"/>
      <c r="AK36" s="2465"/>
    </row>
    <row r="37" spans="1:37" ht="16.5">
      <c r="A37" s="99" t="s">
        <v>811</v>
      </c>
      <c r="B37" s="99" t="s">
        <v>812</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2"/>
      <c r="Y37" s="267"/>
      <c r="Z37" s="267"/>
      <c r="AA37" s="2465"/>
      <c r="AB37" s="2465"/>
      <c r="AC37" s="2465"/>
      <c r="AD37" s="2465"/>
      <c r="AE37" s="2465"/>
      <c r="AF37" s="2465"/>
      <c r="AG37" s="2465"/>
      <c r="AH37" s="2465"/>
      <c r="AI37" s="2465"/>
      <c r="AJ37" s="2465"/>
      <c r="AK37" s="2465"/>
    </row>
    <row r="38" spans="1:37" ht="16.5">
      <c r="A38" s="90" t="s">
        <v>813</v>
      </c>
      <c r="B38" s="90" t="s">
        <v>814</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2"/>
      <c r="Y38" s="267"/>
      <c r="Z38" s="267"/>
      <c r="AA38" s="2465"/>
      <c r="AB38" s="2465"/>
      <c r="AC38" s="2465"/>
      <c r="AD38" s="2465"/>
      <c r="AE38" s="2465"/>
      <c r="AF38" s="2465"/>
      <c r="AG38" s="2465"/>
      <c r="AH38" s="2465"/>
      <c r="AI38" s="2465"/>
      <c r="AJ38" s="2465"/>
      <c r="AK38" s="2465"/>
    </row>
    <row r="39" spans="1:37" ht="16.5">
      <c r="A39" s="90" t="s">
        <v>237</v>
      </c>
      <c r="B39" s="90" t="s">
        <v>815</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2">
        <v>5600000000</v>
      </c>
      <c r="Y39" s="267"/>
      <c r="Z39" s="267"/>
      <c r="AA39" s="2465"/>
      <c r="AB39" s="2465"/>
      <c r="AC39" s="2465"/>
      <c r="AD39" s="2465"/>
      <c r="AE39" s="2465"/>
      <c r="AF39" s="2465"/>
      <c r="AG39" s="2465"/>
      <c r="AH39" s="2465"/>
      <c r="AI39" s="2465"/>
      <c r="AJ39" s="2465"/>
      <c r="AK39" s="2465"/>
    </row>
    <row r="40" spans="1:37">
      <c r="A40" s="90" t="s">
        <v>7170</v>
      </c>
      <c r="B40" s="90" t="s">
        <v>7170</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5"/>
      <c r="AB40" s="2465"/>
      <c r="AC40" s="2465"/>
      <c r="AD40" s="2465"/>
      <c r="AE40" s="2465"/>
      <c r="AF40" s="2465"/>
      <c r="AG40" s="2465"/>
      <c r="AH40" s="2465"/>
      <c r="AI40" s="2465"/>
      <c r="AJ40" s="2465"/>
      <c r="AK40" s="2465"/>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2"/>
      <c r="Y41" s="267"/>
      <c r="Z41" s="267"/>
      <c r="AA41" s="2465"/>
      <c r="AB41" s="2465"/>
      <c r="AC41" s="2465"/>
      <c r="AD41" s="2465"/>
      <c r="AE41" s="2465"/>
      <c r="AF41" s="2465"/>
      <c r="AG41" s="2465"/>
      <c r="AH41" s="2465"/>
      <c r="AI41" s="2465"/>
      <c r="AJ41" s="2465"/>
      <c r="AK41" s="2465"/>
    </row>
    <row r="42" spans="1:37" ht="16.5">
      <c r="A42" s="90"/>
      <c r="B42" s="90" t="s">
        <v>816</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2"/>
      <c r="Y42" s="267"/>
      <c r="Z42" s="267"/>
      <c r="AA42" s="2465"/>
      <c r="AB42" s="2465"/>
      <c r="AC42" s="2465"/>
      <c r="AD42" s="2465"/>
      <c r="AE42" s="2465"/>
      <c r="AF42" s="2465"/>
      <c r="AG42" s="2465"/>
      <c r="AH42" s="2465"/>
      <c r="AI42" s="2465"/>
      <c r="AJ42" s="2465"/>
      <c r="AK42" s="2465"/>
    </row>
    <row r="43" spans="1:37" s="9" customFormat="1" ht="16.5">
      <c r="A43" s="18" t="s">
        <v>595</v>
      </c>
      <c r="B43" s="18" t="s">
        <v>817</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5"/>
      <c r="AB43" s="2465"/>
      <c r="AC43" s="2465"/>
      <c r="AD43" s="2465"/>
      <c r="AE43" s="2465"/>
      <c r="AF43" s="2465"/>
      <c r="AG43" s="2465"/>
      <c r="AH43" s="2465"/>
      <c r="AI43" s="2465"/>
      <c r="AJ43" s="2465"/>
      <c r="AK43" s="2465"/>
    </row>
    <row r="44" spans="1:37" s="9" customFormat="1">
      <c r="A44" s="2466" t="s">
        <v>861</v>
      </c>
      <c r="B44" s="2466" t="s">
        <v>861</v>
      </c>
      <c r="C44" s="58" t="s">
        <v>252</v>
      </c>
      <c r="D44" s="2579"/>
      <c r="E44" s="2579"/>
      <c r="F44" s="2579"/>
      <c r="G44" s="2579"/>
      <c r="H44" s="2579"/>
      <c r="I44" s="2579"/>
      <c r="J44" s="2579"/>
      <c r="K44" s="2579"/>
      <c r="L44" s="2650"/>
      <c r="M44" s="2650"/>
      <c r="N44" s="2650"/>
      <c r="O44" s="2481"/>
      <c r="P44" s="2481"/>
      <c r="Q44" s="2481"/>
      <c r="R44" s="125">
        <v>200000000</v>
      </c>
      <c r="S44" s="125">
        <v>200000000</v>
      </c>
      <c r="T44" s="135">
        <v>0</v>
      </c>
      <c r="U44" s="135">
        <v>0</v>
      </c>
      <c r="V44" s="135">
        <v>100000000</v>
      </c>
      <c r="W44" s="135">
        <v>100000000</v>
      </c>
      <c r="X44" s="2632">
        <v>100000000</v>
      </c>
      <c r="Y44" s="267"/>
      <c r="Z44" s="267"/>
      <c r="AA44" s="2465"/>
      <c r="AB44" s="2465"/>
      <c r="AC44" s="2465"/>
      <c r="AD44" s="2465"/>
      <c r="AE44" s="2465"/>
      <c r="AF44" s="2465"/>
      <c r="AG44" s="2465"/>
      <c r="AH44" s="2465"/>
      <c r="AI44" s="2465"/>
      <c r="AJ44" s="2465"/>
      <c r="AK44" s="2465"/>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2">
        <v>3100000000</v>
      </c>
      <c r="Y45" s="267"/>
      <c r="Z45" s="267"/>
      <c r="AA45" s="2465"/>
      <c r="AB45" s="2465"/>
      <c r="AC45" s="2465"/>
      <c r="AD45" s="2465"/>
      <c r="AE45" s="2465"/>
      <c r="AF45" s="2465"/>
      <c r="AG45" s="2465"/>
      <c r="AH45" s="2465"/>
      <c r="AI45" s="2465"/>
      <c r="AJ45" s="2465"/>
      <c r="AK45" s="2465"/>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2">
        <v>700000000</v>
      </c>
      <c r="Y46" s="267"/>
      <c r="Z46" s="267"/>
      <c r="AA46" s="2465"/>
      <c r="AB46" s="2465"/>
      <c r="AC46" s="2465"/>
      <c r="AD46" s="2465"/>
      <c r="AE46" s="2465"/>
      <c r="AF46" s="2465"/>
      <c r="AG46" s="2465"/>
      <c r="AH46" s="2465"/>
      <c r="AI46" s="2465"/>
      <c r="AJ46" s="2465"/>
      <c r="AK46" s="2465"/>
    </row>
    <row r="47" spans="1:37" ht="16.5">
      <c r="B47" s="90" t="s">
        <v>818</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5"/>
      <c r="AB47" s="2465"/>
      <c r="AC47" s="2465"/>
      <c r="AD47" s="2465"/>
      <c r="AE47" s="2465"/>
      <c r="AF47" s="2465"/>
      <c r="AG47" s="2465"/>
      <c r="AH47" s="2465"/>
      <c r="AI47" s="2465"/>
      <c r="AJ47" s="2465"/>
      <c r="AK47" s="2465"/>
    </row>
    <row r="48" spans="1:37" ht="16.5">
      <c r="B48" s="90" t="s">
        <v>819</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5"/>
      <c r="AB48" s="2465"/>
      <c r="AC48" s="2465"/>
      <c r="AD48" s="2465"/>
      <c r="AE48" s="2465"/>
      <c r="AF48" s="2465"/>
      <c r="AG48" s="2465"/>
      <c r="AH48" s="2465"/>
      <c r="AI48" s="2465"/>
      <c r="AJ48" s="2465"/>
      <c r="AK48" s="2465"/>
    </row>
    <row r="49" spans="2:37" ht="16.5">
      <c r="B49" s="90" t="s">
        <v>820</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5"/>
      <c r="AB49" s="2465"/>
      <c r="AC49" s="2465"/>
      <c r="AD49" s="2465"/>
      <c r="AE49" s="2465"/>
      <c r="AF49" s="2465"/>
      <c r="AG49" s="2465"/>
      <c r="AH49" s="2465"/>
      <c r="AI49" s="2465"/>
      <c r="AJ49" s="2465"/>
      <c r="AK49" s="2465"/>
    </row>
    <row r="50" spans="2:37" ht="16.5">
      <c r="B50" s="90" t="s">
        <v>444</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5"/>
      <c r="AB50" s="2465"/>
      <c r="AC50" s="2465"/>
      <c r="AD50" s="2465"/>
      <c r="AE50" s="2465"/>
      <c r="AF50" s="2465"/>
      <c r="AG50" s="2465"/>
      <c r="AH50" s="2465"/>
      <c r="AI50" s="2465"/>
      <c r="AJ50" s="2465"/>
      <c r="AK50" s="2465"/>
    </row>
    <row r="51" spans="2:37" ht="16.5">
      <c r="B51" s="90" t="s">
        <v>821</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5"/>
      <c r="AB51" s="2465"/>
      <c r="AC51" s="2465"/>
      <c r="AD51" s="2465"/>
      <c r="AE51" s="2465"/>
      <c r="AF51" s="2465"/>
      <c r="AG51" s="2465"/>
      <c r="AH51" s="2465"/>
      <c r="AI51" s="2465"/>
      <c r="AJ51" s="2465"/>
      <c r="AK51" s="2465"/>
    </row>
    <row r="52" spans="2:37" ht="16.5">
      <c r="B52" s="139" t="s">
        <v>447</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5"/>
      <c r="AB52" s="2465"/>
      <c r="AC52" s="2465"/>
      <c r="AD52" s="2465"/>
      <c r="AE52" s="2465"/>
      <c r="AF52" s="2465"/>
      <c r="AG52" s="2465"/>
      <c r="AH52" s="2465"/>
      <c r="AI52" s="2465"/>
      <c r="AJ52" s="2465"/>
      <c r="AK52" s="2465"/>
    </row>
    <row r="53" spans="2:37" ht="16.5">
      <c r="B53" s="90" t="s">
        <v>822</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5"/>
      <c r="AB53" s="2465"/>
      <c r="AC53" s="2465"/>
      <c r="AD53" s="2465"/>
      <c r="AE53" s="2465"/>
      <c r="AF53" s="2465"/>
      <c r="AG53" s="2465"/>
      <c r="AH53" s="2465"/>
      <c r="AI53" s="2465"/>
      <c r="AJ53" s="2465"/>
      <c r="AK53" s="2465"/>
    </row>
    <row r="54" spans="2:37" ht="16.5">
      <c r="B54" s="90" t="s">
        <v>443</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5"/>
      <c r="AB54" s="2465"/>
      <c r="AC54" s="2465"/>
      <c r="AD54" s="2465"/>
      <c r="AE54" s="2465"/>
      <c r="AF54" s="2465"/>
      <c r="AG54" s="2465"/>
      <c r="AH54" s="2465"/>
      <c r="AI54" s="2465"/>
      <c r="AJ54" s="2465"/>
      <c r="AK54" s="2465"/>
    </row>
    <row r="55" spans="2:37" ht="16.5">
      <c r="B55" s="90" t="s">
        <v>823</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5"/>
      <c r="AB55" s="2465"/>
      <c r="AC55" s="2465"/>
      <c r="AD55" s="2465"/>
      <c r="AE55" s="2465"/>
      <c r="AF55" s="2465"/>
      <c r="AG55" s="2465"/>
      <c r="AH55" s="2465"/>
      <c r="AI55" s="2465"/>
      <c r="AJ55" s="2465"/>
      <c r="AK55" s="2465"/>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5"/>
      <c r="AB56" s="2465"/>
      <c r="AC56" s="2465"/>
      <c r="AD56" s="2465"/>
      <c r="AE56" s="2465"/>
      <c r="AF56" s="2465"/>
      <c r="AG56" s="2465"/>
      <c r="AH56" s="2465"/>
      <c r="AI56" s="2465"/>
      <c r="AJ56" s="2465"/>
      <c r="AK56" s="2465"/>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5"/>
      <c r="AB57" s="2465"/>
      <c r="AC57" s="2465"/>
      <c r="AD57" s="2465"/>
      <c r="AE57" s="2465"/>
      <c r="AF57" s="2465"/>
      <c r="AG57" s="2465"/>
      <c r="AH57" s="2465"/>
      <c r="AI57" s="2465"/>
      <c r="AJ57" s="2465"/>
      <c r="AK57" s="2465"/>
    </row>
    <row r="58" spans="2:37" ht="16.5">
      <c r="B58" s="90" t="s">
        <v>824</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819</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825</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444</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821</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447</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822</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420</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823</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826</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827</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828</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829</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830</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04">
        <f>R43-R44-R45-R46</f>
        <v>0</v>
      </c>
      <c r="S78" s="2604">
        <f t="shared" ref="S78:X78" si="21">S43-S44-S45-S46</f>
        <v>0</v>
      </c>
      <c r="T78" s="2604">
        <f t="shared" si="21"/>
        <v>0</v>
      </c>
      <c r="U78" s="2604">
        <f t="shared" si="21"/>
        <v>0</v>
      </c>
      <c r="V78" s="2604">
        <f t="shared" si="21"/>
        <v>0</v>
      </c>
      <c r="W78" s="2604">
        <f t="shared" si="21"/>
        <v>0</v>
      </c>
      <c r="X78" s="2604">
        <f t="shared" si="21"/>
        <v>0</v>
      </c>
      <c r="Y78" s="2604"/>
      <c r="Z78" s="2604"/>
    </row>
    <row r="81" spans="2:26" ht="15.75" thickBot="1">
      <c r="K81" s="21"/>
    </row>
    <row r="82" spans="2:26" ht="15.75" thickBot="1">
      <c r="B82" t="s">
        <v>626</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D6" activePane="bottomRight" state="frozen"/>
      <selection pane="topRight" activeCell="R7" sqref="R7"/>
      <selection pane="bottomLeft" activeCell="R7" sqref="R7"/>
      <selection pane="bottomRight" activeCell="N18" sqref="N18"/>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831</v>
      </c>
      <c r="B1" s="82" t="s">
        <v>832</v>
      </c>
      <c r="C1" s="82"/>
      <c r="D1" s="27"/>
      <c r="E1" s="27"/>
      <c r="F1" s="27"/>
      <c r="G1" s="27"/>
      <c r="H1" s="27"/>
      <c r="I1" s="27"/>
      <c r="J1" s="27"/>
      <c r="K1" s="27"/>
      <c r="L1" s="27"/>
      <c r="M1" s="27"/>
      <c r="N1" s="28"/>
      <c r="O1" s="28"/>
      <c r="P1" s="28"/>
      <c r="Q1" s="29"/>
      <c r="R1" s="28"/>
      <c r="S1" s="28"/>
      <c r="T1" s="28"/>
      <c r="U1" s="28"/>
      <c r="V1" s="28"/>
      <c r="W1" s="2"/>
    </row>
    <row r="2" spans="1:54">
      <c r="B2" s="30" t="s">
        <v>833</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834</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835</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836</v>
      </c>
      <c r="B9" t="s">
        <v>837</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838</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839</v>
      </c>
      <c r="B11" s="41" t="s">
        <v>840</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841</v>
      </c>
      <c r="B12" s="41" t="s">
        <v>841</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540</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842</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843</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844</v>
      </c>
      <c r="B16" s="316" t="s">
        <v>845</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846</v>
      </c>
      <c r="C17" s="34" t="s">
        <v>838</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840</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471</v>
      </c>
      <c r="B19" t="s">
        <v>565</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847</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 t="shared" si="2"/>
        <v>634800000.00000012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539</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848</v>
      </c>
      <c r="B31" s="65" t="s">
        <v>849</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850</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851</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852</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853</v>
      </c>
      <c r="B37" s="99" t="s">
        <v>854</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586</v>
      </c>
      <c r="B38" s="13" t="s">
        <v>855</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591</v>
      </c>
      <c r="B39" t="s">
        <v>591</v>
      </c>
      <c r="C39" s="58" t="s">
        <v>201</v>
      </c>
      <c r="D39" s="293">
        <v>0</v>
      </c>
      <c r="E39" s="293">
        <v>52204000.000000007</v>
      </c>
      <c r="F39" s="293">
        <v>37259250.000000007</v>
      </c>
      <c r="G39" s="210">
        <v>47544000</v>
      </c>
      <c r="H39" s="210">
        <v>-4232000.0000000009</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856</v>
      </c>
      <c r="B40" s="90" t="s">
        <v>857</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857</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858</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859</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860</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861</v>
      </c>
      <c r="B46" s="90" t="s">
        <v>862</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863</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864</v>
      </c>
      <c r="B49" s="152" t="s">
        <v>865</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701</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866</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867</v>
      </c>
      <c r="B54" s="100" t="s">
        <v>868</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869</v>
      </c>
      <c r="B59" s="64" t="s">
        <v>870</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871</v>
      </c>
      <c r="B60" s="64" t="s">
        <v>872</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873</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874</v>
      </c>
      <c r="B62" s="58" t="s">
        <v>875</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876</v>
      </c>
      <c r="V63" s="856"/>
      <c r="W63" s="856"/>
      <c r="X63" s="856"/>
      <c r="Y63" s="856"/>
      <c r="Z63" s="90"/>
      <c r="AA63" s="276"/>
      <c r="AB63" s="90"/>
      <c r="AC63" s="90"/>
      <c r="AD63" s="90"/>
      <c r="AE63" s="90"/>
      <c r="AF63" s="90"/>
      <c r="AG63" s="90"/>
      <c r="AH63" s="90"/>
    </row>
    <row r="64" spans="1:54" s="498" customFormat="1" ht="16.5">
      <c r="B64" s="99" t="s">
        <v>877</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878</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829</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879</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880</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626</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881</v>
      </c>
      <c r="B1" s="548" t="s">
        <v>882</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883</v>
      </c>
      <c r="C2" s="552"/>
      <c r="D2" s="550"/>
      <c r="E2" s="550"/>
      <c r="F2" s="550"/>
      <c r="G2" s="550"/>
      <c r="H2" s="550"/>
      <c r="I2" s="550"/>
      <c r="J2" s="550"/>
      <c r="K2" s="550"/>
      <c r="L2" s="550"/>
      <c r="M2" s="550"/>
      <c r="N2" s="550"/>
      <c r="O2" s="550"/>
      <c r="P2" s="550"/>
      <c r="Q2" s="550"/>
      <c r="R2" s="553"/>
      <c r="S2" s="13"/>
      <c r="T2" s="2474"/>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5"/>
      <c r="AC3" s="2465"/>
      <c r="AD3" s="2465"/>
      <c r="AE3" s="2465"/>
      <c r="AF3" s="2465"/>
      <c r="AG3" s="2465"/>
      <c r="AH3" s="2465"/>
      <c r="AI3" s="2465"/>
      <c r="AJ3" s="2465"/>
      <c r="AK3" s="2465"/>
      <c r="AL3" s="2465"/>
      <c r="AM3" s="2465"/>
      <c r="AN3" s="2465"/>
      <c r="AO3" s="2465"/>
      <c r="AP3" s="2465"/>
      <c r="AQ3" s="2465"/>
      <c r="AR3" s="2465"/>
      <c r="AS3" s="2465"/>
      <c r="AT3" s="2465"/>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5"/>
      <c r="AC4" s="2465"/>
      <c r="AD4" s="2465"/>
      <c r="AE4" s="2465"/>
      <c r="AF4" s="2465"/>
      <c r="AG4" s="2465"/>
      <c r="AH4" s="2465"/>
      <c r="AI4" s="2465"/>
      <c r="AJ4" s="2465"/>
      <c r="AK4" s="2465"/>
      <c r="AL4" s="2465"/>
      <c r="AM4" s="2465"/>
      <c r="AN4" s="2465"/>
      <c r="AO4" s="2465"/>
      <c r="AP4" s="2465"/>
      <c r="AQ4" s="2465"/>
      <c r="AR4" s="2465"/>
      <c r="AS4" s="2465"/>
      <c r="AT4" s="2465"/>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5"/>
      <c r="AC5" s="2465"/>
      <c r="AD5" s="2465"/>
      <c r="AE5" s="2465"/>
      <c r="AF5" s="2465"/>
      <c r="AG5" s="2465"/>
      <c r="AH5" s="2465"/>
      <c r="AI5" s="2465"/>
      <c r="AJ5" s="2465"/>
      <c r="AK5" s="2465"/>
      <c r="AL5" s="2465"/>
      <c r="AM5" s="2465"/>
      <c r="AN5" s="2465"/>
      <c r="AO5" s="2465"/>
      <c r="AP5" s="2465"/>
      <c r="AQ5" s="2465"/>
      <c r="AR5" s="2465"/>
      <c r="AS5" s="2465"/>
      <c r="AT5" s="2465"/>
    </row>
    <row r="6" spans="1:46" s="848" customFormat="1">
      <c r="A6" s="877" t="s">
        <v>33</v>
      </c>
      <c r="B6" s="877" t="s">
        <v>884</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5"/>
      <c r="AB6" s="2465"/>
      <c r="AC6" s="2465"/>
      <c r="AD6" s="2465"/>
      <c r="AE6" s="2465"/>
      <c r="AF6" s="2465"/>
      <c r="AG6" s="2465"/>
      <c r="AH6" s="2465"/>
      <c r="AI6" s="2465"/>
      <c r="AJ6" s="2465"/>
      <c r="AK6" s="2465"/>
      <c r="AL6" s="2465"/>
      <c r="AM6" s="2465"/>
      <c r="AN6" s="2465"/>
      <c r="AO6" s="2465"/>
      <c r="AP6" s="2465"/>
      <c r="AQ6" s="2465"/>
      <c r="AR6" s="2465"/>
      <c r="AS6" s="2465"/>
      <c r="AT6" s="2465"/>
    </row>
    <row r="7" spans="1:46">
      <c r="A7" s="435" t="s">
        <v>36</v>
      </c>
      <c r="B7" s="534" t="s">
        <v>885</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5"/>
      <c r="AB7" s="2465"/>
      <c r="AC7" s="2465"/>
      <c r="AD7" s="2465"/>
      <c r="AE7" s="2465"/>
      <c r="AF7" s="2465"/>
      <c r="AG7" s="2465"/>
      <c r="AH7" s="2465"/>
      <c r="AI7" s="2465"/>
      <c r="AJ7" s="2465"/>
      <c r="AK7" s="2465"/>
      <c r="AL7" s="2465"/>
      <c r="AM7" s="2465"/>
      <c r="AN7" s="2465"/>
      <c r="AO7" s="2465"/>
      <c r="AP7" s="2465"/>
      <c r="AQ7" s="2465"/>
      <c r="AR7" s="2465"/>
      <c r="AS7" s="2465"/>
      <c r="AT7" s="2465"/>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5"/>
      <c r="AB8" s="2465"/>
      <c r="AC8" s="2465"/>
      <c r="AD8" s="2465"/>
      <c r="AE8" s="2465"/>
      <c r="AF8" s="2465"/>
      <c r="AG8" s="2465"/>
      <c r="AH8" s="2465"/>
      <c r="AI8" s="2465"/>
      <c r="AJ8" s="2465"/>
      <c r="AK8" s="2465"/>
      <c r="AL8" s="2465"/>
      <c r="AM8" s="2465"/>
      <c r="AN8" s="2465"/>
      <c r="AO8" s="2465"/>
      <c r="AP8" s="2465"/>
      <c r="AQ8" s="2465"/>
      <c r="AR8" s="2465"/>
      <c r="AS8" s="2465"/>
      <c r="AT8" s="2465"/>
    </row>
    <row r="9" spans="1:46">
      <c r="A9" s="435" t="s">
        <v>45</v>
      </c>
      <c r="B9" s="867" t="s">
        <v>886</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5"/>
      <c r="AB9" s="2465"/>
      <c r="AC9" s="2465"/>
      <c r="AD9" s="2465"/>
      <c r="AE9" s="2465"/>
      <c r="AF9" s="2465"/>
      <c r="AG9" s="2465"/>
      <c r="AH9" s="2465"/>
      <c r="AI9" s="2465"/>
      <c r="AJ9" s="2465"/>
      <c r="AK9" s="2465"/>
      <c r="AL9" s="2465"/>
      <c r="AM9" s="2465"/>
      <c r="AN9" s="2465"/>
      <c r="AO9" s="2465"/>
      <c r="AP9" s="2465"/>
      <c r="AQ9" s="2465"/>
      <c r="AR9" s="2465"/>
      <c r="AS9" s="2465"/>
      <c r="AT9" s="2465"/>
    </row>
    <row r="10" spans="1:46">
      <c r="A10" s="435" t="s">
        <v>887</v>
      </c>
      <c r="B10" s="867" t="s">
        <v>888</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5"/>
      <c r="AB10" s="2465"/>
      <c r="AC10" s="2465"/>
      <c r="AD10" s="2465"/>
      <c r="AE10" s="2465"/>
      <c r="AF10" s="2465"/>
      <c r="AG10" s="2465"/>
      <c r="AH10" s="2465"/>
      <c r="AI10" s="2465"/>
      <c r="AJ10" s="2465"/>
      <c r="AK10" s="2465"/>
      <c r="AL10" s="2465"/>
      <c r="AM10" s="2465"/>
      <c r="AN10" s="2465"/>
      <c r="AO10" s="2465"/>
      <c r="AP10" s="2465"/>
      <c r="AQ10" s="2465"/>
      <c r="AR10" s="2465"/>
      <c r="AS10" s="2465"/>
      <c r="AT10" s="2465"/>
    </row>
    <row r="11" spans="1:46">
      <c r="A11" s="534" t="s">
        <v>51</v>
      </c>
      <c r="B11" s="534" t="s">
        <v>846</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5"/>
      <c r="AB11" s="2465"/>
      <c r="AC11" s="2465"/>
      <c r="AD11" s="2465"/>
      <c r="AE11" s="2465"/>
      <c r="AF11" s="2465"/>
      <c r="AG11" s="2465"/>
      <c r="AH11" s="2465"/>
      <c r="AI11" s="2465"/>
      <c r="AJ11" s="2465"/>
      <c r="AK11" s="2465"/>
      <c r="AL11" s="2465"/>
      <c r="AM11" s="2465"/>
      <c r="AN11" s="2465"/>
      <c r="AO11" s="2465"/>
      <c r="AP11" s="2465"/>
      <c r="AQ11" s="2465"/>
      <c r="AR11" s="2465"/>
      <c r="AS11" s="2465"/>
      <c r="AT11" s="2465"/>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5"/>
      <c r="AB12" s="2465"/>
      <c r="AC12" s="2465"/>
      <c r="AD12" s="2465"/>
      <c r="AE12" s="2465"/>
      <c r="AF12" s="2465"/>
      <c r="AG12" s="2465"/>
      <c r="AH12" s="2465"/>
      <c r="AI12" s="2465"/>
      <c r="AJ12" s="2465"/>
      <c r="AK12" s="2465"/>
      <c r="AL12" s="2465"/>
      <c r="AM12" s="2465"/>
      <c r="AN12" s="2465"/>
      <c r="AO12" s="2465"/>
      <c r="AP12" s="2465"/>
      <c r="AQ12" s="2465"/>
      <c r="AR12" s="2465"/>
      <c r="AS12" s="2465"/>
      <c r="AT12" s="2465"/>
    </row>
    <row r="13" spans="1:46">
      <c r="A13" s="867" t="s">
        <v>567</v>
      </c>
      <c r="B13" s="867" t="s">
        <v>567</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5"/>
      <c r="AC13" s="2465"/>
      <c r="AD13" s="2465"/>
      <c r="AE13" s="2465"/>
      <c r="AF13" s="2465"/>
      <c r="AG13" s="2465"/>
      <c r="AH13" s="2465"/>
      <c r="AI13" s="2465"/>
      <c r="AJ13" s="2465"/>
      <c r="AK13" s="2465"/>
      <c r="AL13" s="2465"/>
      <c r="AM13" s="2465"/>
      <c r="AN13" s="2465"/>
      <c r="AO13" s="2465"/>
      <c r="AP13" s="2465"/>
      <c r="AQ13" s="2465"/>
      <c r="AR13" s="2465"/>
      <c r="AS13" s="2465"/>
      <c r="AT13" s="2465"/>
    </row>
    <row r="14" spans="1:46">
      <c r="A14" s="435" t="s">
        <v>889</v>
      </c>
      <c r="B14" s="867" t="s">
        <v>890</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5"/>
      <c r="AC14" s="2465"/>
      <c r="AD14" s="2465"/>
      <c r="AE14" s="2465"/>
      <c r="AF14" s="2465"/>
      <c r="AG14" s="2465"/>
      <c r="AH14" s="2465"/>
      <c r="AI14" s="2465"/>
      <c r="AJ14" s="2465"/>
      <c r="AK14" s="2465"/>
      <c r="AL14" s="2465"/>
      <c r="AM14" s="2465"/>
      <c r="AN14" s="2465"/>
      <c r="AO14" s="2465"/>
      <c r="AP14" s="2465"/>
      <c r="AQ14" s="2465"/>
      <c r="AR14" s="2465"/>
      <c r="AS14" s="2465"/>
      <c r="AT14" s="2465"/>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5"/>
      <c r="AC15" s="2465"/>
      <c r="AD15" s="2465"/>
      <c r="AE15" s="2465"/>
      <c r="AF15" s="2465"/>
      <c r="AG15" s="2465"/>
      <c r="AH15" s="2465"/>
      <c r="AI15" s="2465"/>
      <c r="AJ15" s="2465"/>
      <c r="AK15" s="2465"/>
      <c r="AL15" s="2465"/>
      <c r="AM15" s="2465"/>
      <c r="AN15" s="2465"/>
      <c r="AO15" s="2465"/>
      <c r="AP15" s="2465"/>
      <c r="AQ15" s="2465"/>
      <c r="AR15" s="2465"/>
      <c r="AS15" s="2465"/>
      <c r="AT15" s="2465"/>
    </row>
    <row r="16" spans="1:46" s="848" customFormat="1">
      <c r="A16" s="874" t="s">
        <v>71</v>
      </c>
      <c r="B16" s="874" t="s">
        <v>379</v>
      </c>
      <c r="C16" s="880" t="s">
        <v>35</v>
      </c>
      <c r="D16" s="876">
        <f>D17+D31+D34</f>
        <v>322500000000</v>
      </c>
      <c r="E16" s="876">
        <f t="shared" ref="E16:Q16" si="3">E17+E31+E34</f>
        <v>353200000000</v>
      </c>
      <c r="F16" s="876">
        <f t="shared" si="3"/>
        <v>382100000000</v>
      </c>
      <c r="G16" s="876">
        <f t="shared" si="3"/>
        <v>426300000000</v>
      </c>
      <c r="H16" s="876">
        <f t="shared" si="3"/>
        <v>429500000000</v>
      </c>
      <c r="I16" s="876">
        <f t="shared" si="3"/>
        <v>489300000000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v>916500000000</v>
      </c>
      <c r="S16" s="881">
        <v>1242300000000</v>
      </c>
      <c r="T16" s="881">
        <v>1086300000000</v>
      </c>
      <c r="U16" s="881">
        <v>1318100000000</v>
      </c>
      <c r="V16" s="881">
        <v>1377600000000</v>
      </c>
      <c r="W16" s="881">
        <v>1343200000000</v>
      </c>
      <c r="X16" s="881">
        <v>1411600000000</v>
      </c>
      <c r="Y16" s="1647">
        <v>1490600000000</v>
      </c>
      <c r="Z16" s="1647">
        <v>1571400000000</v>
      </c>
      <c r="AB16" s="2465"/>
      <c r="AC16" s="2465"/>
      <c r="AD16" s="2465"/>
      <c r="AE16" s="2465"/>
      <c r="AF16" s="2465"/>
      <c r="AG16" s="2465"/>
      <c r="AH16" s="2465"/>
      <c r="AI16" s="2465"/>
      <c r="AJ16" s="2465"/>
      <c r="AK16" s="2465"/>
      <c r="AL16" s="2465"/>
      <c r="AM16" s="2465"/>
      <c r="AN16" s="2465"/>
      <c r="AO16" s="2465"/>
      <c r="AP16" s="2465"/>
      <c r="AQ16" s="2465"/>
      <c r="AR16" s="2465"/>
      <c r="AS16" s="2465"/>
      <c r="AT16" s="2465"/>
    </row>
    <row r="17" spans="1:46">
      <c r="A17" s="867" t="s">
        <v>73</v>
      </c>
      <c r="B17" s="534" t="s">
        <v>891</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6">
        <v>683400000000</v>
      </c>
      <c r="S17" s="2476">
        <v>845300000000</v>
      </c>
      <c r="T17" s="2476">
        <v>781100000000</v>
      </c>
      <c r="U17" s="1167">
        <v>820200000000</v>
      </c>
      <c r="V17" s="1167">
        <v>877600000000</v>
      </c>
      <c r="W17" s="1167">
        <v>943200000000</v>
      </c>
      <c r="X17" s="1167">
        <v>1000800000000</v>
      </c>
      <c r="Y17" s="866">
        <v>1074099999999.9999</v>
      </c>
      <c r="Z17" s="866">
        <v>1141600000000</v>
      </c>
      <c r="AB17" s="2465"/>
      <c r="AC17" s="2465"/>
      <c r="AD17" s="2465"/>
      <c r="AE17" s="2465"/>
      <c r="AF17" s="2465"/>
      <c r="AG17" s="2465"/>
      <c r="AH17" s="2465"/>
      <c r="AI17" s="2465"/>
      <c r="AJ17" s="2465"/>
      <c r="AK17" s="2465"/>
      <c r="AL17" s="2465"/>
      <c r="AM17" s="2465"/>
      <c r="AN17" s="2465"/>
      <c r="AO17" s="2465"/>
      <c r="AP17" s="2465"/>
      <c r="AQ17" s="2465"/>
      <c r="AR17" s="2465"/>
      <c r="AS17" s="2465"/>
      <c r="AT17" s="2465"/>
    </row>
    <row r="18" spans="1:46">
      <c r="A18" s="534" t="s">
        <v>76</v>
      </c>
      <c r="B18" s="534" t="s">
        <v>892</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7">
        <v>665100000000</v>
      </c>
      <c r="S18" s="2476">
        <v>809000000000</v>
      </c>
      <c r="T18" s="2476">
        <v>717800000000</v>
      </c>
      <c r="U18" s="1167">
        <v>713800000000</v>
      </c>
      <c r="V18" s="1167">
        <v>744700000000</v>
      </c>
      <c r="W18" s="1167">
        <v>782100000000</v>
      </c>
      <c r="X18" s="1167">
        <v>841200000000</v>
      </c>
      <c r="Y18" s="866">
        <v>914600000000</v>
      </c>
      <c r="Z18" s="866">
        <v>982500000000</v>
      </c>
      <c r="AB18" s="2465"/>
      <c r="AC18" s="2465"/>
      <c r="AD18" s="2465"/>
      <c r="AE18" s="2465"/>
      <c r="AF18" s="2465"/>
      <c r="AG18" s="2465"/>
      <c r="AH18" s="2465"/>
      <c r="AI18" s="2465"/>
      <c r="AJ18" s="2465"/>
      <c r="AK18" s="2465"/>
      <c r="AL18" s="2465"/>
      <c r="AM18" s="2465"/>
      <c r="AN18" s="2465"/>
      <c r="AO18" s="2465"/>
      <c r="AP18" s="2465"/>
      <c r="AQ18" s="2465"/>
      <c r="AR18" s="2465"/>
      <c r="AS18" s="2465"/>
      <c r="AT18" s="2465"/>
    </row>
    <row r="19" spans="1:46">
      <c r="A19" s="435" t="s">
        <v>79</v>
      </c>
      <c r="B19" s="867" t="s">
        <v>893</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6">
        <v>317400000000</v>
      </c>
      <c r="S19" s="2476">
        <v>343400000000</v>
      </c>
      <c r="T19" s="2476">
        <v>353800000000</v>
      </c>
      <c r="U19" s="1167">
        <v>337300000000</v>
      </c>
      <c r="V19" s="1167">
        <v>378300000000</v>
      </c>
      <c r="W19" s="1167">
        <v>399900000000</v>
      </c>
      <c r="X19" s="1167">
        <v>435800000000</v>
      </c>
      <c r="Y19" s="866">
        <v>476400000000</v>
      </c>
      <c r="Z19" s="866">
        <v>513799999999.99994</v>
      </c>
      <c r="AB19" s="2465"/>
      <c r="AC19" s="2465"/>
      <c r="AD19" s="2465"/>
      <c r="AE19" s="2465"/>
      <c r="AF19" s="2465"/>
      <c r="AG19" s="2465"/>
      <c r="AH19" s="2465"/>
      <c r="AI19" s="2465"/>
      <c r="AJ19" s="2465"/>
      <c r="AK19" s="2465"/>
      <c r="AL19" s="2465"/>
      <c r="AM19" s="2465"/>
      <c r="AN19" s="2465"/>
      <c r="AO19" s="2465"/>
      <c r="AP19" s="2465"/>
      <c r="AQ19" s="2465"/>
      <c r="AR19" s="2465"/>
      <c r="AS19" s="2465"/>
      <c r="AT19" s="2465"/>
    </row>
    <row r="20" spans="1:46">
      <c r="A20" s="867" t="s">
        <v>894</v>
      </c>
      <c r="B20" s="867" t="s">
        <v>895</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6">
        <v>67500000000</v>
      </c>
      <c r="S20" s="2476">
        <v>75000000000</v>
      </c>
      <c r="T20" s="2476">
        <v>78400000000</v>
      </c>
      <c r="U20" s="1167">
        <v>95600000000</v>
      </c>
      <c r="V20" s="1167">
        <v>93900000000</v>
      </c>
      <c r="W20" s="1167">
        <v>99300000000</v>
      </c>
      <c r="X20" s="1167">
        <v>105100000000</v>
      </c>
      <c r="Y20" s="866">
        <v>111100000000</v>
      </c>
      <c r="Z20" s="866">
        <v>116800000000</v>
      </c>
      <c r="AB20" s="2465"/>
      <c r="AC20" s="2465"/>
      <c r="AD20" s="2465"/>
      <c r="AE20" s="2465"/>
      <c r="AF20" s="2465"/>
      <c r="AG20" s="2465"/>
      <c r="AH20" s="2465"/>
      <c r="AI20" s="2465"/>
      <c r="AJ20" s="2465"/>
      <c r="AK20" s="2465"/>
      <c r="AL20" s="2465"/>
      <c r="AM20" s="2465"/>
      <c r="AN20" s="2465"/>
      <c r="AO20" s="2465"/>
      <c r="AP20" s="2465"/>
      <c r="AQ20" s="2465"/>
      <c r="AR20" s="2465"/>
      <c r="AS20" s="2465"/>
      <c r="AT20" s="2465"/>
    </row>
    <row r="21" spans="1:46">
      <c r="A21" s="867" t="s">
        <v>896</v>
      </c>
      <c r="B21" s="867" t="s">
        <v>897</v>
      </c>
      <c r="C21" s="865" t="s">
        <v>81</v>
      </c>
      <c r="D21" s="565">
        <v>91500000000</v>
      </c>
      <c r="E21" s="565">
        <v>101100000000</v>
      </c>
      <c r="F21" s="565"/>
      <c r="G21" s="565"/>
      <c r="H21" s="565"/>
      <c r="I21" s="565"/>
      <c r="J21" s="565"/>
      <c r="K21" s="565">
        <v>0</v>
      </c>
      <c r="L21" s="565"/>
      <c r="M21" s="565"/>
      <c r="N21" s="565"/>
      <c r="O21" s="565"/>
      <c r="P21" s="565"/>
      <c r="Q21" s="565"/>
      <c r="R21" s="2478"/>
      <c r="S21" s="2478"/>
      <c r="T21" s="2478"/>
      <c r="U21" s="866"/>
      <c r="V21" s="866"/>
      <c r="W21" s="866"/>
      <c r="X21" s="866"/>
      <c r="Y21" s="866"/>
      <c r="Z21" s="866"/>
      <c r="AB21" s="2465"/>
      <c r="AC21" s="2465"/>
      <c r="AD21" s="2465"/>
      <c r="AE21" s="2465"/>
      <c r="AF21" s="2465"/>
      <c r="AG21" s="2465"/>
      <c r="AH21" s="2465"/>
      <c r="AI21" s="2465"/>
      <c r="AJ21" s="2465"/>
      <c r="AK21" s="2465"/>
      <c r="AL21" s="2465"/>
      <c r="AM21" s="2465"/>
      <c r="AN21" s="2465"/>
      <c r="AO21" s="2465"/>
      <c r="AP21" s="2465"/>
      <c r="AQ21" s="2465"/>
      <c r="AR21" s="2465"/>
      <c r="AS21" s="2465"/>
      <c r="AT21" s="2465"/>
    </row>
    <row r="22" spans="1:46">
      <c r="A22" s="435" t="s">
        <v>898</v>
      </c>
      <c r="B22" s="867" t="s">
        <v>899</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9">
        <v>176400000000</v>
      </c>
      <c r="S22" s="2479">
        <v>249500000000</v>
      </c>
      <c r="T22" s="2479">
        <v>185500000000</v>
      </c>
      <c r="U22" s="2480">
        <v>166600000000</v>
      </c>
      <c r="V22" s="2480">
        <v>170000000000</v>
      </c>
      <c r="W22" s="2480">
        <v>172000000000</v>
      </c>
      <c r="X22" s="2480">
        <v>186400000000</v>
      </c>
      <c r="Y22" s="866">
        <v>202600000000</v>
      </c>
      <c r="Z22" s="866">
        <v>217500000000</v>
      </c>
      <c r="AB22" s="2465"/>
      <c r="AC22" s="2465"/>
      <c r="AD22" s="2465"/>
      <c r="AE22" s="2465"/>
      <c r="AF22" s="2465"/>
      <c r="AG22" s="2465"/>
      <c r="AH22" s="2465"/>
      <c r="AI22" s="2465"/>
      <c r="AJ22" s="2465"/>
      <c r="AK22" s="2465"/>
      <c r="AL22" s="2465"/>
      <c r="AM22" s="2465"/>
      <c r="AN22" s="2465"/>
      <c r="AO22" s="2465"/>
      <c r="AP22" s="2465"/>
      <c r="AQ22" s="2465"/>
      <c r="AR22" s="2465"/>
      <c r="AS22" s="2465"/>
      <c r="AT22" s="2465"/>
    </row>
    <row r="23" spans="1:46">
      <c r="A23" s="435"/>
      <c r="B23" s="861" t="s">
        <v>900</v>
      </c>
      <c r="C23" s="865"/>
      <c r="D23" s="567"/>
      <c r="E23" s="567"/>
      <c r="F23" s="565"/>
      <c r="G23" s="565"/>
      <c r="H23" s="565"/>
      <c r="I23" s="565"/>
      <c r="J23" s="565"/>
      <c r="K23" s="565"/>
      <c r="L23" s="565"/>
      <c r="M23" s="565"/>
      <c r="N23" s="565"/>
      <c r="O23" s="565"/>
      <c r="P23" s="565"/>
      <c r="Q23" s="565"/>
      <c r="R23" s="2476">
        <v>30000000000</v>
      </c>
      <c r="S23" s="2476">
        <v>0</v>
      </c>
      <c r="T23" s="2476">
        <v>0</v>
      </c>
      <c r="U23" s="1167">
        <v>0</v>
      </c>
      <c r="V23" s="1167">
        <v>0</v>
      </c>
      <c r="W23" s="1167">
        <v>0</v>
      </c>
      <c r="X23" s="1167">
        <v>0</v>
      </c>
      <c r="Y23" s="866">
        <v>0</v>
      </c>
      <c r="Z23" s="866">
        <v>0</v>
      </c>
      <c r="AB23" s="2465"/>
      <c r="AC23" s="2465"/>
      <c r="AD23" s="2465"/>
      <c r="AE23" s="2465"/>
      <c r="AF23" s="2465"/>
      <c r="AG23" s="2465"/>
      <c r="AH23" s="2465"/>
      <c r="AI23" s="2465"/>
      <c r="AJ23" s="2465"/>
      <c r="AK23" s="2465"/>
      <c r="AL23" s="2465"/>
      <c r="AM23" s="2465"/>
      <c r="AN23" s="2465"/>
      <c r="AO23" s="2465"/>
      <c r="AP23" s="2465"/>
      <c r="AQ23" s="2465"/>
      <c r="AR23" s="2465"/>
      <c r="AS23" s="2465"/>
      <c r="AT23" s="2465"/>
    </row>
    <row r="24" spans="1:46">
      <c r="A24" s="435"/>
      <c r="B24" s="861" t="s">
        <v>901</v>
      </c>
      <c r="C24" s="865"/>
      <c r="D24" s="567"/>
      <c r="E24" s="567"/>
      <c r="F24" s="565"/>
      <c r="G24" s="565"/>
      <c r="H24" s="565"/>
      <c r="I24" s="565"/>
      <c r="J24" s="565"/>
      <c r="K24" s="565"/>
      <c r="L24" s="565"/>
      <c r="M24" s="565"/>
      <c r="N24" s="565"/>
      <c r="O24" s="565"/>
      <c r="P24" s="565"/>
      <c r="Q24" s="565"/>
      <c r="R24" s="2476"/>
      <c r="S24" s="2476"/>
      <c r="T24" s="2476"/>
      <c r="U24" s="1167"/>
      <c r="V24" s="1167"/>
      <c r="W24" s="1167"/>
      <c r="X24" s="1167"/>
      <c r="Y24" s="866"/>
      <c r="Z24" s="866"/>
      <c r="AB24" s="2465"/>
      <c r="AC24" s="2465"/>
      <c r="AD24" s="2465"/>
      <c r="AE24" s="2465"/>
      <c r="AF24" s="2465"/>
      <c r="AG24" s="2465"/>
      <c r="AH24" s="2465"/>
      <c r="AI24" s="2465"/>
      <c r="AJ24" s="2465"/>
      <c r="AK24" s="2465"/>
      <c r="AL24" s="2465"/>
      <c r="AM24" s="2465"/>
      <c r="AN24" s="2465"/>
      <c r="AO24" s="2465"/>
      <c r="AP24" s="2465"/>
      <c r="AQ24" s="2465"/>
      <c r="AR24" s="2465"/>
      <c r="AS24" s="2465"/>
      <c r="AT24" s="2465"/>
    </row>
    <row r="25" spans="1:46">
      <c r="A25" s="435" t="s">
        <v>391</v>
      </c>
      <c r="B25" s="867" t="s">
        <v>902</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5"/>
      <c r="AC25" s="2465"/>
      <c r="AD25" s="2465"/>
      <c r="AE25" s="2465"/>
      <c r="AF25" s="2465"/>
      <c r="AG25" s="2465"/>
      <c r="AH25" s="2465"/>
      <c r="AI25" s="2465"/>
      <c r="AJ25" s="2465"/>
      <c r="AK25" s="2465"/>
      <c r="AL25" s="2465"/>
      <c r="AM25" s="2465"/>
      <c r="AN25" s="2465"/>
      <c r="AO25" s="2465"/>
      <c r="AP25" s="2465"/>
      <c r="AQ25" s="2465"/>
      <c r="AR25" s="2465"/>
      <c r="AS25" s="2465"/>
      <c r="AT25" s="2465"/>
    </row>
    <row r="26" spans="1:46">
      <c r="A26" s="435" t="s">
        <v>83</v>
      </c>
      <c r="B26" s="867" t="s">
        <v>903</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6">
        <v>103900000000</v>
      </c>
      <c r="S26" s="2476">
        <v>141100000000</v>
      </c>
      <c r="T26" s="2476">
        <v>100100000000</v>
      </c>
      <c r="U26" s="1167">
        <v>114300000000</v>
      </c>
      <c r="V26" s="1167">
        <v>102500000000</v>
      </c>
      <c r="W26" s="2388">
        <v>110900000000</v>
      </c>
      <c r="X26" s="2388">
        <v>114000000000</v>
      </c>
      <c r="Y26" s="866">
        <v>124600000000</v>
      </c>
      <c r="Z26" s="866">
        <v>134300000000.00002</v>
      </c>
      <c r="AB26" s="2465"/>
      <c r="AC26" s="2465"/>
      <c r="AD26" s="2465"/>
      <c r="AE26" s="2465"/>
      <c r="AF26" s="2465"/>
      <c r="AG26" s="2465"/>
      <c r="AH26" s="2465"/>
      <c r="AI26" s="2465"/>
      <c r="AJ26" s="2465"/>
      <c r="AK26" s="2465"/>
      <c r="AL26" s="2465"/>
      <c r="AM26" s="2465"/>
      <c r="AN26" s="2465"/>
      <c r="AO26" s="2465"/>
      <c r="AP26" s="2465"/>
      <c r="AQ26" s="2465"/>
      <c r="AR26" s="2465"/>
      <c r="AS26" s="2465"/>
      <c r="AT26" s="2465"/>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6">
        <v>18300000000</v>
      </c>
      <c r="S27" s="2476">
        <v>36300000000</v>
      </c>
      <c r="T27" s="2476">
        <v>63300000000</v>
      </c>
      <c r="U27" s="1167">
        <v>106400000000</v>
      </c>
      <c r="V27" s="2388">
        <v>132900000000</v>
      </c>
      <c r="W27" s="1167">
        <v>161100000000</v>
      </c>
      <c r="X27" s="1167">
        <v>159600000000</v>
      </c>
      <c r="Y27" s="866">
        <v>159500000000</v>
      </c>
      <c r="Z27" s="866">
        <v>159200000000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row>
    <row r="28" spans="1:46">
      <c r="A28" s="435" t="s">
        <v>209</v>
      </c>
      <c r="B28" s="534" t="s">
        <v>904</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7">
        <v>8100000000</v>
      </c>
      <c r="S28" s="2476">
        <v>20300000000</v>
      </c>
      <c r="T28" s="2476">
        <v>51400000000</v>
      </c>
      <c r="U28" s="1167">
        <v>88400000000</v>
      </c>
      <c r="V28" s="1167">
        <v>107600000000</v>
      </c>
      <c r="W28" s="1167">
        <v>129100000000</v>
      </c>
      <c r="X28" s="1167">
        <v>121400000000</v>
      </c>
      <c r="Y28" s="866">
        <v>116400000000</v>
      </c>
      <c r="Z28" s="866">
        <v>109000000000</v>
      </c>
      <c r="AB28" s="2465"/>
      <c r="AC28" s="2465"/>
      <c r="AD28" s="2465"/>
      <c r="AE28" s="2465"/>
      <c r="AF28" s="2465"/>
      <c r="AG28" s="2465"/>
      <c r="AH28" s="2465"/>
      <c r="AI28" s="2465"/>
      <c r="AJ28" s="2465"/>
      <c r="AK28" s="2465"/>
      <c r="AL28" s="2465"/>
      <c r="AM28" s="2465"/>
      <c r="AN28" s="2465"/>
      <c r="AO28" s="2465"/>
      <c r="AP28" s="2465"/>
      <c r="AQ28" s="2465"/>
      <c r="AR28" s="2465"/>
      <c r="AS28" s="2465"/>
      <c r="AT28" s="2465"/>
    </row>
    <row r="29" spans="1:46">
      <c r="A29" s="435" t="s">
        <v>586</v>
      </c>
      <c r="B29" s="534" t="s">
        <v>905</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6">
        <v>10300000000</v>
      </c>
      <c r="S29" s="2476">
        <v>16000000000</v>
      </c>
      <c r="T29" s="2476">
        <v>11900000000</v>
      </c>
      <c r="U29" s="1167">
        <v>18000000000</v>
      </c>
      <c r="V29" s="1167">
        <v>25300000000</v>
      </c>
      <c r="W29" s="1167">
        <v>32100000000</v>
      </c>
      <c r="X29" s="1167">
        <v>38200000000</v>
      </c>
      <c r="Y29" s="866">
        <v>43200000000</v>
      </c>
      <c r="Z29" s="866">
        <v>50100000000</v>
      </c>
      <c r="AB29" s="2465"/>
      <c r="AC29" s="2465"/>
      <c r="AD29" s="2465"/>
      <c r="AE29" s="2465"/>
      <c r="AF29" s="2465"/>
      <c r="AG29" s="2465"/>
      <c r="AH29" s="2465"/>
      <c r="AI29" s="2465"/>
      <c r="AJ29" s="2465"/>
      <c r="AK29" s="2465"/>
      <c r="AL29" s="2465"/>
      <c r="AM29" s="2465"/>
      <c r="AN29" s="2465"/>
      <c r="AO29" s="2465"/>
      <c r="AP29" s="2465"/>
      <c r="AQ29" s="2465"/>
      <c r="AR29" s="2465"/>
      <c r="AS29" s="2465"/>
      <c r="AT29" s="2465"/>
    </row>
    <row r="30" spans="1:46">
      <c r="A30" s="534" t="s">
        <v>76</v>
      </c>
      <c r="B30" s="534" t="s">
        <v>906</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6">
        <v>233100000000</v>
      </c>
      <c r="S30" s="2476">
        <v>397000000000</v>
      </c>
      <c r="T30" s="2476">
        <v>305200000000</v>
      </c>
      <c r="U30" s="1167">
        <v>497900000000</v>
      </c>
      <c r="V30" s="1167">
        <v>500000000000</v>
      </c>
      <c r="W30" s="1167">
        <v>400000000000</v>
      </c>
      <c r="X30" s="1167">
        <v>410800000000</v>
      </c>
      <c r="Y30" s="866">
        <v>416500000000</v>
      </c>
      <c r="Z30" s="866">
        <v>429800000000</v>
      </c>
      <c r="AB30" s="2465"/>
      <c r="AC30" s="2465"/>
      <c r="AD30" s="2465"/>
      <c r="AE30" s="2465"/>
      <c r="AF30" s="2465"/>
      <c r="AG30" s="2465"/>
      <c r="AH30" s="2465"/>
      <c r="AI30" s="2465"/>
      <c r="AJ30" s="2465"/>
      <c r="AK30" s="2465"/>
      <c r="AL30" s="2465"/>
      <c r="AM30" s="2465"/>
      <c r="AN30" s="2465"/>
      <c r="AO30" s="2465"/>
      <c r="AP30" s="2465"/>
      <c r="AQ30" s="2465"/>
      <c r="AR30" s="2465"/>
      <c r="AS30" s="2465"/>
      <c r="AT30" s="2465"/>
    </row>
    <row r="31" spans="1:46">
      <c r="A31" s="534" t="s">
        <v>237</v>
      </c>
      <c r="B31" s="534" t="s">
        <v>907</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6">
        <v>249600000000</v>
      </c>
      <c r="S31" s="2476">
        <v>376900000000</v>
      </c>
      <c r="T31" s="2476">
        <v>299600000000</v>
      </c>
      <c r="U31" s="1167">
        <v>491500000000</v>
      </c>
      <c r="V31" s="1167">
        <v>500000000000</v>
      </c>
      <c r="W31" s="1167">
        <v>400000000000</v>
      </c>
      <c r="X31" s="1167">
        <v>410800000000</v>
      </c>
      <c r="Y31" s="866">
        <v>416500000000</v>
      </c>
      <c r="Z31" s="866">
        <v>429800000000</v>
      </c>
      <c r="AB31" s="2465"/>
      <c r="AC31" s="2465"/>
      <c r="AD31" s="2465"/>
      <c r="AE31" s="2465"/>
      <c r="AF31" s="2465"/>
      <c r="AG31" s="2465"/>
      <c r="AH31" s="2465"/>
      <c r="AI31" s="2465"/>
      <c r="AJ31" s="2465"/>
      <c r="AK31" s="2465"/>
      <c r="AL31" s="2465"/>
      <c r="AM31" s="2465"/>
      <c r="AN31" s="2465"/>
      <c r="AO31" s="2465"/>
      <c r="AP31" s="2465"/>
      <c r="AQ31" s="2465"/>
      <c r="AR31" s="2465"/>
      <c r="AS31" s="2465"/>
      <c r="AT31" s="2465"/>
    </row>
    <row r="32" spans="1:46">
      <c r="A32" s="435" t="s">
        <v>239</v>
      </c>
      <c r="B32" s="867" t="s">
        <v>908</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6">
        <v>114600000000</v>
      </c>
      <c r="S32" s="2476">
        <v>216600000000</v>
      </c>
      <c r="T32" s="2476">
        <v>178500000000</v>
      </c>
      <c r="U32" s="1167">
        <v>313000000000</v>
      </c>
      <c r="V32" s="1167">
        <v>273000000000</v>
      </c>
      <c r="W32" s="1167">
        <v>166500000000</v>
      </c>
      <c r="X32" s="1167">
        <v>182300000000</v>
      </c>
      <c r="Y32" s="866">
        <v>210500000000</v>
      </c>
      <c r="Z32" s="866">
        <v>202700000000</v>
      </c>
      <c r="AB32" s="2465"/>
      <c r="AC32" s="2465"/>
      <c r="AD32" s="2465"/>
      <c r="AE32" s="2465"/>
      <c r="AF32" s="2465"/>
      <c r="AG32" s="2465"/>
      <c r="AH32" s="2465"/>
      <c r="AI32" s="2465"/>
      <c r="AJ32" s="2465"/>
      <c r="AK32" s="2465"/>
      <c r="AL32" s="2465"/>
      <c r="AM32" s="2465"/>
      <c r="AN32" s="2465"/>
      <c r="AO32" s="2465"/>
      <c r="AP32" s="2465"/>
      <c r="AQ32" s="2465"/>
      <c r="AR32" s="2465"/>
      <c r="AS32" s="2465"/>
      <c r="AT32" s="2465"/>
    </row>
    <row r="33" spans="1:46">
      <c r="A33" s="435" t="s">
        <v>395</v>
      </c>
      <c r="B33" s="867" t="s">
        <v>909</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6">
        <v>135100000000</v>
      </c>
      <c r="S33" s="2476">
        <v>160300000000</v>
      </c>
      <c r="T33" s="2476">
        <v>121100000000</v>
      </c>
      <c r="U33" s="1167">
        <v>178500000000</v>
      </c>
      <c r="V33" s="1167">
        <v>227000000000</v>
      </c>
      <c r="W33" s="1167">
        <v>233500000000</v>
      </c>
      <c r="X33" s="1167">
        <v>228500000000</v>
      </c>
      <c r="Y33" s="866">
        <v>206000000000</v>
      </c>
      <c r="Z33" s="866">
        <v>227000000000</v>
      </c>
      <c r="AB33" s="2465"/>
      <c r="AC33" s="2465"/>
      <c r="AD33" s="2465"/>
      <c r="AE33" s="2465"/>
      <c r="AF33" s="2465"/>
      <c r="AG33" s="2465"/>
      <c r="AH33" s="2465"/>
      <c r="AI33" s="2465"/>
      <c r="AJ33" s="2465"/>
      <c r="AK33" s="2465"/>
      <c r="AL33" s="2465"/>
      <c r="AM33" s="2465"/>
      <c r="AN33" s="2465"/>
      <c r="AO33" s="2465"/>
      <c r="AP33" s="2465"/>
      <c r="AQ33" s="2465"/>
      <c r="AR33" s="2465"/>
      <c r="AS33" s="2465"/>
      <c r="AT33" s="2465"/>
    </row>
    <row r="34" spans="1:46">
      <c r="A34" s="435" t="s">
        <v>244</v>
      </c>
      <c r="B34" s="534" t="s">
        <v>910</v>
      </c>
      <c r="C34" s="865" t="s">
        <v>75</v>
      </c>
      <c r="D34" s="565">
        <v>300000000</v>
      </c>
      <c r="E34" s="565">
        <v>400000000</v>
      </c>
      <c r="F34" s="565">
        <v>3200000000</v>
      </c>
      <c r="G34" s="565">
        <v>-2000000000</v>
      </c>
      <c r="H34" s="565">
        <v>700000000</v>
      </c>
      <c r="I34" s="565">
        <v>-800000000</v>
      </c>
      <c r="J34" s="565">
        <v>1200000000</v>
      </c>
      <c r="K34" s="565">
        <v>200000000</v>
      </c>
      <c r="L34" s="565">
        <v>44800000000</v>
      </c>
      <c r="M34" s="565">
        <v>12700000000</v>
      </c>
      <c r="N34" s="565">
        <v>20600000000</v>
      </c>
      <c r="O34" s="565">
        <v>12500000000</v>
      </c>
      <c r="P34" s="565">
        <v>6000000000</v>
      </c>
      <c r="Q34" s="565">
        <v>31200000000</v>
      </c>
      <c r="R34" s="2476">
        <v>-16500000000</v>
      </c>
      <c r="S34" s="2476">
        <v>20200000000</v>
      </c>
      <c r="T34" s="2476">
        <v>5500000000</v>
      </c>
      <c r="U34" s="1167">
        <v>6400000000</v>
      </c>
      <c r="V34" s="1167">
        <v>0</v>
      </c>
      <c r="W34" s="1167">
        <v>0</v>
      </c>
      <c r="X34" s="1167">
        <v>0</v>
      </c>
      <c r="Y34" s="866">
        <v>0</v>
      </c>
      <c r="Z34" s="866">
        <v>0</v>
      </c>
      <c r="AB34" s="2465"/>
      <c r="AC34" s="2465"/>
      <c r="AD34" s="2465"/>
      <c r="AE34" s="2465"/>
      <c r="AF34" s="2465"/>
      <c r="AG34" s="2465"/>
      <c r="AH34" s="2465"/>
      <c r="AI34" s="2465"/>
      <c r="AJ34" s="2465"/>
      <c r="AK34" s="2465"/>
      <c r="AL34" s="2465"/>
      <c r="AM34" s="2465"/>
      <c r="AN34" s="2465"/>
      <c r="AO34" s="2465"/>
      <c r="AP34" s="2465"/>
      <c r="AQ34" s="2465"/>
      <c r="AR34" s="2465"/>
      <c r="AS34" s="2465"/>
      <c r="AT34" s="2465"/>
    </row>
    <row r="35" spans="1:46">
      <c r="A35" s="534" t="s">
        <v>76</v>
      </c>
      <c r="B35" s="534" t="s">
        <v>911</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6">
        <v>-91800000000</v>
      </c>
      <c r="S35" s="2476">
        <v>-394000000000</v>
      </c>
      <c r="T35" s="2476">
        <v>-306000000000</v>
      </c>
      <c r="U35" s="1167">
        <v>-316500000000</v>
      </c>
      <c r="V35" s="1167">
        <v>-273100000000.00003</v>
      </c>
      <c r="W35" s="1167">
        <v>-153900000000</v>
      </c>
      <c r="X35" s="1167">
        <v>-78100000000</v>
      </c>
      <c r="Y35" s="866">
        <v>-42600000000</v>
      </c>
      <c r="Z35" s="866">
        <v>20500000000</v>
      </c>
      <c r="AB35" s="2465"/>
      <c r="AC35" s="2465"/>
      <c r="AD35" s="2465"/>
      <c r="AE35" s="2465"/>
      <c r="AF35" s="2465"/>
      <c r="AG35" s="2465"/>
      <c r="AH35" s="2465"/>
      <c r="AI35" s="2465"/>
      <c r="AJ35" s="2465"/>
      <c r="AK35" s="2465"/>
      <c r="AL35" s="2465"/>
      <c r="AM35" s="2465"/>
      <c r="AN35" s="2465"/>
      <c r="AO35" s="2465"/>
      <c r="AP35" s="2465"/>
      <c r="AQ35" s="2465"/>
      <c r="AR35" s="2465"/>
      <c r="AS35" s="2465"/>
      <c r="AT35" s="2465"/>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6">
        <v>-117500000000</v>
      </c>
      <c r="S36" s="2476">
        <v>-386600000000</v>
      </c>
      <c r="T36" s="2476">
        <v>-277300000000</v>
      </c>
      <c r="U36" s="1167">
        <v>-267300000000</v>
      </c>
      <c r="V36" s="1167">
        <v>-223100000000</v>
      </c>
      <c r="W36" s="1167">
        <v>-100600000000</v>
      </c>
      <c r="X36" s="1167">
        <v>-32100000000</v>
      </c>
      <c r="Y36" s="866">
        <v>39800000000</v>
      </c>
      <c r="Z36" s="866">
        <v>98800000000</v>
      </c>
      <c r="AB36" s="2465"/>
      <c r="AC36" s="2465"/>
      <c r="AD36" s="2465"/>
      <c r="AE36" s="2465"/>
      <c r="AF36" s="2465"/>
      <c r="AG36" s="2465"/>
      <c r="AH36" s="2465"/>
      <c r="AI36" s="2465"/>
      <c r="AJ36" s="2465"/>
      <c r="AK36" s="2465"/>
      <c r="AL36" s="2465"/>
      <c r="AM36" s="2465"/>
      <c r="AN36" s="2465"/>
      <c r="AO36" s="2465"/>
      <c r="AP36" s="2465"/>
      <c r="AQ36" s="2465"/>
      <c r="AR36" s="2465"/>
      <c r="AS36" s="2465"/>
      <c r="AT36" s="2465"/>
    </row>
    <row r="37" spans="1:46">
      <c r="A37" s="534" t="s">
        <v>76</v>
      </c>
      <c r="B37" s="534" t="s">
        <v>912</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6">
        <v>1100000000</v>
      </c>
      <c r="S37" s="2476">
        <v>-206100000000</v>
      </c>
      <c r="T37" s="2476">
        <v>-150600000000</v>
      </c>
      <c r="U37" s="1167">
        <v>-82400000000</v>
      </c>
      <c r="V37" s="1167">
        <v>3900000000</v>
      </c>
      <c r="W37" s="1167">
        <v>132900000000</v>
      </c>
      <c r="X37" s="1167">
        <v>196400000000</v>
      </c>
      <c r="Y37" s="866">
        <v>245800000000</v>
      </c>
      <c r="Z37" s="866">
        <v>325800000000</v>
      </c>
      <c r="AB37" s="2465"/>
      <c r="AC37" s="2465"/>
      <c r="AD37" s="2465"/>
      <c r="AE37" s="2465"/>
      <c r="AF37" s="2465"/>
      <c r="AG37" s="2465"/>
      <c r="AH37" s="2465"/>
      <c r="AI37" s="2465"/>
      <c r="AJ37" s="2465"/>
      <c r="AK37" s="2465"/>
      <c r="AL37" s="2465"/>
      <c r="AM37" s="2465"/>
      <c r="AN37" s="2465"/>
      <c r="AO37" s="2465"/>
      <c r="AP37" s="2465"/>
      <c r="AQ37" s="2465"/>
      <c r="AR37" s="2465"/>
      <c r="AS37" s="2465"/>
      <c r="AT37" s="2465"/>
    </row>
    <row r="38" spans="1:46">
      <c r="A38" s="534" t="s">
        <v>76</v>
      </c>
      <c r="B38" s="534" t="s">
        <v>913</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6">
        <v>-2400000000</v>
      </c>
      <c r="S38" s="2476">
        <v>-400000000</v>
      </c>
      <c r="T38" s="2476">
        <v>-1400000000</v>
      </c>
      <c r="U38" s="1167">
        <v>-5300000000</v>
      </c>
      <c r="V38" s="1167">
        <v>-10000000000</v>
      </c>
      <c r="W38" s="1167">
        <v>-10000000000</v>
      </c>
      <c r="X38" s="1167">
        <v>-10000000000</v>
      </c>
      <c r="Y38" s="866">
        <v>-10000000000</v>
      </c>
      <c r="Z38" s="866">
        <v>-10000000000</v>
      </c>
      <c r="AB38" s="2465"/>
      <c r="AC38" s="2465"/>
      <c r="AD38" s="2465"/>
      <c r="AE38" s="2465"/>
      <c r="AF38" s="2465"/>
      <c r="AG38" s="2465"/>
      <c r="AH38" s="2465"/>
      <c r="AI38" s="2465"/>
      <c r="AJ38" s="2465"/>
      <c r="AK38" s="2465"/>
      <c r="AL38" s="2465"/>
      <c r="AM38" s="2465"/>
      <c r="AN38" s="2465"/>
      <c r="AO38" s="2465"/>
      <c r="AP38" s="2465"/>
      <c r="AQ38" s="2465"/>
      <c r="AR38" s="2465"/>
      <c r="AS38" s="2465"/>
      <c r="AT38" s="2465"/>
    </row>
    <row r="39" spans="1:46">
      <c r="A39" s="534" t="s">
        <v>76</v>
      </c>
      <c r="B39" s="534" t="s">
        <v>905</v>
      </c>
      <c r="D39" s="565">
        <v>-14800000000</v>
      </c>
      <c r="E39" s="565">
        <v>0</v>
      </c>
      <c r="F39" s="565">
        <v>0</v>
      </c>
      <c r="G39" s="565">
        <v>0</v>
      </c>
      <c r="H39" s="565">
        <v>0</v>
      </c>
      <c r="I39" s="565">
        <v>0</v>
      </c>
      <c r="J39" s="565">
        <v>0</v>
      </c>
      <c r="K39" s="565">
        <v>0</v>
      </c>
      <c r="L39" s="565">
        <v>0</v>
      </c>
      <c r="M39" s="565">
        <v>0</v>
      </c>
      <c r="N39" s="565">
        <v>0</v>
      </c>
      <c r="O39" s="565">
        <v>0</v>
      </c>
      <c r="P39" s="565">
        <v>0</v>
      </c>
      <c r="Q39" s="565">
        <v>0</v>
      </c>
      <c r="R39" s="2477">
        <v>0</v>
      </c>
      <c r="S39" s="2477">
        <v>0</v>
      </c>
      <c r="T39" s="2477">
        <v>0</v>
      </c>
      <c r="U39" s="1167">
        <v>0</v>
      </c>
      <c r="V39" s="1167">
        <v>0</v>
      </c>
      <c r="W39" s="1167">
        <v>0</v>
      </c>
      <c r="X39" s="1167">
        <v>0</v>
      </c>
      <c r="Y39" s="866">
        <v>0</v>
      </c>
      <c r="Z39" s="866">
        <v>0</v>
      </c>
      <c r="AB39" s="2465"/>
      <c r="AC39" s="2465"/>
      <c r="AD39" s="2465"/>
      <c r="AE39" s="2465"/>
      <c r="AF39" s="2465"/>
      <c r="AG39" s="2465"/>
      <c r="AH39" s="2465"/>
      <c r="AI39" s="2465"/>
      <c r="AJ39" s="2465"/>
      <c r="AK39" s="2465"/>
      <c r="AL39" s="2465"/>
      <c r="AM39" s="2465"/>
      <c r="AN39" s="2465"/>
      <c r="AO39" s="2465"/>
      <c r="AP39" s="2465"/>
      <c r="AQ39" s="2465"/>
      <c r="AR39" s="2465"/>
      <c r="AS39" s="2465"/>
      <c r="AT39" s="2465"/>
    </row>
    <row r="40" spans="1:46">
      <c r="A40" s="534" t="s">
        <v>76</v>
      </c>
      <c r="B40" s="534" t="s">
        <v>914</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6">
        <v>-2400000000</v>
      </c>
      <c r="S40" s="2476">
        <v>-10300000000</v>
      </c>
      <c r="T40" s="2476">
        <v>-1400000000</v>
      </c>
      <c r="U40" s="1167">
        <v>-5300000000</v>
      </c>
      <c r="V40" s="1167">
        <v>-10000000000</v>
      </c>
      <c r="W40" s="1167">
        <v>-10000000000</v>
      </c>
      <c r="X40" s="1167">
        <v>-10000000000</v>
      </c>
      <c r="Y40" s="866">
        <v>-10000000000</v>
      </c>
      <c r="Z40" s="866">
        <v>-10000000000</v>
      </c>
      <c r="AB40" s="2465"/>
      <c r="AC40" s="2465"/>
      <c r="AD40" s="2465"/>
      <c r="AE40" s="2465"/>
      <c r="AF40" s="2465"/>
      <c r="AG40" s="2465"/>
      <c r="AH40" s="2465"/>
      <c r="AI40" s="2465"/>
      <c r="AJ40" s="2465"/>
      <c r="AK40" s="2465"/>
      <c r="AL40" s="2465"/>
      <c r="AM40" s="2465"/>
      <c r="AN40" s="2465"/>
      <c r="AO40" s="2465"/>
      <c r="AP40" s="2465"/>
      <c r="AQ40" s="2465"/>
      <c r="AR40" s="2465"/>
      <c r="AS40" s="2465"/>
      <c r="AT40" s="2465"/>
    </row>
    <row r="41" spans="1:46">
      <c r="A41" s="534" t="s">
        <v>76</v>
      </c>
      <c r="B41" s="534" t="s">
        <v>915</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6"/>
      <c r="S41" s="2476"/>
      <c r="T41" s="2476"/>
      <c r="U41" s="1167"/>
      <c r="V41" s="1167"/>
      <c r="W41" s="1167"/>
      <c r="X41" s="1167"/>
      <c r="Y41" s="866"/>
      <c r="Z41" s="866"/>
      <c r="AB41" s="2465"/>
      <c r="AC41" s="2465"/>
      <c r="AD41" s="2465"/>
      <c r="AE41" s="2465"/>
      <c r="AF41" s="2465"/>
      <c r="AG41" s="2465"/>
      <c r="AH41" s="2465"/>
      <c r="AI41" s="2465"/>
      <c r="AJ41" s="2465"/>
      <c r="AK41" s="2465"/>
      <c r="AL41" s="2465"/>
      <c r="AM41" s="2465"/>
      <c r="AN41" s="2465"/>
      <c r="AO41" s="2465"/>
      <c r="AP41" s="2465"/>
      <c r="AQ41" s="2465"/>
      <c r="AR41" s="2465"/>
      <c r="AS41" s="2465"/>
      <c r="AT41" s="2465"/>
    </row>
    <row r="42" spans="1:46">
      <c r="B42" s="534" t="s">
        <v>916</v>
      </c>
      <c r="D42" s="565"/>
      <c r="E42" s="565"/>
      <c r="F42" s="565"/>
      <c r="G42" s="565"/>
      <c r="H42" s="565"/>
      <c r="I42" s="565"/>
      <c r="J42" s="565"/>
      <c r="K42" s="565"/>
      <c r="L42" s="565"/>
      <c r="M42" s="565"/>
      <c r="N42" s="565"/>
      <c r="O42" s="565"/>
      <c r="P42" s="565"/>
      <c r="Q42" s="565"/>
      <c r="R42" s="2476">
        <v>-122200000000</v>
      </c>
      <c r="S42" s="2476">
        <v>-393900000000</v>
      </c>
      <c r="T42" s="2476">
        <v>-306600000000</v>
      </c>
      <c r="U42" s="1167"/>
      <c r="V42" s="1167"/>
      <c r="W42" s="1167"/>
      <c r="X42" s="1167"/>
      <c r="Y42" s="866"/>
      <c r="Z42" s="866"/>
      <c r="AB42" s="2465"/>
      <c r="AC42" s="2465"/>
      <c r="AD42" s="2465"/>
      <c r="AE42" s="2465"/>
      <c r="AF42" s="2465"/>
      <c r="AG42" s="2465"/>
      <c r="AH42" s="2465"/>
      <c r="AI42" s="2465"/>
      <c r="AJ42" s="2465"/>
      <c r="AK42" s="2465"/>
      <c r="AL42" s="2465"/>
      <c r="AM42" s="2465"/>
      <c r="AN42" s="2465"/>
      <c r="AO42" s="2465"/>
      <c r="AP42" s="2465"/>
      <c r="AQ42" s="2465"/>
      <c r="AR42" s="2465"/>
      <c r="AS42" s="2465"/>
      <c r="AT42" s="2465"/>
    </row>
    <row r="43" spans="1:46">
      <c r="A43" s="534" t="s">
        <v>76</v>
      </c>
      <c r="B43" s="534" t="s">
        <v>917</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6">
        <f t="shared" ref="R43:T43" si="4">R42-R59</f>
        <v>-158100000000</v>
      </c>
      <c r="S43" s="2476">
        <f t="shared" si="4"/>
        <v>-422700000000</v>
      </c>
      <c r="T43" s="2476">
        <f t="shared" si="4"/>
        <v>-332700000000</v>
      </c>
      <c r="U43" s="1167">
        <v>-364400000000</v>
      </c>
      <c r="V43" s="1167">
        <v>-366000000000</v>
      </c>
      <c r="W43" s="1167">
        <v>-271700000000</v>
      </c>
      <c r="X43" s="1167">
        <v>-201700000000</v>
      </c>
      <c r="Y43" s="866">
        <v>-129699999999.99998</v>
      </c>
      <c r="Z43" s="866">
        <v>-70400000000</v>
      </c>
      <c r="AB43" s="2465"/>
      <c r="AC43" s="2465"/>
      <c r="AD43" s="2465"/>
      <c r="AE43" s="2465"/>
      <c r="AF43" s="2465"/>
      <c r="AG43" s="2465"/>
      <c r="AH43" s="2465"/>
      <c r="AI43" s="2465"/>
      <c r="AJ43" s="2465"/>
      <c r="AK43" s="2465"/>
      <c r="AL43" s="2465"/>
      <c r="AM43" s="2465"/>
      <c r="AN43" s="2465"/>
      <c r="AO43" s="2465"/>
      <c r="AP43" s="2465"/>
      <c r="AQ43" s="2465"/>
      <c r="AR43" s="2465"/>
      <c r="AS43" s="2465"/>
      <c r="AT43" s="2465"/>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5"/>
      <c r="AC44" s="2465"/>
      <c r="AD44" s="2465"/>
      <c r="AE44" s="2465"/>
      <c r="AF44" s="2465"/>
      <c r="AG44" s="2465"/>
      <c r="AH44" s="2465"/>
      <c r="AI44" s="2465"/>
      <c r="AJ44" s="2465"/>
      <c r="AK44" s="2465"/>
      <c r="AL44" s="2465"/>
      <c r="AM44" s="2465"/>
      <c r="AN44" s="2465"/>
      <c r="AO44" s="2465"/>
      <c r="AP44" s="2465"/>
      <c r="AQ44" s="2465"/>
      <c r="AR44" s="2465"/>
      <c r="AS44" s="2465"/>
      <c r="AT44" s="2465"/>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6"/>
      <c r="S45" s="2476"/>
      <c r="T45" s="2476"/>
      <c r="U45" s="1167"/>
      <c r="V45" s="1167"/>
      <c r="W45" s="1167"/>
      <c r="X45" s="1167"/>
      <c r="Y45" s="866"/>
      <c r="Z45" s="866"/>
      <c r="AB45" s="2465"/>
      <c r="AC45" s="2465"/>
      <c r="AD45" s="2465"/>
      <c r="AE45" s="2465"/>
      <c r="AF45" s="2465"/>
      <c r="AG45" s="2465"/>
      <c r="AH45" s="2465"/>
      <c r="AI45" s="2465"/>
      <c r="AJ45" s="2465"/>
      <c r="AK45" s="2465"/>
      <c r="AL45" s="2465"/>
      <c r="AM45" s="2465"/>
      <c r="AN45" s="2465"/>
      <c r="AO45" s="2465"/>
      <c r="AP45" s="2465"/>
      <c r="AQ45" s="2465"/>
      <c r="AR45" s="2465"/>
      <c r="AS45" s="2465"/>
      <c r="AT45" s="2465"/>
    </row>
    <row r="46" spans="1:46">
      <c r="A46" s="435" t="s">
        <v>120</v>
      </c>
      <c r="B46" s="534" t="s">
        <v>918</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5">
        <v>291400000000</v>
      </c>
      <c r="T46" s="2475">
        <v>224200000000</v>
      </c>
      <c r="U46" s="2475">
        <v>185900000000</v>
      </c>
      <c r="V46" s="2475">
        <v>118800000000</v>
      </c>
      <c r="W46" s="2475">
        <v>-43200000000</v>
      </c>
      <c r="X46" s="2475">
        <v>-128199999999.99998</v>
      </c>
      <c r="Y46" s="2475">
        <v>-105500000000</v>
      </c>
      <c r="Z46" s="2475">
        <v>-179700000000</v>
      </c>
      <c r="AB46" s="2465"/>
      <c r="AC46" s="2465"/>
      <c r="AD46" s="2465"/>
      <c r="AE46" s="2465"/>
      <c r="AF46" s="2465"/>
      <c r="AG46" s="2465"/>
      <c r="AH46" s="2465"/>
      <c r="AI46" s="2465"/>
      <c r="AJ46" s="2465"/>
      <c r="AK46" s="2465"/>
      <c r="AL46" s="2465"/>
      <c r="AM46" s="2465"/>
      <c r="AN46" s="2465"/>
      <c r="AO46" s="2465"/>
      <c r="AP46" s="2465"/>
      <c r="AQ46" s="2465"/>
      <c r="AR46" s="2465"/>
      <c r="AS46" s="2465"/>
      <c r="AT46" s="2465"/>
    </row>
    <row r="47" spans="1:46">
      <c r="A47" s="435" t="s">
        <v>122</v>
      </c>
      <c r="B47" s="867" t="s">
        <v>919</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5">
        <f t="shared" ref="S47:T47" si="8">S49+S50+S51</f>
        <v>121500000000</v>
      </c>
      <c r="T47" s="2475">
        <f t="shared" si="8"/>
        <v>158000000000</v>
      </c>
      <c r="U47" s="2475">
        <v>-69600000000</v>
      </c>
      <c r="V47" s="2475">
        <v>145100000000</v>
      </c>
      <c r="W47" s="2475">
        <v>-168700000000</v>
      </c>
      <c r="X47" s="2475">
        <v>-210400000000</v>
      </c>
      <c r="Y47" s="2475">
        <v>-195400000000</v>
      </c>
      <c r="Z47" s="2475">
        <v>-276700000000</v>
      </c>
      <c r="AB47" s="2465"/>
      <c r="AC47" s="2465"/>
      <c r="AD47" s="2465"/>
      <c r="AE47" s="2465"/>
      <c r="AF47" s="2465"/>
      <c r="AG47" s="2465"/>
      <c r="AH47" s="2465"/>
      <c r="AI47" s="2465"/>
      <c r="AJ47" s="2465"/>
      <c r="AK47" s="2465"/>
      <c r="AL47" s="2465"/>
      <c r="AM47" s="2465"/>
      <c r="AN47" s="2465"/>
      <c r="AO47" s="2465"/>
      <c r="AP47" s="2465"/>
      <c r="AQ47" s="2465"/>
      <c r="AR47" s="2465"/>
      <c r="AS47" s="2465"/>
      <c r="AT47" s="2465"/>
    </row>
    <row r="48" spans="1:46">
      <c r="A48" s="534" t="s">
        <v>76</v>
      </c>
      <c r="B48" s="870" t="s">
        <v>920</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5"/>
      <c r="AC48" s="2465"/>
      <c r="AD48" s="2465"/>
      <c r="AE48" s="2465"/>
      <c r="AF48" s="2465"/>
      <c r="AG48" s="2465"/>
      <c r="AH48" s="2465"/>
      <c r="AI48" s="2465"/>
      <c r="AJ48" s="2465"/>
      <c r="AK48" s="2465"/>
      <c r="AL48" s="2465"/>
      <c r="AM48" s="2465"/>
      <c r="AN48" s="2465"/>
      <c r="AO48" s="2465"/>
      <c r="AP48" s="2465"/>
      <c r="AQ48" s="2465"/>
      <c r="AR48" s="2465"/>
      <c r="AS48" s="2465"/>
      <c r="AT48" s="2465"/>
    </row>
    <row r="49" spans="1:46">
      <c r="A49" s="534" t="s">
        <v>76</v>
      </c>
      <c r="B49" s="870" t="s">
        <v>418</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5"/>
      <c r="AC49" s="2465"/>
      <c r="AD49" s="2465"/>
      <c r="AE49" s="2465"/>
      <c r="AF49" s="2465"/>
      <c r="AG49" s="2465"/>
      <c r="AH49" s="2465"/>
      <c r="AI49" s="2465"/>
      <c r="AJ49" s="2465"/>
      <c r="AK49" s="2465"/>
      <c r="AL49" s="2465"/>
      <c r="AM49" s="2465"/>
      <c r="AN49" s="2465"/>
      <c r="AO49" s="2465"/>
      <c r="AP49" s="2465"/>
      <c r="AQ49" s="2465"/>
      <c r="AR49" s="2465"/>
      <c r="AS49" s="2465"/>
      <c r="AT49" s="2465"/>
    </row>
    <row r="50" spans="1:46">
      <c r="A50" s="534" t="s">
        <v>76</v>
      </c>
      <c r="B50" s="870" t="s">
        <v>921</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5"/>
      <c r="AC50" s="2465"/>
      <c r="AD50" s="2465"/>
      <c r="AE50" s="2465"/>
      <c r="AF50" s="2465"/>
      <c r="AG50" s="2465"/>
      <c r="AH50" s="2465"/>
      <c r="AI50" s="2465"/>
      <c r="AJ50" s="2465"/>
      <c r="AK50" s="2465"/>
      <c r="AL50" s="2465"/>
      <c r="AM50" s="2465"/>
      <c r="AN50" s="2465"/>
      <c r="AO50" s="2465"/>
      <c r="AP50" s="2465"/>
      <c r="AQ50" s="2465"/>
      <c r="AR50" s="2465"/>
      <c r="AS50" s="2465"/>
      <c r="AT50" s="2465"/>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5"/>
      <c r="AC51" s="2465"/>
      <c r="AD51" s="2465"/>
      <c r="AE51" s="2465"/>
      <c r="AF51" s="2465"/>
      <c r="AG51" s="2465"/>
      <c r="AH51" s="2465"/>
      <c r="AI51" s="2465"/>
      <c r="AJ51" s="2465"/>
      <c r="AK51" s="2465"/>
      <c r="AL51" s="2465"/>
      <c r="AM51" s="2465"/>
      <c r="AN51" s="2465"/>
      <c r="AO51" s="2465"/>
      <c r="AP51" s="2465"/>
      <c r="AQ51" s="2465"/>
      <c r="AR51" s="2465"/>
      <c r="AS51" s="2465"/>
      <c r="AT51" s="2465"/>
    </row>
    <row r="52" spans="1:46">
      <c r="A52" s="867" t="s">
        <v>922</v>
      </c>
      <c r="B52" s="867" t="s">
        <v>923</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5"/>
      <c r="AC52" s="2465"/>
      <c r="AD52" s="2465"/>
      <c r="AE52" s="2465"/>
      <c r="AF52" s="2465"/>
      <c r="AG52" s="2465"/>
      <c r="AH52" s="2465"/>
      <c r="AI52" s="2465"/>
      <c r="AJ52" s="2465"/>
      <c r="AK52" s="2465"/>
      <c r="AL52" s="2465"/>
      <c r="AM52" s="2465"/>
      <c r="AN52" s="2465"/>
      <c r="AO52" s="2465"/>
      <c r="AP52" s="2465"/>
      <c r="AQ52" s="2465"/>
      <c r="AR52" s="2465"/>
      <c r="AS52" s="2465"/>
      <c r="AT52" s="2465"/>
    </row>
    <row r="53" spans="1:46">
      <c r="A53" s="534" t="s">
        <v>76</v>
      </c>
      <c r="B53" s="870" t="s">
        <v>861</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5"/>
      <c r="AC53" s="2465"/>
      <c r="AD53" s="2465"/>
      <c r="AE53" s="2465"/>
      <c r="AF53" s="2465"/>
      <c r="AG53" s="2465"/>
      <c r="AH53" s="2465"/>
      <c r="AI53" s="2465"/>
      <c r="AJ53" s="2465"/>
      <c r="AK53" s="2465"/>
      <c r="AL53" s="2465"/>
      <c r="AM53" s="2465"/>
      <c r="AN53" s="2465"/>
      <c r="AO53" s="2465"/>
      <c r="AP53" s="2465"/>
      <c r="AQ53" s="2465"/>
      <c r="AR53" s="2465"/>
      <c r="AS53" s="2465"/>
      <c r="AT53" s="2465"/>
    </row>
    <row r="54" spans="1:46">
      <c r="A54" s="534" t="s">
        <v>76</v>
      </c>
      <c r="B54" s="870" t="s">
        <v>924</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5"/>
      <c r="AC54" s="2465"/>
      <c r="AD54" s="2465"/>
      <c r="AE54" s="2465"/>
      <c r="AF54" s="2465"/>
      <c r="AG54" s="2465"/>
      <c r="AH54" s="2465"/>
      <c r="AI54" s="2465"/>
      <c r="AJ54" s="2465"/>
      <c r="AK54" s="2465"/>
      <c r="AL54" s="2465"/>
      <c r="AM54" s="2465"/>
      <c r="AN54" s="2465"/>
      <c r="AO54" s="2465"/>
      <c r="AP54" s="2465"/>
      <c r="AQ54" s="2465"/>
      <c r="AR54" s="2465"/>
      <c r="AS54" s="2465"/>
      <c r="AT54" s="2465"/>
    </row>
    <row r="55" spans="1:46">
      <c r="A55" s="534" t="s">
        <v>76</v>
      </c>
      <c r="B55" s="870" t="s">
        <v>925</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5"/>
      <c r="AC55" s="2465"/>
      <c r="AD55" s="2465"/>
      <c r="AE55" s="2465"/>
      <c r="AF55" s="2465"/>
      <c r="AG55" s="2465"/>
      <c r="AH55" s="2465"/>
      <c r="AI55" s="2465"/>
      <c r="AJ55" s="2465"/>
      <c r="AK55" s="2465"/>
      <c r="AL55" s="2465"/>
      <c r="AM55" s="2465"/>
      <c r="AN55" s="2465"/>
      <c r="AO55" s="2465"/>
      <c r="AP55" s="2465"/>
      <c r="AQ55" s="2465"/>
      <c r="AR55" s="2465"/>
      <c r="AS55" s="2465"/>
      <c r="AT55" s="2465"/>
    </row>
    <row r="56" spans="1:46">
      <c r="A56" s="435" t="s">
        <v>117</v>
      </c>
      <c r="B56" s="884" t="s">
        <v>926</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5"/>
      <c r="AC56" s="2465"/>
      <c r="AD56" s="2465"/>
      <c r="AE56" s="2465"/>
      <c r="AF56" s="2465"/>
      <c r="AG56" s="2465"/>
      <c r="AH56" s="2465"/>
      <c r="AI56" s="2465"/>
      <c r="AJ56" s="2465"/>
      <c r="AK56" s="2465"/>
      <c r="AL56" s="2465"/>
      <c r="AM56" s="2465"/>
      <c r="AN56" s="2465"/>
      <c r="AO56" s="2465"/>
      <c r="AP56" s="2465"/>
      <c r="AQ56" s="2465"/>
      <c r="AR56" s="2465"/>
      <c r="AS56" s="2465"/>
      <c r="AT56" s="2465"/>
    </row>
    <row r="57" spans="1:46">
      <c r="A57" s="534" t="s">
        <v>76</v>
      </c>
      <c r="B57" s="534" t="s">
        <v>927</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5"/>
      <c r="AC57" s="2465"/>
      <c r="AD57" s="2465"/>
      <c r="AE57" s="2465"/>
      <c r="AF57" s="2465"/>
      <c r="AG57" s="2465"/>
      <c r="AH57" s="2465"/>
      <c r="AI57" s="2465"/>
      <c r="AJ57" s="2465"/>
      <c r="AK57" s="2465"/>
      <c r="AL57" s="2465"/>
      <c r="AM57" s="2465"/>
      <c r="AN57" s="2465"/>
      <c r="AO57" s="2465"/>
      <c r="AP57" s="2465"/>
      <c r="AQ57" s="2465"/>
      <c r="AR57" s="2465"/>
      <c r="AS57" s="2465"/>
      <c r="AT57" s="2465"/>
    </row>
    <row r="58" spans="1:46">
      <c r="A58" s="534" t="s">
        <v>76</v>
      </c>
      <c r="B58" s="867" t="s">
        <v>928</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5"/>
      <c r="AC58" s="2465"/>
      <c r="AD58" s="2465"/>
      <c r="AE58" s="2465"/>
      <c r="AF58" s="2465"/>
      <c r="AG58" s="2465"/>
      <c r="AH58" s="2465"/>
      <c r="AI58" s="2465"/>
      <c r="AJ58" s="2465"/>
      <c r="AK58" s="2465"/>
      <c r="AL58" s="2465"/>
      <c r="AM58" s="2465"/>
      <c r="AN58" s="2465"/>
      <c r="AO58" s="2465"/>
      <c r="AP58" s="2465"/>
      <c r="AQ58" s="2465"/>
      <c r="AR58" s="2465"/>
      <c r="AS58" s="2465"/>
      <c r="AT58" s="2465"/>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5"/>
      <c r="AC59" s="2465"/>
      <c r="AD59" s="2465"/>
      <c r="AE59" s="2465"/>
      <c r="AF59" s="2465"/>
      <c r="AG59" s="2465"/>
      <c r="AH59" s="2465"/>
      <c r="AI59" s="2465"/>
      <c r="AJ59" s="2465"/>
      <c r="AK59" s="2465"/>
      <c r="AL59" s="2465"/>
      <c r="AM59" s="2465"/>
      <c r="AN59" s="2465"/>
      <c r="AO59" s="2465"/>
      <c r="AP59" s="2465"/>
      <c r="AQ59" s="2465"/>
      <c r="AR59" s="2465"/>
      <c r="AS59" s="2465"/>
      <c r="AT59" s="2465"/>
    </row>
    <row r="60" spans="1:46">
      <c r="A60" s="867" t="s">
        <v>447</v>
      </c>
      <c r="B60" s="870" t="s">
        <v>447</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5"/>
      <c r="AC60" s="2465"/>
      <c r="AD60" s="2465"/>
      <c r="AE60" s="2465"/>
      <c r="AF60" s="2465"/>
      <c r="AG60" s="2465"/>
      <c r="AH60" s="2465"/>
      <c r="AI60" s="2465"/>
      <c r="AJ60" s="2465"/>
      <c r="AK60" s="2465"/>
      <c r="AL60" s="2465"/>
      <c r="AM60" s="2465"/>
      <c r="AN60" s="2465"/>
      <c r="AO60" s="2465"/>
      <c r="AP60" s="2465"/>
      <c r="AQ60" s="2465"/>
      <c r="AR60" s="2465"/>
      <c r="AS60" s="2465"/>
      <c r="AT60" s="2465"/>
    </row>
    <row r="61" spans="1:46">
      <c r="A61" s="435" t="s">
        <v>258</v>
      </c>
      <c r="B61" s="867" t="s">
        <v>929</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5"/>
      <c r="AC61" s="2465"/>
      <c r="AD61" s="2465"/>
      <c r="AE61" s="2465"/>
      <c r="AF61" s="2465"/>
      <c r="AG61" s="2465"/>
      <c r="AH61" s="2465"/>
      <c r="AI61" s="2465"/>
      <c r="AJ61" s="2465"/>
      <c r="AK61" s="2465"/>
      <c r="AL61" s="2465"/>
      <c r="AM61" s="2465"/>
      <c r="AN61" s="2465"/>
      <c r="AO61" s="2465"/>
      <c r="AP61" s="2465"/>
      <c r="AQ61" s="2465"/>
      <c r="AR61" s="2465"/>
      <c r="AS61" s="2465"/>
      <c r="AT61" s="2465"/>
    </row>
    <row r="62" spans="1:46">
      <c r="A62" s="435" t="s">
        <v>262</v>
      </c>
      <c r="B62" s="867" t="s">
        <v>930</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5"/>
      <c r="AC62" s="2465"/>
      <c r="AD62" s="2465"/>
      <c r="AE62" s="2465"/>
      <c r="AF62" s="2465"/>
      <c r="AG62" s="2465"/>
      <c r="AH62" s="2465"/>
      <c r="AI62" s="2465"/>
      <c r="AJ62" s="2465"/>
      <c r="AK62" s="2465"/>
      <c r="AL62" s="2465"/>
      <c r="AM62" s="2465"/>
      <c r="AN62" s="2465"/>
      <c r="AO62" s="2465"/>
      <c r="AP62" s="2465"/>
      <c r="AQ62" s="2465"/>
      <c r="AR62" s="2465"/>
      <c r="AS62" s="2465"/>
      <c r="AT62" s="2465"/>
    </row>
    <row r="63" spans="1:46">
      <c r="A63" s="534" t="s">
        <v>76</v>
      </c>
      <c r="B63" s="867" t="s">
        <v>931</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3">
        <v>51700000000</v>
      </c>
      <c r="V63" s="2473">
        <v>55400000000</v>
      </c>
      <c r="W63" s="565">
        <v>81600000000</v>
      </c>
      <c r="X63" s="565">
        <v>90800000000</v>
      </c>
      <c r="Y63" s="565">
        <v>69000000000</v>
      </c>
      <c r="Z63" s="565">
        <v>65500000000</v>
      </c>
      <c r="AB63" s="2465"/>
      <c r="AC63" s="2465"/>
      <c r="AD63" s="2465"/>
      <c r="AE63" s="2465"/>
      <c r="AF63" s="2465"/>
      <c r="AG63" s="2465"/>
      <c r="AH63" s="2465"/>
      <c r="AI63" s="2465"/>
      <c r="AJ63" s="2465"/>
      <c r="AK63" s="2465"/>
      <c r="AL63" s="2465"/>
      <c r="AM63" s="2465"/>
      <c r="AN63" s="2465"/>
      <c r="AO63" s="2465"/>
      <c r="AP63" s="2465"/>
      <c r="AQ63" s="2465"/>
      <c r="AR63" s="2465"/>
      <c r="AS63" s="2465"/>
      <c r="AT63" s="2465"/>
    </row>
    <row r="64" spans="1:46">
      <c r="A64" s="534" t="s">
        <v>76</v>
      </c>
      <c r="B64" s="870" t="s">
        <v>932</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3">
        <v>14000000000</v>
      </c>
      <c r="V64" s="2473">
        <v>15799999999.999954</v>
      </c>
      <c r="W64" s="565">
        <v>36799999999.999954</v>
      </c>
      <c r="X64" s="565">
        <v>36799999999.999954</v>
      </c>
      <c r="Y64" s="866">
        <v>36799999999.999954</v>
      </c>
      <c r="Z64" s="866">
        <v>36799999999.999954</v>
      </c>
    </row>
    <row r="65" spans="1:34">
      <c r="A65" s="435" t="s">
        <v>76</v>
      </c>
      <c r="B65" s="870" t="s">
        <v>933</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3">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934</v>
      </c>
      <c r="B66" s="380" t="s">
        <v>935</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936</v>
      </c>
      <c r="B67" s="380" t="s">
        <v>937</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7031</v>
      </c>
      <c r="D68" s="567"/>
      <c r="E68" s="567"/>
      <c r="F68" s="567"/>
      <c r="G68" s="567"/>
      <c r="H68" s="567"/>
      <c r="I68" s="567"/>
      <c r="J68" s="567"/>
      <c r="K68" s="565">
        <v>28700000000</v>
      </c>
      <c r="L68" s="565">
        <v>3400000000</v>
      </c>
      <c r="M68" s="565">
        <v>-300000000</v>
      </c>
      <c r="N68" s="565">
        <v>-4300000000</v>
      </c>
      <c r="O68" s="565">
        <v>2300000000</v>
      </c>
      <c r="P68" s="565">
        <v>0</v>
      </c>
      <c r="Q68" s="565">
        <v>0</v>
      </c>
      <c r="R68" s="2476">
        <v>0</v>
      </c>
      <c r="S68" s="2476">
        <v>0</v>
      </c>
      <c r="T68" s="2476">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938</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620</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939</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879</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940</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727</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19.09375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f t="shared" si="43"/>
        <v>-0.46915317851278443</v>
      </c>
      <c r="H94" s="534" t="b">
        <f t="shared" si="43"/>
        <v>0</v>
      </c>
      <c r="I94" s="534">
        <f t="shared" si="43"/>
        <v>-0.16349887594522788</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e">
        <f t="shared" si="43"/>
        <v>#DIV/0!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941</v>
      </c>
      <c r="B1" s="577" t="s">
        <v>942</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943</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944</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945</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946</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631</v>
      </c>
      <c r="B9" s="566" t="s">
        <v>947</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948</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949</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950</v>
      </c>
      <c r="B13" s="424" t="s">
        <v>951</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952</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953</v>
      </c>
      <c r="B15" s="424" t="s">
        <v>954</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955</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956</v>
      </c>
      <c r="B17" s="566" t="s">
        <v>957</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958</v>
      </c>
      <c r="B18" s="566" t="s">
        <v>958</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959</v>
      </c>
      <c r="B19" s="566" t="s">
        <v>959</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652</v>
      </c>
      <c r="B20" s="566" t="s">
        <v>960</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961</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962</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798</v>
      </c>
      <c r="B23" s="559" t="s">
        <v>963</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80">
        <f>T24+T25</f>
        <v>14889611000</v>
      </c>
      <c r="U23" s="2380">
        <f>U24+U25</f>
        <v>12986753000</v>
      </c>
      <c r="V23" s="579"/>
    </row>
    <row r="24" spans="1:23">
      <c r="A24" s="435" t="s">
        <v>964</v>
      </c>
      <c r="B24" s="566" t="s">
        <v>965</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v>9945000000</v>
      </c>
      <c r="H26" s="625">
        <v>9865000000</v>
      </c>
      <c r="I26" s="625">
        <v>12893000000</v>
      </c>
      <c r="J26" s="625">
        <v>13771000000</v>
      </c>
      <c r="K26" s="625">
        <v>15795000000</v>
      </c>
      <c r="L26" s="625">
        <v>18065000000</v>
      </c>
      <c r="M26" s="625">
        <v>19310000000</v>
      </c>
      <c r="N26" s="625">
        <v>29889000000</v>
      </c>
      <c r="O26" s="625">
        <v>29842000000</v>
      </c>
      <c r="P26" s="625">
        <v>33806000000</v>
      </c>
      <c r="Q26" s="625">
        <f>Q27+Q36+Q35</f>
        <v>35788000000</v>
      </c>
      <c r="R26" s="625">
        <f>R27+R36+R35</f>
        <v>33277000000</v>
      </c>
      <c r="S26" s="625">
        <f>S27+S36+S35</f>
        <v>33923000000</v>
      </c>
      <c r="T26" s="625">
        <f>T27+T35</f>
        <v>44688447000</v>
      </c>
      <c r="U26" s="625">
        <f>U27+U35</f>
        <v>49966611000</v>
      </c>
      <c r="V26" s="626"/>
    </row>
    <row r="27" spans="1:23">
      <c r="A27" s="259" t="s">
        <v>73</v>
      </c>
      <c r="B27" s="380" t="s">
        <v>966</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967</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968</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969</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7053</v>
      </c>
      <c r="C32" s="564" t="s">
        <v>1528</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2936</v>
      </c>
      <c r="C33" s="564" t="s">
        <v>1528</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1">T27-T31</f>
        <v>20771508000</v>
      </c>
      <c r="U34" s="565">
        <f t="shared" si="1"/>
        <v>22130872000</v>
      </c>
      <c r="V34" s="565"/>
    </row>
    <row r="35" spans="1:22">
      <c r="A35" s="380" t="s">
        <v>237</v>
      </c>
      <c r="B35" s="380" t="s">
        <v>970</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615</v>
      </c>
      <c r="B36" s="380" t="s">
        <v>971</v>
      </c>
      <c r="C36" s="564" t="s">
        <v>75</v>
      </c>
      <c r="D36" s="380"/>
      <c r="E36" s="380"/>
      <c r="F36" s="565">
        <v>272000000</v>
      </c>
      <c r="G36" s="565">
        <v>-48000000</v>
      </c>
      <c r="H36" s="565">
        <v>-549000000</v>
      </c>
      <c r="I36" s="565">
        <v>-88000000</v>
      </c>
      <c r="J36" s="565">
        <v>289000000</v>
      </c>
      <c r="K36" s="565">
        <v>87000000</v>
      </c>
      <c r="L36" s="565">
        <v>-1654000000</v>
      </c>
      <c r="M36" s="565">
        <v>-1580000000</v>
      </c>
      <c r="N36" s="565">
        <v>-400000000</v>
      </c>
      <c r="O36" s="565">
        <v>-907000000</v>
      </c>
      <c r="P36" s="565">
        <v>-1037000000</v>
      </c>
      <c r="Q36" s="565">
        <v>-739000000</v>
      </c>
      <c r="R36" s="565">
        <v>-1332000000</v>
      </c>
      <c r="S36" s="565">
        <v>-2553000000</v>
      </c>
      <c r="T36" s="571"/>
      <c r="U36" s="571"/>
      <c r="V36" s="571"/>
    </row>
    <row r="37" spans="1:22">
      <c r="A37" s="534" t="s">
        <v>76</v>
      </c>
      <c r="B37" s="380" t="s">
        <v>972</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973</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974</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2">-Q39</f>
        <v>4246000000</v>
      </c>
      <c r="R40" s="560">
        <f t="shared" si="2"/>
        <v>-4297000000</v>
      </c>
      <c r="S40" s="560">
        <f t="shared" si="2"/>
        <v>-1897000000</v>
      </c>
      <c r="T40" s="560">
        <v>1563702000</v>
      </c>
      <c r="U40" s="560">
        <v>5344862000</v>
      </c>
      <c r="V40" s="560"/>
    </row>
    <row r="41" spans="1:22">
      <c r="A41" s="563" t="s">
        <v>117</v>
      </c>
      <c r="B41" s="380" t="s">
        <v>975</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501</v>
      </c>
      <c r="B42" s="566" t="s">
        <v>501</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976</v>
      </c>
      <c r="B44" s="426" t="s">
        <v>977</v>
      </c>
      <c r="C44" s="380" t="s">
        <v>978</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979</v>
      </c>
      <c r="B45" s="566" t="s">
        <v>50</v>
      </c>
      <c r="C45" s="380" t="s">
        <v>978</v>
      </c>
      <c r="D45" s="380"/>
      <c r="E45" s="380"/>
      <c r="F45" s="565"/>
      <c r="G45" s="565"/>
      <c r="H45" s="565"/>
      <c r="I45" s="565"/>
      <c r="J45" s="565"/>
      <c r="K45" s="565"/>
      <c r="L45" s="565"/>
      <c r="M45" s="565"/>
      <c r="N45" s="565"/>
      <c r="O45" s="565"/>
      <c r="P45" s="565"/>
      <c r="Q45" s="565">
        <f>Q43-Q44</f>
        <v>-702000000</v>
      </c>
      <c r="R45" s="565">
        <f t="shared" ref="R45:S45" si="3">R43-R44</f>
        <v>-873000000</v>
      </c>
      <c r="S45" s="565">
        <f t="shared" si="3"/>
        <v>-1067000000</v>
      </c>
      <c r="T45" s="565"/>
      <c r="U45" s="565"/>
      <c r="V45" s="565"/>
    </row>
    <row r="46" spans="1:22">
      <c r="A46" s="563" t="s">
        <v>120</v>
      </c>
      <c r="B46" s="380" t="s">
        <v>980</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4">G6-G7-G23</f>
        <v>0</v>
      </c>
      <c r="H50" s="571">
        <f t="shared" si="4"/>
        <v>0</v>
      </c>
      <c r="I50" s="571">
        <f t="shared" si="4"/>
        <v>0</v>
      </c>
      <c r="J50" s="571">
        <f t="shared" si="4"/>
        <v>0</v>
      </c>
      <c r="K50" s="571">
        <f t="shared" si="4"/>
        <v>0</v>
      </c>
      <c r="L50" s="571">
        <f t="shared" si="4"/>
        <v>1000000</v>
      </c>
      <c r="M50" s="571">
        <f t="shared" si="4"/>
        <v>0</v>
      </c>
      <c r="N50" s="571">
        <f t="shared" si="4"/>
        <v>0</v>
      </c>
      <c r="O50" s="571">
        <f t="shared" si="4"/>
        <v>0</v>
      </c>
      <c r="P50" s="571">
        <f t="shared" si="4"/>
        <v>0</v>
      </c>
      <c r="Q50" s="571">
        <f>Q6-Q7-Q23</f>
        <v>0</v>
      </c>
      <c r="R50" s="571">
        <f t="shared" si="4"/>
        <v>0</v>
      </c>
      <c r="S50" s="571">
        <f t="shared" si="4"/>
        <v>0</v>
      </c>
      <c r="T50" s="571">
        <f>T6-T7-T23</f>
        <v>0</v>
      </c>
      <c r="U50" s="571">
        <f>U6-U7-U23</f>
        <v>0</v>
      </c>
      <c r="V50" s="571">
        <f>V6-V7-V23</f>
        <v>0</v>
      </c>
    </row>
    <row r="51" spans="2:22">
      <c r="B51" s="534" t="s">
        <v>141</v>
      </c>
      <c r="D51" s="572"/>
      <c r="E51" s="572"/>
      <c r="F51" s="572">
        <f>F7-F8-F16</f>
        <v>0</v>
      </c>
      <c r="G51" s="572">
        <f t="shared" ref="G51:S51" si="5">G7-G8-G16</f>
        <v>0</v>
      </c>
      <c r="H51" s="572">
        <f t="shared" si="5"/>
        <v>-1000000</v>
      </c>
      <c r="I51" s="572">
        <f t="shared" si="5"/>
        <v>0</v>
      </c>
      <c r="J51" s="572">
        <f t="shared" si="5"/>
        <v>0</v>
      </c>
      <c r="K51" s="572">
        <f t="shared" si="5"/>
        <v>0</v>
      </c>
      <c r="L51" s="572">
        <f t="shared" si="5"/>
        <v>-1000000</v>
      </c>
      <c r="M51" s="572">
        <f t="shared" si="5"/>
        <v>0</v>
      </c>
      <c r="N51" s="572">
        <f t="shared" si="5"/>
        <v>0</v>
      </c>
      <c r="O51" s="572">
        <f t="shared" si="5"/>
        <v>0</v>
      </c>
      <c r="P51" s="572">
        <f t="shared" si="5"/>
        <v>0</v>
      </c>
      <c r="Q51" s="572">
        <f t="shared" si="5"/>
        <v>0</v>
      </c>
      <c r="R51" s="572">
        <f t="shared" si="5"/>
        <v>0</v>
      </c>
      <c r="S51" s="572">
        <f t="shared" si="5"/>
        <v>0</v>
      </c>
      <c r="T51" s="572">
        <f>T7-T8-T16</f>
        <v>0</v>
      </c>
      <c r="U51" s="572">
        <f>U7-U8-U16</f>
        <v>0</v>
      </c>
      <c r="V51" s="572">
        <f>V7-V8-V16</f>
        <v>0</v>
      </c>
    </row>
    <row r="52" spans="2:22">
      <c r="B52" s="534" t="s">
        <v>142</v>
      </c>
      <c r="D52" s="572"/>
      <c r="E52" s="572"/>
      <c r="F52" s="573">
        <f>F8-F9-F10-F11-F12</f>
        <v>2415000000</v>
      </c>
      <c r="G52" s="573">
        <f t="shared" ref="G52:S52" si="6">G8-G9-G10-G11-G12</f>
        <v>2728000000</v>
      </c>
      <c r="H52" s="573">
        <f t="shared" si="6"/>
        <v>2467000000</v>
      </c>
      <c r="I52" s="573">
        <f t="shared" si="6"/>
        <v>3069000000</v>
      </c>
      <c r="J52" s="572">
        <f t="shared" si="6"/>
        <v>0</v>
      </c>
      <c r="K52" s="572">
        <f t="shared" si="6"/>
        <v>-1000000</v>
      </c>
      <c r="L52" s="573">
        <f t="shared" si="6"/>
        <v>4666000000</v>
      </c>
      <c r="M52" s="573">
        <f t="shared" si="6"/>
        <v>5725000000</v>
      </c>
      <c r="N52" s="573">
        <f t="shared" si="6"/>
        <v>8975000000</v>
      </c>
      <c r="O52" s="573">
        <f t="shared" si="6"/>
        <v>10882000000</v>
      </c>
      <c r="P52" s="573">
        <f t="shared" si="6"/>
        <v>14677000000</v>
      </c>
      <c r="Q52" s="573">
        <f t="shared" si="6"/>
        <v>15403000000</v>
      </c>
      <c r="R52" s="573">
        <f t="shared" si="6"/>
        <v>16183000000</v>
      </c>
      <c r="S52" s="573">
        <f t="shared" si="6"/>
        <v>18387000000</v>
      </c>
      <c r="T52" s="573">
        <f>T8-T9-T10-T11-T12</f>
        <v>19884627000</v>
      </c>
      <c r="U52" s="573">
        <f>U8-U9-U10-U11-U12</f>
        <v>21564464000</v>
      </c>
      <c r="V52" s="573">
        <f>V8-V9-V10-V11-V12</f>
        <v>0</v>
      </c>
    </row>
    <row r="53" spans="2:22">
      <c r="B53" s="534" t="s">
        <v>360</v>
      </c>
      <c r="F53" s="574">
        <f>F16-F17-F18-F19-F20</f>
        <v>2685000000</v>
      </c>
      <c r="G53" s="574">
        <f t="shared" ref="G53:S53" si="7">G16-G17-G18-G19-G20</f>
        <v>2057000000</v>
      </c>
      <c r="H53" s="574">
        <f t="shared" si="7"/>
        <v>2589000000</v>
      </c>
      <c r="I53" s="574">
        <f t="shared" si="7"/>
        <v>2997000000</v>
      </c>
      <c r="J53" s="575">
        <f t="shared" si="7"/>
        <v>1000000</v>
      </c>
      <c r="K53" s="575">
        <f t="shared" si="7"/>
        <v>0</v>
      </c>
      <c r="L53" s="574">
        <f t="shared" si="7"/>
        <v>7681000000</v>
      </c>
      <c r="M53" s="574">
        <f t="shared" si="7"/>
        <v>8324000000</v>
      </c>
      <c r="N53" s="574">
        <f t="shared" si="7"/>
        <v>10896000000</v>
      </c>
      <c r="O53" s="574">
        <f t="shared" si="7"/>
        <v>6792000000</v>
      </c>
      <c r="P53" s="574">
        <f t="shared" si="7"/>
        <v>5677000000</v>
      </c>
      <c r="Q53" s="574">
        <f t="shared" si="7"/>
        <v>5699000000</v>
      </c>
      <c r="R53" s="574">
        <f t="shared" si="7"/>
        <v>7062000000</v>
      </c>
      <c r="S53" s="574">
        <f t="shared" si="7"/>
        <v>6754000000</v>
      </c>
      <c r="T53" s="574">
        <f>T16-T17-T18-T19-T20</f>
        <v>8149186000</v>
      </c>
      <c r="U53" s="574">
        <f>U16-U17-U18-U19-U20</f>
        <v>8149135000</v>
      </c>
      <c r="V53" s="574">
        <f>V16-V17-V18-V19-V20</f>
        <v>0</v>
      </c>
    </row>
    <row r="54" spans="2:22">
      <c r="B54" s="534" t="s">
        <v>143</v>
      </c>
      <c r="F54" s="571">
        <f>F23-F24-F25</f>
        <v>0</v>
      </c>
      <c r="G54" s="571">
        <f t="shared" ref="G54:S54" si="8">G23-G24-G25</f>
        <v>0</v>
      </c>
      <c r="H54" s="571">
        <f t="shared" si="8"/>
        <v>0</v>
      </c>
      <c r="I54" s="571">
        <f t="shared" si="8"/>
        <v>0</v>
      </c>
      <c r="J54" s="571">
        <f t="shared" si="8"/>
        <v>0</v>
      </c>
      <c r="K54" s="571">
        <f t="shared" si="8"/>
        <v>0</v>
      </c>
      <c r="L54" s="571">
        <f t="shared" si="8"/>
        <v>0</v>
      </c>
      <c r="M54" s="571">
        <f t="shared" si="8"/>
        <v>0</v>
      </c>
      <c r="N54" s="571">
        <f t="shared" si="8"/>
        <v>0</v>
      </c>
      <c r="O54" s="571">
        <f t="shared" si="8"/>
        <v>0</v>
      </c>
      <c r="P54" s="571">
        <f t="shared" si="8"/>
        <v>1000000</v>
      </c>
      <c r="Q54" s="571">
        <f t="shared" si="8"/>
        <v>1000000</v>
      </c>
      <c r="R54" s="571">
        <f t="shared" si="8"/>
        <v>0</v>
      </c>
      <c r="S54" s="571">
        <f t="shared" si="8"/>
        <v>0</v>
      </c>
      <c r="T54" s="571">
        <f>T23-T24-T25</f>
        <v>0</v>
      </c>
      <c r="U54" s="571">
        <f>U23-U24-U25</f>
        <v>0</v>
      </c>
      <c r="V54" s="571">
        <f>V23-V24-V25</f>
        <v>0</v>
      </c>
    </row>
    <row r="55" spans="2:22">
      <c r="B55" s="534" t="s">
        <v>145</v>
      </c>
      <c r="F55" s="571">
        <f t="shared" ref="F55:V55" si="9">F26-F27-F35-F36</f>
        <v>0</v>
      </c>
      <c r="G55" s="571">
        <f t="shared" si="9"/>
        <v>-1000000</v>
      </c>
      <c r="H55" s="571">
        <f t="shared" si="9"/>
        <v>0</v>
      </c>
      <c r="I55" s="571">
        <f t="shared" si="9"/>
        <v>0</v>
      </c>
      <c r="J55" s="571">
        <f t="shared" si="9"/>
        <v>1000000</v>
      </c>
      <c r="K55" s="571">
        <f t="shared" si="9"/>
        <v>0</v>
      </c>
      <c r="L55" s="571">
        <f t="shared" si="9"/>
        <v>0</v>
      </c>
      <c r="M55" s="571">
        <f t="shared" si="9"/>
        <v>0</v>
      </c>
      <c r="N55" s="571">
        <f t="shared" si="9"/>
        <v>0</v>
      </c>
      <c r="O55" s="571">
        <f t="shared" si="9"/>
        <v>0</v>
      </c>
      <c r="P55" s="571">
        <f t="shared" si="9"/>
        <v>0</v>
      </c>
      <c r="Q55" s="571">
        <f>Q26-Q27-Q35-Q36</f>
        <v>0</v>
      </c>
      <c r="R55" s="571">
        <f t="shared" si="9"/>
        <v>0</v>
      </c>
      <c r="S55" s="571">
        <f t="shared" si="9"/>
        <v>0</v>
      </c>
      <c r="T55" s="571">
        <f t="shared" si="9"/>
        <v>0</v>
      </c>
      <c r="U55" s="571">
        <f t="shared" si="9"/>
        <v>0</v>
      </c>
      <c r="V55" s="571">
        <f t="shared" si="9"/>
        <v>0</v>
      </c>
    </row>
    <row r="56" spans="2:22">
      <c r="B56" s="534" t="s">
        <v>361</v>
      </c>
      <c r="F56" s="576">
        <f>F27-F28-F29-F30-F31</f>
        <v>4468000000</v>
      </c>
      <c r="G56" s="576">
        <f t="shared" ref="G56:P56" si="10">G27-G28-G29-G30-G31</f>
        <v>4581000000</v>
      </c>
      <c r="H56" s="576">
        <f t="shared" si="10"/>
        <v>5149000000</v>
      </c>
      <c r="I56" s="576">
        <f t="shared" si="10"/>
        <v>6171000000</v>
      </c>
      <c r="J56" s="571">
        <f t="shared" si="10"/>
        <v>-1000000</v>
      </c>
      <c r="K56" s="571">
        <f t="shared" si="10"/>
        <v>0</v>
      </c>
      <c r="L56" s="571">
        <f t="shared" si="10"/>
        <v>0</v>
      </c>
      <c r="M56" s="571">
        <f t="shared" si="10"/>
        <v>0</v>
      </c>
      <c r="N56" s="576">
        <f t="shared" si="10"/>
        <v>17360000000</v>
      </c>
      <c r="O56" s="576">
        <f t="shared" si="10"/>
        <v>15962000000</v>
      </c>
      <c r="P56" s="576">
        <f t="shared" si="10"/>
        <v>16706000000</v>
      </c>
      <c r="Q56" s="571">
        <f>Q27-Q28-Q29-Q30-Q31-Q34</f>
        <v>0</v>
      </c>
      <c r="R56" s="571">
        <f t="shared" ref="R56:V56" si="11">R27-R28-R29-R30-R31-R34</f>
        <v>0</v>
      </c>
      <c r="S56" s="571">
        <f t="shared" si="11"/>
        <v>0</v>
      </c>
      <c r="T56" s="571">
        <f t="shared" si="11"/>
        <v>0</v>
      </c>
      <c r="U56" s="571">
        <f t="shared" si="11"/>
        <v>0</v>
      </c>
      <c r="V56" s="571">
        <f t="shared" si="11"/>
        <v>0</v>
      </c>
    </row>
    <row r="57" spans="2:22">
      <c r="B57" s="534" t="s">
        <v>148</v>
      </c>
      <c r="F57" s="571">
        <f>F40-F41-F46</f>
        <v>0</v>
      </c>
      <c r="G57" s="571">
        <f t="shared" ref="G57:S57" si="12">G40-G41-G46</f>
        <v>1000000</v>
      </c>
      <c r="H57" s="571">
        <f t="shared" si="12"/>
        <v>0</v>
      </c>
      <c r="I57" s="571">
        <f t="shared" si="12"/>
        <v>1000000</v>
      </c>
      <c r="J57" s="571">
        <f t="shared" si="12"/>
        <v>0</v>
      </c>
      <c r="K57" s="571">
        <f t="shared" si="12"/>
        <v>0</v>
      </c>
      <c r="L57" s="571">
        <f t="shared" si="12"/>
        <v>0</v>
      </c>
      <c r="M57" s="571">
        <f t="shared" si="12"/>
        <v>0</v>
      </c>
      <c r="N57" s="571">
        <f t="shared" si="12"/>
        <v>0</v>
      </c>
      <c r="O57" s="571">
        <f t="shared" si="12"/>
        <v>0</v>
      </c>
      <c r="P57" s="571">
        <f t="shared" si="12"/>
        <v>0</v>
      </c>
      <c r="Q57" s="571">
        <f t="shared" si="12"/>
        <v>0</v>
      </c>
      <c r="R57" s="571">
        <f t="shared" si="12"/>
        <v>0</v>
      </c>
      <c r="S57" s="571">
        <f t="shared" si="12"/>
        <v>0</v>
      </c>
      <c r="T57" s="571">
        <f>T40-T41-T46</f>
        <v>1563702000</v>
      </c>
      <c r="U57" s="571">
        <f>U40-U41-U46</f>
        <v>5344862000</v>
      </c>
      <c r="V57" s="571">
        <f>V40-V41-V46</f>
        <v>0</v>
      </c>
    </row>
    <row r="58" spans="2:22">
      <c r="B58" s="534" t="s">
        <v>981</v>
      </c>
      <c r="F58" s="571">
        <f>F41-F42-F43</f>
        <v>0</v>
      </c>
      <c r="G58" s="571">
        <f t="shared" ref="G58:V58" si="13">G41-G42-G43</f>
        <v>-1000000</v>
      </c>
      <c r="H58" s="571">
        <f t="shared" si="13"/>
        <v>0</v>
      </c>
      <c r="I58" s="571">
        <f t="shared" si="13"/>
        <v>0</v>
      </c>
      <c r="J58" s="571">
        <f t="shared" si="13"/>
        <v>-1000000</v>
      </c>
      <c r="K58" s="571">
        <f t="shared" si="13"/>
        <v>0</v>
      </c>
      <c r="L58" s="571">
        <f t="shared" si="13"/>
        <v>0</v>
      </c>
      <c r="M58" s="571">
        <f t="shared" si="13"/>
        <v>0</v>
      </c>
      <c r="N58" s="571">
        <f t="shared" si="13"/>
        <v>0</v>
      </c>
      <c r="O58" s="571">
        <f t="shared" si="13"/>
        <v>-1000000</v>
      </c>
      <c r="P58" s="571">
        <f t="shared" si="13"/>
        <v>0</v>
      </c>
      <c r="Q58" s="571">
        <f t="shared" si="13"/>
        <v>0</v>
      </c>
      <c r="R58" s="571">
        <f t="shared" si="13"/>
        <v>0</v>
      </c>
      <c r="S58" s="571">
        <f t="shared" si="13"/>
        <v>-1000000</v>
      </c>
      <c r="T58" s="571">
        <f t="shared" si="13"/>
        <v>0</v>
      </c>
      <c r="U58" s="571">
        <f t="shared" si="13"/>
        <v>0</v>
      </c>
      <c r="V58" s="571">
        <f t="shared" si="13"/>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4">(F6/F61)*100</f>
        <v>36.426130984234142</v>
      </c>
      <c r="G62" s="534">
        <f t="shared" si="14"/>
        <v>25.61365286855483</v>
      </c>
      <c r="H62" s="534">
        <f t="shared" si="14"/>
        <v>34.268332785268001</v>
      </c>
      <c r="I62" s="534">
        <f t="shared" si="14"/>
        <v>30.721916477824539</v>
      </c>
      <c r="J62" s="534">
        <f t="shared" si="14"/>
        <v>34.714661526840828</v>
      </c>
      <c r="K62" s="534">
        <f t="shared" si="14"/>
        <v>35.686074376497743</v>
      </c>
      <c r="L62" s="534">
        <f t="shared" si="14"/>
        <v>35.088864151088252</v>
      </c>
      <c r="M62" s="534">
        <f t="shared" si="14"/>
        <v>35.558620689655172</v>
      </c>
      <c r="N62" s="534">
        <f t="shared" si="14"/>
        <v>46.344344913188472</v>
      </c>
      <c r="O62" s="534">
        <f t="shared" si="14"/>
        <v>35.5725036618011</v>
      </c>
      <c r="P62" s="534">
        <f t="shared" si="14"/>
        <v>35.449484269129513</v>
      </c>
      <c r="Q62" s="534">
        <f t="shared" si="14"/>
        <v>28.892448296980263</v>
      </c>
      <c r="R62" s="534">
        <f t="shared" si="14"/>
        <v>30.719361369056884</v>
      </c>
      <c r="S62" s="534">
        <f t="shared" si="14"/>
        <v>24.855876145554472</v>
      </c>
      <c r="T62" s="534">
        <f t="shared" si="14"/>
        <v>26.305953300239015</v>
      </c>
      <c r="U62" s="534">
        <f t="shared" si="14"/>
        <v>22.709570914970111</v>
      </c>
      <c r="V62" s="534">
        <f t="shared" si="14"/>
        <v>0</v>
      </c>
    </row>
    <row r="63" spans="2:22">
      <c r="B63" s="534" t="s">
        <v>152</v>
      </c>
      <c r="F63" s="534">
        <f t="shared" ref="F63:V63" si="15">(F26/F61)*100</f>
        <v>41.382291194994444</v>
      </c>
      <c r="G63" s="534">
        <f t="shared" si="15"/>
        <v>36.111111111111107</v>
      </c>
      <c r="H63" s="534">
        <f t="shared" si="15"/>
        <v>32.439986846432092</v>
      </c>
      <c r="I63" s="534">
        <f t="shared" si="15"/>
        <v>37.944024250272228</v>
      </c>
      <c r="J63" s="534">
        <f t="shared" si="15"/>
        <v>35.868517698538795</v>
      </c>
      <c r="K63" s="534">
        <f t="shared" si="15"/>
        <v>35.047040028401526</v>
      </c>
      <c r="L63" s="534">
        <f t="shared" si="15"/>
        <v>34.672373421365783</v>
      </c>
      <c r="M63" s="534">
        <f t="shared" si="15"/>
        <v>33.293103448275865</v>
      </c>
      <c r="N63" s="534">
        <f t="shared" si="15"/>
        <v>44.697842049380135</v>
      </c>
      <c r="O63" s="534">
        <f t="shared" si="15"/>
        <v>37.681196020001011</v>
      </c>
      <c r="P63" s="534">
        <f t="shared" si="15"/>
        <v>36.474472400845883</v>
      </c>
      <c r="Q63" s="534">
        <f t="shared" si="15"/>
        <v>33.719319734300655</v>
      </c>
      <c r="R63" s="534">
        <f t="shared" si="15"/>
        <v>27.273770397751022</v>
      </c>
      <c r="S63" s="534">
        <f t="shared" si="15"/>
        <v>24.025127834671881</v>
      </c>
      <c r="T63" s="534">
        <f t="shared" si="15"/>
        <v>27.387661334804193</v>
      </c>
      <c r="U63" s="534">
        <f t="shared" si="15"/>
        <v>26.574026740698191</v>
      </c>
      <c r="V63" s="53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982</v>
      </c>
      <c r="B1" s="82" t="s">
        <v>983</v>
      </c>
      <c r="C1" s="82"/>
      <c r="D1" s="27"/>
      <c r="E1" s="776"/>
      <c r="F1" s="27"/>
      <c r="G1" s="27"/>
      <c r="H1" s="27"/>
      <c r="I1" s="27"/>
      <c r="J1" s="27"/>
      <c r="K1" s="27"/>
      <c r="L1" s="27"/>
      <c r="M1" s="776"/>
      <c r="N1" s="27"/>
      <c r="O1" s="28"/>
      <c r="P1" s="28"/>
      <c r="Q1" s="28"/>
      <c r="R1" s="29"/>
      <c r="S1" s="28"/>
      <c r="T1" s="298"/>
      <c r="U1" s="28"/>
      <c r="V1" s="28"/>
      <c r="W1" s="28"/>
      <c r="X1" s="2"/>
    </row>
    <row r="2" spans="1:26">
      <c r="B2" s="30" t="s">
        <v>984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45782800000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985</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44265900000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986</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44265900000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987</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988</v>
      </c>
      <c r="B11" s="64" t="s">
        <v>989</v>
      </c>
      <c r="C11" s="27" t="s">
        <v>555</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990</v>
      </c>
      <c r="B12" s="65" t="s">
        <v>991</v>
      </c>
      <c r="C12" s="27" t="s">
        <v>555</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992</v>
      </c>
      <c r="B13" s="65" t="s">
        <v>993</v>
      </c>
      <c r="C13" s="27" t="s">
        <v>555</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994</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995</v>
      </c>
      <c r="B15" s="65" t="s">
        <v>996</v>
      </c>
      <c r="C15" s="27" t="s">
        <v>555</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997</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998</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563</v>
      </c>
      <c r="B19" s="58" t="s">
        <v>1000</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v>7998199999.999999</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846</v>
      </c>
      <c r="C20" s="58" t="s">
        <v>1001</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1002</v>
      </c>
      <c r="B21" s="64" t="s">
        <v>1003</v>
      </c>
      <c r="C21" s="58" t="s">
        <v>1001</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1004</v>
      </c>
      <c r="B22" s="64" t="s">
        <v>1005</v>
      </c>
      <c r="C22" s="58" t="s">
        <v>1001</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1006</v>
      </c>
      <c r="B23" s="64" t="s">
        <v>1007</v>
      </c>
      <c r="C23" s="58" t="s">
        <v>1001</v>
      </c>
      <c r="D23" s="28"/>
      <c r="E23" s="210">
        <v>262000000</v>
      </c>
      <c r="F23" s="210">
        <v>282000000</v>
      </c>
      <c r="G23" s="210">
        <v>121000000</v>
      </c>
      <c r="H23" s="210">
        <v>201000000</v>
      </c>
      <c r="I23" s="210">
        <v>259000000</v>
      </c>
      <c r="J23" s="210">
        <v>668000000</v>
      </c>
      <c r="K23" s="210">
        <v>1297000000</v>
      </c>
      <c r="L23" s="273">
        <v>1448328000</v>
      </c>
      <c r="M23" s="273"/>
      <c r="N23" s="273">
        <v>-137900000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538</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800</v>
      </c>
      <c r="B27" s="64" t="s">
        <v>1008</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1009</v>
      </c>
      <c r="B28" s="64" t="s">
        <v>1010</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809</v>
      </c>
      <c r="B33" s="64" t="s">
        <v>1011</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1012</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1013</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1014</v>
      </c>
      <c r="B38" s="64" t="s">
        <v>1015</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1016</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1017</v>
      </c>
      <c r="B40" s="65" t="s">
        <v>1018</v>
      </c>
      <c r="C40" s="58" t="s">
        <v>1016</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1019</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1020</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1021</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1022</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1023</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1024</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1025</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1018</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1026</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1027</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1028</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1029</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1030</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1031</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418</v>
      </c>
      <c r="B56" s="64" t="s">
        <v>418</v>
      </c>
      <c r="C56" s="58" t="s">
        <v>1032</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421</v>
      </c>
      <c r="B57" s="64" t="s">
        <v>421</v>
      </c>
      <c r="C57" s="58" t="s">
        <v>1032</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1033</v>
      </c>
      <c r="B58" s="64" t="s">
        <v>1034</v>
      </c>
      <c r="C58" s="58" t="s">
        <v>1032</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1031</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864</v>
      </c>
      <c r="B60" s="64" t="s">
        <v>1035</v>
      </c>
      <c r="C60" s="58" t="s">
        <v>1036</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1037</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1038</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1039</v>
      </c>
      <c r="B63" s="64" t="s">
        <v>1040</v>
      </c>
      <c r="C63" s="58" t="s">
        <v>1036</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617</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618</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1041</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829</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939</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1042</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1043</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1044</v>
      </c>
      <c r="B1" s="82" t="s">
        <v>1045</v>
      </c>
      <c r="C1" s="82"/>
      <c r="D1" s="776"/>
      <c r="E1" s="27"/>
      <c r="F1" s="27"/>
      <c r="G1" s="27"/>
      <c r="H1" s="27"/>
      <c r="I1" s="27"/>
      <c r="J1" s="27"/>
      <c r="K1" s="776"/>
      <c r="L1" s="27"/>
      <c r="M1" s="27"/>
      <c r="N1" s="27"/>
      <c r="O1" s="28"/>
      <c r="P1" s="28"/>
      <c r="Q1" s="28"/>
      <c r="R1" s="777"/>
      <c r="S1" s="28"/>
      <c r="T1" s="28"/>
      <c r="U1" s="28"/>
      <c r="V1" s="28"/>
      <c r="W1" s="28"/>
      <c r="X1" s="2"/>
    </row>
    <row r="2" spans="1:24">
      <c r="B2" s="30" t="s">
        <v>1046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788</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1047</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992</v>
      </c>
      <c r="B10" s="100" t="s">
        <v>1048</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995</v>
      </c>
      <c r="B11" s="100" t="s">
        <v>1049</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1050</v>
      </c>
      <c r="B12" s="100" t="s">
        <v>1051</v>
      </c>
      <c r="C12" s="34" t="s">
        <v>1052</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556</v>
      </c>
      <c r="B13" s="126" t="s">
        <v>556</v>
      </c>
      <c r="C13" s="34" t="s">
        <v>1052</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1053</v>
      </c>
      <c r="B14" s="100" t="s">
        <v>1054</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1055</v>
      </c>
      <c r="B15" s="100" t="s">
        <v>1056</v>
      </c>
      <c r="C15" s="34" t="s">
        <v>1052</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1057</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638</v>
      </c>
      <c r="B17" s="100" t="s">
        <v>1058</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1058</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1059</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1060</v>
      </c>
      <c r="B21" s="99" t="s">
        <v>1061</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563</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538</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13232000000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479</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800</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1062</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1063</v>
      </c>
      <c r="B27" s="99" t="s">
        <v>1064</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809</v>
      </c>
      <c r="B28" s="99" t="s">
        <v>1065</v>
      </c>
      <c r="C28" s="34" t="s">
        <v>1066</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1067</v>
      </c>
      <c r="B29" s="99" t="s">
        <v>1068</v>
      </c>
      <c r="C29" s="34" t="s">
        <v>1066</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1069</v>
      </c>
      <c r="B30" s="99" t="s">
        <v>1070</v>
      </c>
      <c r="C30" s="34" t="s">
        <v>1066</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1014</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1071</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1072</v>
      </c>
      <c r="B36" s="99" t="s">
        <v>1073</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1074</v>
      </c>
      <c r="B37" s="100" t="s">
        <v>1075</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1076</v>
      </c>
      <c r="B38" s="100" t="s">
        <v>1077</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1078</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1079</v>
      </c>
      <c r="B40" s="90" t="s">
        <v>1080</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615</v>
      </c>
      <c r="B41" s="90" t="s">
        <v>1081</v>
      </c>
      <c r="C41" s="58" t="s">
        <v>201</v>
      </c>
      <c r="D41" s="298"/>
      <c r="E41" s="298"/>
      <c r="F41" s="298"/>
      <c r="G41" s="298"/>
      <c r="H41" s="298"/>
      <c r="I41" s="298"/>
      <c r="J41" s="298"/>
      <c r="K41" s="298"/>
      <c r="L41" s="125">
        <v>-62000000</v>
      </c>
      <c r="M41" s="210"/>
      <c r="N41" s="125"/>
      <c r="O41" s="210"/>
      <c r="P41" s="210"/>
      <c r="Q41" s="210"/>
      <c r="R41" s="125"/>
      <c r="S41" s="125"/>
      <c r="T41" s="125"/>
      <c r="U41" s="125"/>
      <c r="V41" s="125"/>
      <c r="W41" s="125"/>
      <c r="X41" s="389"/>
    </row>
    <row r="42" spans="1:24">
      <c r="A42" s="90" t="s">
        <v>1082</v>
      </c>
      <c r="B42" s="90" t="s">
        <v>1083</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1084</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1085</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595</v>
      </c>
      <c r="B45" s="18" t="s">
        <v>1086</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1087</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1088</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1089</v>
      </c>
      <c r="B48" s="99" t="s">
        <v>1090</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1091</v>
      </c>
      <c r="B49" s="99" t="s">
        <v>1092</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1093</v>
      </c>
      <c r="B50" s="99" t="s">
        <v>1094</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1095</v>
      </c>
      <c r="B51" s="99" t="s">
        <v>1096</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1097</v>
      </c>
      <c r="B52" s="99" t="s">
        <v>1098</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428</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1099</v>
      </c>
      <c r="B54" s="90" t="s">
        <v>1100</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1101</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1102</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1103</v>
      </c>
      <c r="B57" s="99" t="s">
        <v>1104</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1105</v>
      </c>
      <c r="B58" s="99" t="s">
        <v>1106</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447</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1107</v>
      </c>
      <c r="B60" s="152" t="s">
        <v>1107</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518</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1108</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1109</v>
      </c>
      <c r="B64" s="90" t="s">
        <v>1110</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444</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446</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447</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442</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1111</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1112</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443</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1113</v>
      </c>
      <c r="B72" s="90" t="s">
        <v>1114</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1115</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1116</v>
      </c>
      <c r="B74" s="90" t="s">
        <v>1117</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444</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446</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1118</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1119</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1120</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1121</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447</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442</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1111</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1112</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420</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1119</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1120</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447</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1122</v>
      </c>
      <c r="B90" s="90" t="s">
        <v>1123</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444</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446</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447</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1107</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442</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1111</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1112</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420</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1124</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1125</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1126</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1127</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1128</v>
      </c>
      <c r="B106" s="90" t="s">
        <v>1129</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1130</v>
      </c>
      <c r="B107" s="90" t="s">
        <v>1131</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878</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619</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620</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1132</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829</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1133</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1134</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1102</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546</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1135</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52.961895613192446</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1136</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1137</v>
      </c>
      <c r="B1" s="82" t="s">
        <v>1138</v>
      </c>
      <c r="C1" s="82"/>
      <c r="D1" s="27"/>
      <c r="E1" s="27"/>
      <c r="F1" s="27"/>
      <c r="G1" s="27"/>
      <c r="H1" s="27"/>
      <c r="I1" s="27"/>
      <c r="J1" s="27"/>
      <c r="K1" s="27"/>
      <c r="L1" s="27"/>
      <c r="M1" s="27"/>
      <c r="N1" s="28"/>
      <c r="O1" s="298"/>
      <c r="P1" s="28"/>
      <c r="Q1" s="29"/>
      <c r="R1" s="28"/>
      <c r="S1" s="28"/>
      <c r="T1" s="298"/>
      <c r="U1" s="28"/>
      <c r="V1" s="28"/>
      <c r="W1" s="2"/>
    </row>
    <row r="2" spans="1:36">
      <c r="B2" s="30" t="s">
        <v>1139</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1140</v>
      </c>
      <c r="AA4" s="2" t="s">
        <v>7101</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1141</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1142</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631</v>
      </c>
      <c r="B9" s="99" t="s">
        <v>1143</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1144</v>
      </c>
      <c r="B10" s="138" t="s">
        <v>1144</v>
      </c>
      <c r="C10" t="s">
        <v>635</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1145</v>
      </c>
      <c r="B11" s="138" t="s">
        <v>1145</v>
      </c>
      <c r="C11" t="s">
        <v>635</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1146</v>
      </c>
      <c r="B13" s="99" t="s">
        <v>1147</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1148</v>
      </c>
      <c r="C15" s="58" t="s">
        <v>41</v>
      </c>
      <c r="D15" s="90"/>
      <c r="E15" s="361"/>
      <c r="F15" s="361"/>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1149</v>
      </c>
      <c r="B16" s="99" t="s">
        <v>1150</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1151</v>
      </c>
      <c r="B18" s="179" t="s">
        <v>1152</v>
      </c>
      <c r="C18" s="58" t="s">
        <v>192</v>
      </c>
      <c r="D18" s="90"/>
      <c r="E18" s="361"/>
      <c r="F18" s="361"/>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1153</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1154</v>
      </c>
      <c r="B20" s="99" t="s">
        <v>1155</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1156</v>
      </c>
      <c r="B21" s="99" t="s">
        <v>1157</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1158</v>
      </c>
      <c r="B22" s="99" t="s">
        <v>1158</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1159</v>
      </c>
      <c r="C24" s="18" t="s">
        <v>35</v>
      </c>
      <c r="D24" s="18"/>
      <c r="G24" s="178">
        <v>16276000000</v>
      </c>
      <c r="H24" s="178">
        <v>17383000000</v>
      </c>
      <c r="I24" s="178">
        <v>17632000000</v>
      </c>
      <c r="J24" s="178">
        <v>19694000000</v>
      </c>
      <c r="K24" s="142">
        <v>24822000000</v>
      </c>
      <c r="L24" s="304">
        <v>35150000000</v>
      </c>
      <c r="M24" s="304">
        <v>39490000000</v>
      </c>
      <c r="N24" s="304">
        <v>38417000000</v>
      </c>
      <c r="O24" s="304">
        <v>38668000000</v>
      </c>
      <c r="P24" s="304">
        <v>40736000000</v>
      </c>
      <c r="Q24" s="304">
        <v>45040000000</v>
      </c>
      <c r="R24" s="304">
        <v>50600000000</v>
      </c>
      <c r="S24" s="304">
        <v>54400000000</v>
      </c>
      <c r="T24" s="304">
        <f>T25+T31</f>
        <v>56400000000</v>
      </c>
      <c r="U24" s="304">
        <f t="shared" ref="U24:AA24" si="7">U25+U31</f>
        <v>57900000000</v>
      </c>
      <c r="V24" s="304">
        <f t="shared" si="7"/>
        <v>65100000000</v>
      </c>
      <c r="W24" s="304">
        <f t="shared" si="7"/>
        <v>68400000000</v>
      </c>
      <c r="X24" s="304">
        <f t="shared" si="7"/>
        <v>71500000000</v>
      </c>
      <c r="Y24" s="304">
        <f t="shared" si="7"/>
        <v>75400000000</v>
      </c>
      <c r="Z24" s="304">
        <f t="shared" si="7"/>
        <v>79300000000</v>
      </c>
      <c r="AA24" s="304">
        <f t="shared" si="7"/>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1160</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7102</v>
      </c>
      <c r="B29" s="100" t="s">
        <v>1161</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615</v>
      </c>
      <c r="B32" s="90" t="s">
        <v>1162</v>
      </c>
      <c r="C32" s="58" t="s">
        <v>201</v>
      </c>
      <c r="D32" s="90"/>
      <c r="E32" s="361"/>
      <c r="F32" s="361"/>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8"/>
      <c r="W32" s="389"/>
      <c r="X32" s="21"/>
      <c r="Y32" s="21"/>
      <c r="Z32" s="21"/>
      <c r="AA32" s="21"/>
    </row>
    <row r="33" spans="1:27" ht="16.5">
      <c r="A33" t="s">
        <v>76</v>
      </c>
      <c r="B33" s="90" t="s">
        <v>1163</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1">U36+U40</f>
        <v>1700000000</v>
      </c>
      <c r="V35" s="304">
        <f t="shared" si="11"/>
        <v>7500000000</v>
      </c>
      <c r="W35" s="304">
        <f t="shared" si="11"/>
        <v>6500000000</v>
      </c>
      <c r="X35" s="304">
        <f t="shared" si="11"/>
        <v>5200000000</v>
      </c>
      <c r="Y35" s="304">
        <f t="shared" si="11"/>
        <v>4400000000</v>
      </c>
      <c r="Z35" s="304">
        <f t="shared" si="11"/>
        <v>3200000000</v>
      </c>
      <c r="AA35" s="304">
        <f t="shared" si="11"/>
        <v>100000000</v>
      </c>
    </row>
    <row r="36" spans="1:27" ht="16.5">
      <c r="A36" s="58" t="s">
        <v>117</v>
      </c>
      <c r="B36" s="90" t="s">
        <v>1164</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1165</v>
      </c>
      <c r="B37" s="152" t="s">
        <v>1165</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1166</v>
      </c>
      <c r="B39" s="99" t="s">
        <v>1167</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1168</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1118</v>
      </c>
      <c r="B42" s="152" t="s">
        <v>1118</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1169</v>
      </c>
      <c r="B44" s="99" t="s">
        <v>1170</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1039</v>
      </c>
      <c r="B45" s="179" t="s">
        <v>1039</v>
      </c>
      <c r="C45" s="89" t="s">
        <v>124</v>
      </c>
      <c r="D45" s="90"/>
      <c r="E45" s="361"/>
      <c r="F45" s="361"/>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1171</v>
      </c>
      <c r="D49" s="90"/>
      <c r="E49" s="361"/>
      <c r="F49" s="361"/>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7">
        <f t="shared" si="16"/>
        <v>0</v>
      </c>
      <c r="P49" s="267">
        <f t="shared" si="16"/>
        <v>0</v>
      </c>
      <c r="Q49" s="267">
        <f t="shared" si="16"/>
        <v>0</v>
      </c>
      <c r="R49" s="267">
        <f t="shared" si="16"/>
        <v>0</v>
      </c>
      <c r="S49" s="267">
        <f t="shared" si="16"/>
        <v>0</v>
      </c>
      <c r="T49" s="267">
        <f t="shared" si="16"/>
        <v>0</v>
      </c>
      <c r="U49" s="267">
        <f t="shared" si="16"/>
        <v>0</v>
      </c>
      <c r="V49" s="267">
        <f t="shared" ref="V49:Z49" si="17">V6-V7-V23</f>
        <v>0</v>
      </c>
      <c r="W49" s="267">
        <f t="shared" si="17"/>
        <v>0</v>
      </c>
      <c r="X49" s="267">
        <f t="shared" si="17"/>
        <v>0</v>
      </c>
      <c r="Y49" s="267">
        <f t="shared" si="17"/>
        <v>0</v>
      </c>
      <c r="Z49" s="267">
        <f t="shared" si="17"/>
        <v>0</v>
      </c>
      <c r="AA49" s="267">
        <f t="shared" ref="AA49" si="18">AA6-AA7-AA23</f>
        <v>0</v>
      </c>
    </row>
    <row r="50" spans="2:27">
      <c r="B50" t="s">
        <v>141</v>
      </c>
      <c r="D50" s="90"/>
      <c r="E50" s="361"/>
      <c r="F50" s="361"/>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7">
        <f t="shared" si="19"/>
        <v>0</v>
      </c>
      <c r="P50" s="267">
        <f t="shared" si="19"/>
        <v>0</v>
      </c>
      <c r="Q50" s="267">
        <f t="shared" si="19"/>
        <v>0</v>
      </c>
      <c r="R50" s="267">
        <f t="shared" si="19"/>
        <v>0</v>
      </c>
      <c r="S50" s="267">
        <f t="shared" si="19"/>
        <v>0</v>
      </c>
      <c r="T50" s="267">
        <f t="shared" si="19"/>
        <v>0</v>
      </c>
      <c r="U50" s="267">
        <f t="shared" si="19"/>
        <v>0</v>
      </c>
      <c r="V50" s="267">
        <f t="shared" ref="V50:Z50" si="20">V7-V8-V15</f>
        <v>0</v>
      </c>
      <c r="W50" s="267">
        <f t="shared" si="20"/>
        <v>0</v>
      </c>
      <c r="X50" s="267">
        <f t="shared" si="20"/>
        <v>0</v>
      </c>
      <c r="Y50" s="267">
        <f t="shared" si="20"/>
        <v>0</v>
      </c>
      <c r="Z50" s="267">
        <f t="shared" si="20"/>
        <v>0</v>
      </c>
      <c r="AA50" s="267">
        <f t="shared" ref="AA50" si="21">AA7-AA8-AA15</f>
        <v>0</v>
      </c>
    </row>
    <row r="51" spans="2:27">
      <c r="B51" t="s">
        <v>142</v>
      </c>
      <c r="D51" s="90"/>
      <c r="E51" s="361"/>
      <c r="F51" s="361"/>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7">
        <f t="shared" si="22"/>
        <v>0</v>
      </c>
      <c r="P51" s="267">
        <f t="shared" si="22"/>
        <v>0</v>
      </c>
      <c r="Q51" s="267">
        <f t="shared" si="22"/>
        <v>0</v>
      </c>
      <c r="R51" s="267">
        <f t="shared" si="22"/>
        <v>0</v>
      </c>
      <c r="S51" s="267">
        <f t="shared" si="22"/>
        <v>0</v>
      </c>
      <c r="T51" s="267">
        <f t="shared" si="22"/>
        <v>0</v>
      </c>
      <c r="U51" s="267">
        <f t="shared" si="22"/>
        <v>0</v>
      </c>
      <c r="V51" s="267">
        <f t="shared" ref="V51:Z51" si="23">V8-V9-V12-V13-V14</f>
        <v>0</v>
      </c>
      <c r="W51" s="267">
        <f t="shared" si="23"/>
        <v>0</v>
      </c>
      <c r="X51" s="267">
        <f t="shared" si="23"/>
        <v>0</v>
      </c>
      <c r="Y51" s="267">
        <f t="shared" si="23"/>
        <v>0</v>
      </c>
      <c r="Z51" s="267">
        <f t="shared" si="23"/>
        <v>0</v>
      </c>
      <c r="AA51" s="267">
        <f t="shared" ref="AA51" si="24">AA8-AA9-AA12-AA13-AA14</f>
        <v>0</v>
      </c>
    </row>
    <row r="52" spans="2:27">
      <c r="B52" t="s">
        <v>1172</v>
      </c>
      <c r="D52" s="90"/>
      <c r="E52" s="361"/>
      <c r="F52" s="361"/>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7">
        <f t="shared" si="25"/>
        <v>0</v>
      </c>
      <c r="P52" s="267">
        <f t="shared" si="25"/>
        <v>0</v>
      </c>
      <c r="Q52" s="267">
        <f t="shared" si="25"/>
        <v>0</v>
      </c>
      <c r="R52" s="267">
        <f t="shared" si="25"/>
        <v>0</v>
      </c>
      <c r="S52" s="267">
        <f t="shared" si="25"/>
        <v>0</v>
      </c>
      <c r="T52" s="267">
        <f t="shared" si="25"/>
        <v>0</v>
      </c>
      <c r="U52" s="267">
        <f t="shared" si="25"/>
        <v>0</v>
      </c>
      <c r="V52" s="267">
        <f t="shared" ref="V52:Z52" si="26">V9-V10-V11</f>
        <v>0</v>
      </c>
      <c r="W52" s="267">
        <f t="shared" si="26"/>
        <v>0</v>
      </c>
      <c r="X52" s="267">
        <f t="shared" si="26"/>
        <v>0</v>
      </c>
      <c r="Y52" s="267">
        <f t="shared" si="26"/>
        <v>0</v>
      </c>
      <c r="Z52" s="267">
        <f t="shared" si="26"/>
        <v>0</v>
      </c>
      <c r="AA52" s="267">
        <f t="shared" ref="AA52" si="27">AA9-AA10-AA11</f>
        <v>0</v>
      </c>
    </row>
    <row r="53" spans="2:27">
      <c r="B53" t="s">
        <v>1173</v>
      </c>
      <c r="D53" s="90"/>
      <c r="E53" s="361"/>
      <c r="F53" s="361"/>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7">
        <f t="shared" si="28"/>
        <v>0</v>
      </c>
      <c r="P53" s="267">
        <f t="shared" si="28"/>
        <v>1000000</v>
      </c>
      <c r="Q53" s="267">
        <f t="shared" si="28"/>
        <v>0</v>
      </c>
      <c r="R53" s="267">
        <f>R15-R16-R17-R18-R20-R21-R22</f>
        <v>0</v>
      </c>
      <c r="S53" s="267">
        <f>S15-S16-S17-S18-S20-S21-S22</f>
        <v>0</v>
      </c>
      <c r="T53" s="267">
        <f t="shared" ref="T53:U53" si="29">T15-T16-T17-T18-T20-T21-T22</f>
        <v>0</v>
      </c>
      <c r="U53" s="267">
        <f t="shared" si="29"/>
        <v>0</v>
      </c>
      <c r="V53" s="267">
        <f t="shared" ref="V53:Z53" si="30">V15-V16-V17-V18-V20-V21-V22</f>
        <v>0</v>
      </c>
      <c r="W53" s="267">
        <f t="shared" si="30"/>
        <v>0</v>
      </c>
      <c r="X53" s="267">
        <f t="shared" si="30"/>
        <v>0</v>
      </c>
      <c r="Y53" s="267">
        <f t="shared" si="30"/>
        <v>0</v>
      </c>
      <c r="Z53" s="267">
        <f t="shared" si="30"/>
        <v>0</v>
      </c>
      <c r="AA53" s="267">
        <f t="shared" ref="AA53" si="31">AA15-AA16-AA17-AA18-AA20-AA21-AA22</f>
        <v>0</v>
      </c>
    </row>
    <row r="54" spans="2:27">
      <c r="B54" t="s">
        <v>145</v>
      </c>
      <c r="D54" s="90"/>
      <c r="E54" s="361"/>
      <c r="F54" s="361"/>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7">
        <f t="shared" si="32"/>
        <v>0</v>
      </c>
      <c r="P54" s="267">
        <f t="shared" si="32"/>
        <v>0</v>
      </c>
      <c r="Q54" s="267">
        <f t="shared" si="32"/>
        <v>0</v>
      </c>
      <c r="R54" s="267">
        <f t="shared" si="32"/>
        <v>0</v>
      </c>
      <c r="S54" s="267">
        <f t="shared" si="32"/>
        <v>0</v>
      </c>
      <c r="T54" s="267">
        <f t="shared" si="32"/>
        <v>0</v>
      </c>
      <c r="U54" s="267">
        <f t="shared" si="32"/>
        <v>0</v>
      </c>
      <c r="V54" s="267">
        <f t="shared" ref="V54:Z54" si="33">V24-V25-V31-V32</f>
        <v>1.9073486328125E-6</v>
      </c>
      <c r="W54" s="267">
        <f t="shared" si="33"/>
        <v>0</v>
      </c>
      <c r="X54" s="267">
        <f t="shared" si="33"/>
        <v>0</v>
      </c>
      <c r="Y54" s="267">
        <f t="shared" si="33"/>
        <v>0</v>
      </c>
      <c r="Z54" s="267">
        <f t="shared" si="33"/>
        <v>0</v>
      </c>
      <c r="AA54" s="267">
        <f t="shared" ref="AA54" si="34">AA24-AA25-AA31-AA32</f>
        <v>0</v>
      </c>
    </row>
    <row r="55" spans="2:27">
      <c r="B55" t="s">
        <v>361</v>
      </c>
      <c r="D55" s="90"/>
      <c r="E55" s="361"/>
      <c r="F55" s="361"/>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7">
        <f t="shared" si="35"/>
        <v>0</v>
      </c>
      <c r="P55" s="267">
        <f t="shared" si="35"/>
        <v>0</v>
      </c>
      <c r="Q55" s="267">
        <f t="shared" si="35"/>
        <v>0</v>
      </c>
      <c r="R55" s="267">
        <f t="shared" si="35"/>
        <v>0</v>
      </c>
      <c r="S55" s="267">
        <f t="shared" si="35"/>
        <v>100000000</v>
      </c>
      <c r="T55" s="267">
        <f t="shared" si="35"/>
        <v>0</v>
      </c>
      <c r="U55" s="267">
        <f t="shared" si="35"/>
        <v>0</v>
      </c>
      <c r="V55" s="267">
        <f t="shared" ref="V55:Z55" si="36">V25-V26-V27-V28</f>
        <v>0</v>
      </c>
      <c r="W55" s="267">
        <f t="shared" si="36"/>
        <v>0</v>
      </c>
      <c r="X55" s="267">
        <f t="shared" si="36"/>
        <v>0</v>
      </c>
      <c r="Y55" s="267">
        <f t="shared" si="36"/>
        <v>0</v>
      </c>
      <c r="Z55" s="267">
        <f t="shared" si="36"/>
        <v>0</v>
      </c>
      <c r="AA55" s="267">
        <f t="shared" ref="AA55" si="37">AA25-AA26-AA27-AA28</f>
        <v>0</v>
      </c>
    </row>
    <row r="56" spans="2:27">
      <c r="B56" t="s">
        <v>460</v>
      </c>
      <c r="D56" s="90"/>
      <c r="E56" s="361"/>
      <c r="F56" s="361"/>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7">
        <f t="shared" si="38"/>
        <v>0</v>
      </c>
      <c r="P56" s="267">
        <f t="shared" si="38"/>
        <v>0</v>
      </c>
      <c r="Q56" s="267">
        <f t="shared" si="38"/>
        <v>0</v>
      </c>
      <c r="R56" s="267">
        <f t="shared" si="38"/>
        <v>0</v>
      </c>
      <c r="S56" s="267">
        <f t="shared" si="38"/>
        <v>0</v>
      </c>
      <c r="T56" s="267">
        <f t="shared" si="38"/>
        <v>0</v>
      </c>
      <c r="U56" s="267">
        <f t="shared" si="38"/>
        <v>0</v>
      </c>
      <c r="V56" s="267">
        <f t="shared" ref="V56:Z56" si="39">V35-V36-V40</f>
        <v>0</v>
      </c>
      <c r="W56" s="267">
        <f t="shared" si="39"/>
        <v>0</v>
      </c>
      <c r="X56" s="267">
        <f t="shared" si="39"/>
        <v>0</v>
      </c>
      <c r="Y56" s="267">
        <f t="shared" si="39"/>
        <v>0</v>
      </c>
      <c r="Z56" s="267">
        <f t="shared" si="39"/>
        <v>0</v>
      </c>
      <c r="AA56" s="267">
        <f t="shared" ref="AA56" si="40">AA35-AA36-AA40</f>
        <v>0</v>
      </c>
    </row>
    <row r="57" spans="2:27">
      <c r="B57" t="s">
        <v>1174</v>
      </c>
      <c r="D57" s="90"/>
      <c r="E57" s="361"/>
      <c r="F57" s="361"/>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7">
        <f t="shared" si="41"/>
        <v>-1000000</v>
      </c>
      <c r="P57" s="267">
        <f t="shared" si="41"/>
        <v>0</v>
      </c>
      <c r="Q57" s="267">
        <f t="shared" si="41"/>
        <v>1000000</v>
      </c>
      <c r="R57" s="267">
        <f t="shared" si="41"/>
        <v>0</v>
      </c>
      <c r="S57" s="267">
        <f t="shared" si="41"/>
        <v>0</v>
      </c>
      <c r="T57" s="267">
        <f t="shared" si="41"/>
        <v>0</v>
      </c>
      <c r="U57" s="267">
        <f t="shared" si="41"/>
        <v>0</v>
      </c>
      <c r="V57" s="267">
        <f t="shared" ref="V57:Z57" si="42">V36-V37-V38-V39</f>
        <v>0</v>
      </c>
      <c r="W57" s="267">
        <f t="shared" si="42"/>
        <v>0</v>
      </c>
      <c r="X57" s="267">
        <f t="shared" si="42"/>
        <v>0</v>
      </c>
      <c r="Y57" s="267">
        <f t="shared" si="42"/>
        <v>0</v>
      </c>
      <c r="Z57" s="267">
        <f t="shared" si="42"/>
        <v>0</v>
      </c>
      <c r="AA57" s="267">
        <f t="shared" ref="AA57" si="43">AA36-AA37-AA38-AA39</f>
        <v>0</v>
      </c>
    </row>
    <row r="58" spans="2:27">
      <c r="B58" t="s">
        <v>1175</v>
      </c>
      <c r="D58" s="90"/>
      <c r="E58" s="361"/>
      <c r="F58" s="361"/>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7">
        <f t="shared" si="44"/>
        <v>0</v>
      </c>
      <c r="P58" s="267">
        <f t="shared" si="44"/>
        <v>0</v>
      </c>
      <c r="Q58" s="267">
        <f t="shared" si="44"/>
        <v>0</v>
      </c>
      <c r="R58" s="267">
        <f t="shared" si="44"/>
        <v>0</v>
      </c>
      <c r="S58" s="267">
        <f t="shared" si="44"/>
        <v>0</v>
      </c>
      <c r="T58" s="267">
        <f t="shared" si="44"/>
        <v>0</v>
      </c>
      <c r="U58" s="267">
        <f t="shared" si="44"/>
        <v>0</v>
      </c>
      <c r="V58" s="267">
        <f t="shared" ref="V58:Z58" si="45">V40-V42-V43-V44-V45</f>
        <v>0</v>
      </c>
      <c r="W58" s="267">
        <f t="shared" si="45"/>
        <v>0</v>
      </c>
      <c r="X58" s="267">
        <f t="shared" si="45"/>
        <v>0</v>
      </c>
      <c r="Y58" s="267">
        <f t="shared" si="45"/>
        <v>0</v>
      </c>
      <c r="Z58" s="267">
        <f t="shared" si="45"/>
        <v>0</v>
      </c>
      <c r="AA58" s="267">
        <f t="shared" ref="AA58" si="46">AA40-AA42-AA43-AA44-AA45</f>
        <v>0</v>
      </c>
    </row>
    <row r="59" spans="2:27">
      <c r="D59" s="90"/>
      <c r="E59" s="361"/>
      <c r="F59" s="361"/>
      <c r="G59" s="224"/>
      <c r="V59" s="28"/>
      <c r="W59" s="2"/>
    </row>
    <row r="61" spans="2:27">
      <c r="B61" t="s">
        <v>626</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1176</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P39" activePane="bottomRight" state="frozen"/>
      <selection pane="topRight" activeCell="D1" sqref="D1"/>
      <selection pane="bottomLeft" activeCell="A6" sqref="A6"/>
      <selection pane="bottomRight" activeCell="C57" sqref="C5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1177</v>
      </c>
      <c r="B1" s="82" t="s">
        <v>1178</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1179</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1181</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453</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1182</v>
      </c>
      <c r="B9" s="64" t="s">
        <v>1182</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1000</v>
      </c>
      <c r="B11" s="64" t="s">
        <v>1000</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7116</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7117</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7087</v>
      </c>
      <c r="B14" s="64" t="s">
        <v>7103</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7085</v>
      </c>
      <c r="B15" s="13" t="s">
        <v>7104</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7136</v>
      </c>
      <c r="B16" s="64" t="s">
        <v>7105</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2999</v>
      </c>
      <c r="B17" s="13" t="s">
        <v>2999</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7138</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7118</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537</v>
      </c>
      <c r="B20" s="64" t="s">
        <v>537</v>
      </c>
      <c r="C20" s="58" t="s">
        <v>7133</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7135</v>
      </c>
      <c r="B21" s="13" t="s">
        <v>3107</v>
      </c>
      <c r="C21" s="58" t="s">
        <v>7133</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7111</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7137</v>
      </c>
      <c r="B23" s="64" t="s">
        <v>7106</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7134</v>
      </c>
      <c r="B24" s="64" t="s">
        <v>50</v>
      </c>
      <c r="C24" s="58" t="s">
        <v>7133</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7107</v>
      </c>
      <c r="B25" s="64" t="s">
        <v>7107</v>
      </c>
      <c r="C25" s="58" t="s">
        <v>7133</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1183</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1184</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1008</v>
      </c>
      <c r="B31" s="64" t="s">
        <v>1008</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1185</v>
      </c>
      <c r="B32" s="64" t="s">
        <v>1185</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1186</v>
      </c>
      <c r="B33" s="64" t="s">
        <v>1186</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1187</v>
      </c>
      <c r="B36" s="64" t="s">
        <v>1187</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1015</v>
      </c>
      <c r="B37" s="64" t="s">
        <v>1015</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1188</v>
      </c>
      <c r="B38" s="64" t="s">
        <v>1188</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1189</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1190</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1191</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1186</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7126</v>
      </c>
      <c r="B43" s="64" t="s">
        <v>7122</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1184</v>
      </c>
      <c r="B44" t="s">
        <v>7108</v>
      </c>
      <c r="C44" t="s">
        <v>7127</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5289</v>
      </c>
      <c r="B45" t="s">
        <v>4873</v>
      </c>
      <c r="C45" t="s">
        <v>7128</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7109</v>
      </c>
      <c r="B46" t="s">
        <v>7109</v>
      </c>
      <c r="C46" t="s">
        <v>7128</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7128</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58" t="s">
        <v>907</v>
      </c>
      <c r="B48" t="s">
        <v>7110</v>
      </c>
      <c r="C48" t="s">
        <v>7127</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s="72" t="s">
        <v>7125</v>
      </c>
      <c r="B49" s="64" t="s">
        <v>7119</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s="72" t="s">
        <v>1184</v>
      </c>
      <c r="B50" s="64" t="s">
        <v>7120</v>
      </c>
      <c r="C50" t="s">
        <v>7129</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s="72" t="s">
        <v>5289</v>
      </c>
      <c r="B51" s="64" t="s">
        <v>4873</v>
      </c>
      <c r="C51" t="s">
        <v>7132</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s="72" t="s">
        <v>50</v>
      </c>
      <c r="B52" t="s">
        <v>50</v>
      </c>
      <c r="C52" t="s">
        <v>7132</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58" t="s">
        <v>907</v>
      </c>
      <c r="B53" s="64" t="s">
        <v>7112</v>
      </c>
      <c r="C53" t="s">
        <v>7129</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s="72" t="s">
        <v>7123</v>
      </c>
      <c r="B54" s="64" t="s">
        <v>7113</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s="72" t="s">
        <v>1184</v>
      </c>
      <c r="B55" s="64" t="s">
        <v>7121</v>
      </c>
      <c r="C55" t="s">
        <v>7130</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s="72" t="s">
        <v>5289</v>
      </c>
      <c r="B56" s="64" t="s">
        <v>4873</v>
      </c>
      <c r="C56" t="s">
        <v>7131</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s="72" t="s">
        <v>50</v>
      </c>
      <c r="B57" s="64" t="s">
        <v>7114</v>
      </c>
      <c r="C57" t="s">
        <v>7131</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58" t="s">
        <v>907</v>
      </c>
      <c r="B58" s="64" t="s">
        <v>7110</v>
      </c>
      <c r="C58" t="s">
        <v>7130</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7124</v>
      </c>
      <c r="B59" s="64" t="s">
        <v>7115</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1192</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1193</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1194</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1195</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595</v>
      </c>
      <c r="B64" s="370" t="s">
        <v>595</v>
      </c>
      <c r="C64" s="392" t="s">
        <v>35</v>
      </c>
      <c r="D64" s="371"/>
      <c r="E64" s="371"/>
      <c r="F64" s="371"/>
      <c r="G64" s="371"/>
      <c r="H64" s="371"/>
      <c r="I64" s="371"/>
      <c r="J64" s="371"/>
      <c r="K64" s="372"/>
      <c r="L64" s="319">
        <f>L65+L73</f>
        <v>75805000000.000015</v>
      </c>
      <c r="M64" s="319">
        <f>M65+M73</f>
        <v>106900200000.00002</v>
      </c>
      <c r="N64" s="373">
        <f t="shared" ref="N64:Q71" si="26">(N82-N100)*-1</f>
        <v>113102700000.00003</v>
      </c>
      <c r="O64" s="319">
        <f>O65+O73</f>
        <v>139992480000</v>
      </c>
      <c r="P64" s="373">
        <f t="shared" si="26"/>
        <v>141392850000.00009</v>
      </c>
      <c r="Q64" s="373">
        <f t="shared" si="26"/>
        <v>195987622000</v>
      </c>
      <c r="R64" s="373">
        <f>R27-R6</f>
        <v>469292380000.00024</v>
      </c>
      <c r="S64" s="373">
        <f t="shared" ref="S64:V64" si="27">S27-S6</f>
        <v>538748832000</v>
      </c>
      <c r="T64" s="373">
        <f t="shared" si="27"/>
        <v>607957000000</v>
      </c>
      <c r="U64" s="373">
        <f t="shared" si="27"/>
        <v>533210000000</v>
      </c>
      <c r="V64" s="373">
        <f t="shared" si="27"/>
        <v>622861000000</v>
      </c>
      <c r="W64" s="373"/>
      <c r="X64" s="373"/>
    </row>
    <row r="65" spans="1:36">
      <c r="A65" t="s">
        <v>120</v>
      </c>
      <c r="B65" s="58" t="s">
        <v>1196</v>
      </c>
      <c r="C65" s="58" t="s">
        <v>252</v>
      </c>
      <c r="L65" s="125">
        <f t="shared" ref="L65:L71" si="28">(L83-L101)*-1</f>
        <v>78837200000.000015</v>
      </c>
      <c r="M65" s="319">
        <f>M66+M67+M68+M69+M70+M71+M72</f>
        <v>110139600000.00002</v>
      </c>
      <c r="N65" s="125">
        <f t="shared" si="26"/>
        <v>113102700000.00003</v>
      </c>
      <c r="O65" s="319">
        <f>O66+O67+O68+O69++O70+O71+O72</f>
        <v>131242950000</v>
      </c>
      <c r="P65" s="125">
        <f>(P83-P101)*-1</f>
        <v>122540470000.00009</v>
      </c>
      <c r="Q65" s="125">
        <f t="shared" si="26"/>
        <v>175357346000</v>
      </c>
      <c r="R65" s="2481"/>
      <c r="S65" s="125"/>
      <c r="T65" s="125"/>
      <c r="U65" s="125"/>
      <c r="V65" s="125"/>
      <c r="W65" s="125"/>
      <c r="X65" s="125"/>
      <c r="Z65" s="523"/>
      <c r="AA65" s="631"/>
      <c r="AB65" s="631"/>
      <c r="AC65" s="631"/>
      <c r="AD65" s="631"/>
      <c r="AE65" s="523"/>
      <c r="AF65" s="523"/>
      <c r="AG65" s="523"/>
      <c r="AH65" s="523"/>
      <c r="AI65" s="523"/>
      <c r="AJ65" s="523"/>
    </row>
    <row r="66" spans="1:36">
      <c r="A66" s="64" t="s">
        <v>1197</v>
      </c>
      <c r="B66" s="64" t="s">
        <v>1197</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1198</v>
      </c>
      <c r="B67" s="64" t="s">
        <v>1198</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472"/>
      <c r="S67" s="2472"/>
      <c r="T67" s="2472"/>
      <c r="U67" s="2472"/>
      <c r="V67" s="2472"/>
      <c r="W67" s="125"/>
      <c r="X67" s="125"/>
      <c r="Z67" s="276"/>
      <c r="AA67" s="631"/>
      <c r="AB67" s="631"/>
      <c r="AC67" s="631"/>
      <c r="AD67" s="631"/>
      <c r="AE67" s="523"/>
      <c r="AF67" s="523"/>
      <c r="AG67" s="523"/>
      <c r="AH67" s="523"/>
      <c r="AI67" s="523"/>
      <c r="AJ67" s="523"/>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1199</v>
      </c>
      <c r="B69" s="64" t="s">
        <v>1199</v>
      </c>
      <c r="C69" s="58" t="s">
        <v>124</v>
      </c>
      <c r="L69" s="125">
        <f t="shared" si="28"/>
        <v>0</v>
      </c>
      <c r="M69" s="125">
        <f t="shared" si="29"/>
        <v>0</v>
      </c>
      <c r="N69" s="125">
        <f t="shared" si="26"/>
        <v>0</v>
      </c>
      <c r="O69" s="125">
        <f t="shared" si="26"/>
        <v>0</v>
      </c>
      <c r="P69" s="125">
        <f t="shared" si="26"/>
        <v>0</v>
      </c>
      <c r="Q69" s="125">
        <f t="shared" si="26"/>
        <v>0</v>
      </c>
      <c r="R69" s="125"/>
      <c r="S69" s="631"/>
      <c r="T69" s="631"/>
      <c r="U69" s="631"/>
      <c r="V69" s="631"/>
      <c r="W69" s="631"/>
      <c r="X69" s="631"/>
      <c r="Z69" s="276"/>
      <c r="AA69" s="631"/>
      <c r="AB69" s="631"/>
      <c r="AC69" s="631"/>
      <c r="AD69" s="631"/>
      <c r="AE69" s="523"/>
      <c r="AF69" s="523"/>
      <c r="AG69" s="523"/>
      <c r="AH69" s="523"/>
      <c r="AI69" s="523"/>
      <c r="AJ69" s="523"/>
    </row>
    <row r="70" spans="1:36">
      <c r="A70" s="64" t="s">
        <v>1200</v>
      </c>
      <c r="B70" s="64" t="s">
        <v>1200</v>
      </c>
      <c r="C70" s="58" t="s">
        <v>124</v>
      </c>
      <c r="L70" s="125">
        <f t="shared" si="28"/>
        <v>0</v>
      </c>
      <c r="M70" s="125">
        <f t="shared" si="29"/>
        <v>0</v>
      </c>
      <c r="N70" s="125">
        <f t="shared" si="26"/>
        <v>0</v>
      </c>
      <c r="O70" s="125">
        <f t="shared" si="26"/>
        <v>0</v>
      </c>
      <c r="P70" s="125">
        <f t="shared" si="26"/>
        <v>0</v>
      </c>
      <c r="Q70" s="125">
        <f t="shared" si="26"/>
        <v>0</v>
      </c>
      <c r="R70" s="125"/>
      <c r="S70" s="631"/>
      <c r="T70" s="631"/>
      <c r="U70" s="631"/>
      <c r="V70" s="631"/>
      <c r="W70" s="631"/>
      <c r="X70" s="631"/>
      <c r="Z70" s="276"/>
      <c r="AA70" s="631"/>
      <c r="AB70" s="631"/>
      <c r="AC70" s="631"/>
      <c r="AD70" s="631"/>
      <c r="AE70" s="523"/>
      <c r="AF70" s="523"/>
      <c r="AG70" s="523"/>
      <c r="AH70" s="523"/>
      <c r="AI70" s="523"/>
      <c r="AJ70" s="523"/>
    </row>
    <row r="71" spans="1:36">
      <c r="A71" s="64" t="s">
        <v>1201</v>
      </c>
      <c r="B71" s="64" t="s">
        <v>1201</v>
      </c>
      <c r="C71" s="58" t="s">
        <v>124</v>
      </c>
      <c r="L71" s="125">
        <f t="shared" si="28"/>
        <v>0</v>
      </c>
      <c r="M71" s="125">
        <f t="shared" si="29"/>
        <v>0</v>
      </c>
      <c r="N71" s="125">
        <f t="shared" si="26"/>
        <v>0</v>
      </c>
      <c r="O71" s="125">
        <f t="shared" si="26"/>
        <v>0</v>
      </c>
      <c r="P71" s="125">
        <f t="shared" si="26"/>
        <v>0</v>
      </c>
      <c r="Q71" s="125">
        <f t="shared" si="26"/>
        <v>0</v>
      </c>
      <c r="R71" s="125"/>
      <c r="S71" s="631"/>
      <c r="T71" s="631"/>
      <c r="U71" s="631"/>
      <c r="V71" s="631"/>
      <c r="W71" s="631"/>
      <c r="X71" s="631"/>
      <c r="Z71" s="276"/>
      <c r="AA71" s="631"/>
      <c r="AB71" s="631"/>
      <c r="AC71" s="631"/>
      <c r="AD71" s="631"/>
      <c r="AE71" s="523"/>
      <c r="AF71" s="523"/>
      <c r="AG71" s="523"/>
      <c r="AH71" s="523"/>
      <c r="AI71" s="523"/>
      <c r="AJ71" s="523"/>
    </row>
    <row r="72" spans="1:36">
      <c r="A72" s="64" t="s">
        <v>1202</v>
      </c>
      <c r="B72" s="64" t="s">
        <v>1202</v>
      </c>
      <c r="C72" s="58" t="s">
        <v>124</v>
      </c>
      <c r="L72" s="125">
        <v>0</v>
      </c>
      <c r="M72" s="125">
        <v>0</v>
      </c>
      <c r="N72" s="125">
        <v>0</v>
      </c>
      <c r="O72" s="125">
        <v>0</v>
      </c>
      <c r="P72" s="125">
        <v>0</v>
      </c>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1204</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1205</v>
      </c>
      <c r="B74" s="64" t="s">
        <v>1206</v>
      </c>
      <c r="C74" s="58" t="s">
        <v>264</v>
      </c>
      <c r="L74" s="125">
        <f t="shared" si="30"/>
        <v>0</v>
      </c>
      <c r="M74" s="125">
        <f t="shared" si="30"/>
        <v>0</v>
      </c>
      <c r="N74" s="125">
        <f t="shared" si="30"/>
        <v>0</v>
      </c>
      <c r="O74" s="125">
        <f t="shared" si="30"/>
        <v>0</v>
      </c>
      <c r="P74" s="125">
        <f t="shared" si="30"/>
        <v>0</v>
      </c>
      <c r="Q74" s="125">
        <f t="shared" si="30"/>
        <v>0</v>
      </c>
      <c r="R74" s="125"/>
      <c r="S74" s="631"/>
      <c r="T74" s="631"/>
      <c r="U74" s="13"/>
      <c r="V74" s="631"/>
      <c r="W74" s="631"/>
      <c r="X74" s="631"/>
      <c r="Z74" s="276"/>
      <c r="AA74" s="631"/>
      <c r="AB74" s="631"/>
      <c r="AC74" s="631"/>
      <c r="AD74" s="631"/>
      <c r="AE74" s="523"/>
      <c r="AF74" s="523"/>
      <c r="AG74" s="523"/>
      <c r="AH74" s="523"/>
      <c r="AI74" s="523"/>
      <c r="AJ74" s="523"/>
    </row>
    <row r="75" spans="1:36">
      <c r="A75" s="64" t="s">
        <v>1197</v>
      </c>
      <c r="B75" s="64" t="s">
        <v>1197</v>
      </c>
      <c r="C75" s="58" t="s">
        <v>264</v>
      </c>
      <c r="L75" s="125">
        <f t="shared" si="30"/>
        <v>0</v>
      </c>
      <c r="M75" s="125">
        <f t="shared" si="30"/>
        <v>0</v>
      </c>
      <c r="N75" s="125">
        <f t="shared" si="30"/>
        <v>0</v>
      </c>
      <c r="O75" s="125">
        <f t="shared" si="30"/>
        <v>0</v>
      </c>
      <c r="P75" s="125">
        <f t="shared" si="30"/>
        <v>0</v>
      </c>
      <c r="Q75" s="125">
        <f t="shared" si="30"/>
        <v>0</v>
      </c>
      <c r="R75" s="125"/>
      <c r="S75" s="631"/>
      <c r="T75" s="631"/>
      <c r="U75" s="13"/>
      <c r="V75" s="631"/>
      <c r="W75" s="631"/>
      <c r="X75" s="631"/>
      <c r="Z75" s="276"/>
      <c r="AA75" s="631"/>
      <c r="AB75" s="631"/>
      <c r="AC75" s="631"/>
      <c r="AD75" s="631"/>
      <c r="AE75" s="523"/>
      <c r="AF75" s="523"/>
      <c r="AG75" s="523"/>
      <c r="AH75" s="523"/>
      <c r="AI75" s="523"/>
      <c r="AJ75" s="523"/>
    </row>
    <row r="76" spans="1:36">
      <c r="A76" s="64" t="s">
        <v>1198</v>
      </c>
      <c r="B76" s="64" t="s">
        <v>1198</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1199</v>
      </c>
      <c r="B78" s="64" t="s">
        <v>1199</v>
      </c>
      <c r="C78" s="58" t="s">
        <v>264</v>
      </c>
      <c r="L78" s="125">
        <f t="shared" si="30"/>
        <v>0</v>
      </c>
      <c r="M78" s="125">
        <f t="shared" si="30"/>
        <v>0</v>
      </c>
      <c r="N78" s="125">
        <f t="shared" si="30"/>
        <v>0</v>
      </c>
      <c r="O78" s="125">
        <f t="shared" si="30"/>
        <v>0</v>
      </c>
      <c r="P78" s="125">
        <f t="shared" si="30"/>
        <v>0</v>
      </c>
      <c r="Q78" s="125">
        <f t="shared" si="30"/>
        <v>0</v>
      </c>
      <c r="R78" s="125"/>
      <c r="S78" s="631"/>
      <c r="T78" s="631"/>
      <c r="U78" s="542"/>
      <c r="V78" s="631"/>
      <c r="W78" s="631"/>
      <c r="X78" s="631"/>
      <c r="Z78" s="276"/>
      <c r="AA78" s="631"/>
      <c r="AB78" s="631"/>
      <c r="AC78" s="631"/>
      <c r="AD78" s="631"/>
      <c r="AE78" s="523"/>
      <c r="AF78" s="523"/>
      <c r="AG78" s="523"/>
      <c r="AH78" s="523"/>
      <c r="AI78" s="523"/>
      <c r="AJ78" s="523"/>
    </row>
    <row r="79" spans="1:36">
      <c r="A79" s="64" t="s">
        <v>1200</v>
      </c>
      <c r="B79" s="64" t="s">
        <v>1200</v>
      </c>
      <c r="C79" s="58" t="s">
        <v>264</v>
      </c>
      <c r="L79" s="125">
        <f t="shared" si="30"/>
        <v>0</v>
      </c>
      <c r="M79" s="125">
        <f t="shared" si="30"/>
        <v>0</v>
      </c>
      <c r="N79" s="125">
        <f t="shared" si="30"/>
        <v>0</v>
      </c>
      <c r="O79" s="125">
        <f t="shared" si="30"/>
        <v>0</v>
      </c>
      <c r="P79" s="125">
        <f t="shared" si="30"/>
        <v>0</v>
      </c>
      <c r="Q79" s="125">
        <f t="shared" si="30"/>
        <v>0</v>
      </c>
      <c r="R79" s="125"/>
      <c r="S79" s="631"/>
      <c r="T79" s="631"/>
      <c r="U79" s="631"/>
      <c r="V79" s="631"/>
      <c r="W79" s="631"/>
      <c r="X79" s="631"/>
      <c r="Z79" s="276"/>
      <c r="AA79" s="631"/>
      <c r="AB79" s="631"/>
      <c r="AC79" s="631"/>
      <c r="AD79" s="631"/>
      <c r="AE79" s="523"/>
      <c r="AF79" s="523"/>
      <c r="AG79" s="523"/>
      <c r="AH79" s="523"/>
      <c r="AI79" s="523"/>
      <c r="AJ79" s="523"/>
    </row>
    <row r="80" spans="1:36">
      <c r="A80" s="64" t="s">
        <v>1201</v>
      </c>
      <c r="B80" s="64" t="s">
        <v>1201</v>
      </c>
      <c r="C80" s="58" t="s">
        <v>264</v>
      </c>
      <c r="L80" s="125">
        <f t="shared" si="30"/>
        <v>0</v>
      </c>
      <c r="M80" s="125">
        <f t="shared" si="30"/>
        <v>0</v>
      </c>
      <c r="N80" s="125">
        <f t="shared" si="30"/>
        <v>0</v>
      </c>
      <c r="O80" s="125">
        <f t="shared" si="30"/>
        <v>0</v>
      </c>
      <c r="P80" s="125">
        <f t="shared" si="30"/>
        <v>0</v>
      </c>
      <c r="Q80" s="125">
        <f t="shared" si="30"/>
        <v>0</v>
      </c>
      <c r="R80" s="125"/>
      <c r="S80" s="631"/>
      <c r="T80" s="631"/>
      <c r="U80" s="631"/>
      <c r="V80" s="631"/>
      <c r="W80" s="631"/>
      <c r="X80" s="631"/>
      <c r="Z80" s="276"/>
      <c r="AA80" s="631"/>
      <c r="AB80" s="631"/>
      <c r="AC80" s="631"/>
      <c r="AD80" s="631"/>
      <c r="AE80" s="523"/>
      <c r="AF80" s="523"/>
      <c r="AG80" s="523"/>
      <c r="AH80" s="523"/>
      <c r="AI80" s="523"/>
      <c r="AJ80" s="523"/>
    </row>
    <row r="81" spans="1:36">
      <c r="A81" s="64" t="s">
        <v>1202</v>
      </c>
      <c r="B81" s="64" t="s">
        <v>1202</v>
      </c>
      <c r="C81" s="58" t="s">
        <v>264</v>
      </c>
      <c r="L81" s="125">
        <v>0</v>
      </c>
      <c r="M81" s="125">
        <v>0</v>
      </c>
      <c r="N81" s="125">
        <v>0</v>
      </c>
      <c r="O81" s="125">
        <v>0</v>
      </c>
      <c r="P81" s="125">
        <v>0</v>
      </c>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1207</v>
      </c>
      <c r="L82" s="125">
        <v>87933799999.999985</v>
      </c>
      <c r="M82" s="125">
        <v>171688200000</v>
      </c>
      <c r="N82" s="125">
        <v>158343780000.00003</v>
      </c>
      <c r="O82" s="125">
        <v>87495300000</v>
      </c>
      <c r="P82" s="125">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1197</v>
      </c>
      <c r="L84" s="125">
        <v>57611799999.999992</v>
      </c>
      <c r="M84" s="125">
        <v>71266800000</v>
      </c>
      <c r="N84" s="125">
        <v>45241080000</v>
      </c>
      <c r="O84" s="125">
        <v>26248590000</v>
      </c>
      <c r="P84" s="125">
        <v>89548804999.999985</v>
      </c>
      <c r="Q84" s="125">
        <v>-51575690000</v>
      </c>
      <c r="R84" s="125"/>
    </row>
    <row r="85" spans="1:36">
      <c r="B85" s="64" t="s">
        <v>1198</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1199</v>
      </c>
      <c r="L87" s="125">
        <v>0</v>
      </c>
      <c r="M87" s="125">
        <v>0</v>
      </c>
      <c r="N87" s="125">
        <v>0</v>
      </c>
      <c r="O87" s="125">
        <v>0</v>
      </c>
      <c r="P87" s="125">
        <v>0</v>
      </c>
      <c r="Q87" s="125">
        <v>0</v>
      </c>
      <c r="R87" s="125"/>
    </row>
    <row r="88" spans="1:36">
      <c r="B88" s="64" t="s">
        <v>1200</v>
      </c>
      <c r="L88" s="125">
        <v>0</v>
      </c>
      <c r="M88" s="125">
        <v>0</v>
      </c>
      <c r="N88" s="125">
        <v>0</v>
      </c>
      <c r="O88" s="125">
        <v>0</v>
      </c>
      <c r="P88" s="125">
        <v>0</v>
      </c>
      <c r="Q88" s="125">
        <v>0</v>
      </c>
      <c r="R88" s="125"/>
    </row>
    <row r="89" spans="1:36">
      <c r="B89" s="64" t="s">
        <v>1201</v>
      </c>
      <c r="L89" s="125">
        <v>0</v>
      </c>
      <c r="M89" s="125">
        <v>0</v>
      </c>
      <c r="N89" s="125">
        <v>0</v>
      </c>
      <c r="O89" s="125">
        <v>0</v>
      </c>
      <c r="P89" s="125">
        <v>0</v>
      </c>
      <c r="Q89" s="125">
        <v>0</v>
      </c>
      <c r="R89" s="125"/>
    </row>
    <row r="90" spans="1:36">
      <c r="B90" s="64" t="s">
        <v>1202</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1206</v>
      </c>
      <c r="L92" s="125">
        <v>0</v>
      </c>
      <c r="M92" s="125">
        <v>0</v>
      </c>
      <c r="N92" s="125">
        <v>0</v>
      </c>
      <c r="O92" s="125">
        <v>0</v>
      </c>
      <c r="P92" s="125">
        <v>0</v>
      </c>
      <c r="Q92" s="125">
        <v>0</v>
      </c>
      <c r="R92" s="125"/>
    </row>
    <row r="93" spans="1:36">
      <c r="B93" s="64" t="s">
        <v>1197</v>
      </c>
      <c r="L93" s="125">
        <v>0</v>
      </c>
      <c r="M93" s="125">
        <v>0</v>
      </c>
      <c r="N93" s="125">
        <v>0</v>
      </c>
      <c r="O93" s="125">
        <v>0</v>
      </c>
      <c r="P93" s="125">
        <v>0</v>
      </c>
      <c r="Q93" s="125">
        <v>0</v>
      </c>
      <c r="R93" s="125"/>
    </row>
    <row r="94" spans="1:36">
      <c r="B94" s="64" t="s">
        <v>1198</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1199</v>
      </c>
      <c r="L96" s="125">
        <v>0</v>
      </c>
      <c r="M96" s="125">
        <v>0</v>
      </c>
      <c r="N96" s="125">
        <v>0</v>
      </c>
      <c r="O96" s="125">
        <v>0</v>
      </c>
      <c r="P96" s="125">
        <v>0</v>
      </c>
      <c r="Q96" s="125">
        <v>0</v>
      </c>
      <c r="R96" s="125"/>
    </row>
    <row r="97" spans="2:36">
      <c r="B97" s="64" t="s">
        <v>1200</v>
      </c>
      <c r="L97" s="125">
        <v>0</v>
      </c>
      <c r="M97" s="125">
        <v>0</v>
      </c>
      <c r="N97" s="125">
        <v>0</v>
      </c>
      <c r="O97" s="125">
        <v>0</v>
      </c>
      <c r="P97" s="125">
        <v>0</v>
      </c>
      <c r="Q97" s="125">
        <v>0</v>
      </c>
      <c r="R97" s="125"/>
    </row>
    <row r="98" spans="2:36">
      <c r="B98" s="64" t="s">
        <v>1201</v>
      </c>
      <c r="L98" s="125">
        <v>0</v>
      </c>
      <c r="M98" s="125">
        <v>0</v>
      </c>
      <c r="N98" s="125">
        <v>0</v>
      </c>
      <c r="O98" s="125">
        <v>0</v>
      </c>
      <c r="P98" s="125">
        <v>0</v>
      </c>
      <c r="Q98" s="125">
        <v>0</v>
      </c>
      <c r="R98" s="125"/>
    </row>
    <row r="99" spans="2:36">
      <c r="B99" s="64" t="s">
        <v>1202</v>
      </c>
      <c r="L99" s="125" t="e">
        <v>#VALUE!</v>
      </c>
      <c r="M99" s="125" t="e">
        <v>#VALUE!</v>
      </c>
      <c r="N99" s="125" t="e">
        <v>#VALUE!</v>
      </c>
      <c r="O99" s="125">
        <v>0</v>
      </c>
      <c r="P99" s="125">
        <v>0</v>
      </c>
      <c r="Q99" s="125">
        <v>0</v>
      </c>
      <c r="R99" s="125"/>
    </row>
    <row r="100" spans="2:36">
      <c r="B100" s="58" t="s">
        <v>1030</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v>278588400000</v>
      </c>
      <c r="N101" s="125">
        <v>271446480000.00006</v>
      </c>
      <c r="O101" s="125">
        <v>214363485000.00003</v>
      </c>
      <c r="P101" s="125">
        <v>301638080000.00006</v>
      </c>
      <c r="Q101" s="125">
        <v>180514915000</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1197</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1198</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447</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1199</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1200</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1201</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1208</v>
      </c>
      <c r="L108" s="125" t="e">
        <v>#VALUE!</v>
      </c>
      <c r="M108" s="125" t="e">
        <v>#VALUE!</v>
      </c>
      <c r="N108" s="125" t="e">
        <v>#VALUE!</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1209</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1197</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1198</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447</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1199</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1200</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1201</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1208</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619</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1210</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829</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6"/>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1174</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727</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1211</v>
      </c>
      <c r="B1" s="82" t="s">
        <v>1212</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1213</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1180</v>
      </c>
      <c r="S5" s="898" t="s">
        <v>30</v>
      </c>
      <c r="T5" s="898" t="s">
        <v>30</v>
      </c>
      <c r="U5" s="898" t="s">
        <v>368</v>
      </c>
      <c r="V5" s="898" t="s">
        <v>1214</v>
      </c>
      <c r="W5" s="898" t="s">
        <v>1214</v>
      </c>
      <c r="X5" s="898" t="s">
        <v>1214</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1142</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1215</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1216</v>
      </c>
      <c r="B10" s="99" t="s">
        <v>1217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1218</v>
      </c>
      <c r="B11" s="99" t="s">
        <v>1219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1220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846</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1221</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567</v>
      </c>
      <c r="B17" s="152" t="s">
        <v>1222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567</v>
      </c>
      <c r="B18" s="152" t="s">
        <v>1223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1224</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457400000000</v>
      </c>
      <c r="F21" s="910">
        <f t="shared" ref="F21:P21" si="0">F22+F35+F43</f>
        <v>486500000000</v>
      </c>
      <c r="G21" s="910">
        <f t="shared" si="0"/>
        <v>508000000000</v>
      </c>
      <c r="H21" s="910">
        <f t="shared" si="0"/>
        <v>576900000000</v>
      </c>
      <c r="I21" s="910">
        <f t="shared" si="0"/>
        <v>641900000000</v>
      </c>
      <c r="J21" s="910">
        <f t="shared" si="0"/>
        <v>733700000000</v>
      </c>
      <c r="K21" s="910">
        <f t="shared" si="0"/>
        <v>834800000000</v>
      </c>
      <c r="L21" s="910">
        <f t="shared" si="0"/>
        <v>795300000000</v>
      </c>
      <c r="M21" s="910">
        <f t="shared" si="0"/>
        <v>959700000000</v>
      </c>
      <c r="N21" s="910">
        <f t="shared" si="0"/>
        <v>1055900000000</v>
      </c>
      <c r="O21" s="910">
        <f t="shared" si="0"/>
        <v>1119600000000</v>
      </c>
      <c r="P21" s="911">
        <f t="shared" si="0"/>
        <v>1452900000000</v>
      </c>
      <c r="Q21" s="911">
        <v>1652600000000</v>
      </c>
      <c r="R21" s="911">
        <v>1434500000000</v>
      </c>
      <c r="S21" s="911">
        <v>1412000000000</v>
      </c>
      <c r="T21" s="911">
        <v>1636000000000</v>
      </c>
      <c r="U21" s="912">
        <v>2180000000000</v>
      </c>
      <c r="V21" s="913">
        <v>2217000000000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1225</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898</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1226</v>
      </c>
      <c r="B30" s="90" t="s">
        <v>1227</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1228</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1229</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1230</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1231</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1232</v>
      </c>
      <c r="B35" s="90" t="s">
        <v>1233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1235</v>
      </c>
      <c r="B37" s="100" t="s">
        <v>1236</v>
      </c>
      <c r="C37" s="90" t="s">
        <v>1237</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1238</v>
      </c>
      <c r="B38" s="126" t="s">
        <v>1238</v>
      </c>
      <c r="C38" s="117" t="s">
        <v>1237</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1239</v>
      </c>
      <c r="B39" s="100" t="s">
        <v>1240</v>
      </c>
      <c r="C39" s="117" t="s">
        <v>1237</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1241</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1242</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615</v>
      </c>
      <c r="B43" s="90" t="s">
        <v>1162</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898">
        <v>-900000000</v>
      </c>
      <c r="Q43" s="898">
        <v>-24800000000</v>
      </c>
      <c r="R43" s="898">
        <v>-6200000000</v>
      </c>
      <c r="S43" s="898">
        <v>-13000000000</v>
      </c>
      <c r="T43" s="898">
        <v>-9000000000</v>
      </c>
      <c r="U43" s="897">
        <v>-3000000000</v>
      </c>
      <c r="V43" s="897">
        <v>-3000000000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1244</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860</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688</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1245</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1247</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1248</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1249</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1250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1251</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1252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1254</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V58+V67</f>
        <v>396000000000</v>
      </c>
      <c r="W57" s="906">
        <f t="shared" si="1"/>
        <v>259000000000</v>
      </c>
      <c r="X57" s="906">
        <f t="shared" si="1"/>
        <v>281000000000</v>
      </c>
      <c r="Y57" s="906">
        <f t="shared" si="1"/>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447</v>
      </c>
      <c r="B59" s="152" t="s">
        <v>1107</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1256</v>
      </c>
      <c r="B60" s="100" t="s">
        <v>1257</v>
      </c>
      <c r="C60" s="90" t="s">
        <v>1258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1259</v>
      </c>
      <c r="B61" s="100" t="s">
        <v>1260</v>
      </c>
      <c r="C61" s="90" t="s">
        <v>1258</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1261</v>
      </c>
      <c r="B62" s="100" t="s">
        <v>1262</v>
      </c>
      <c r="C62" s="90" t="s">
        <v>1258</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1263</v>
      </c>
      <c r="B63" s="907" t="s">
        <v>1264</v>
      </c>
      <c r="C63" s="90" t="s">
        <v>1258</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1224</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1265</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505</v>
      </c>
      <c r="B66" s="99" t="s">
        <v>1266</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1268</v>
      </c>
      <c r="B68" s="99" t="s">
        <v>919</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1269</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1270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1271</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1272</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922</v>
      </c>
      <c r="B76" s="99" t="s">
        <v>1273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1274</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1275</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1276</v>
      </c>
      <c r="C79" s="117"/>
      <c r="E79" s="115"/>
      <c r="F79" s="115"/>
      <c r="G79" s="115"/>
      <c r="H79" s="115"/>
      <c r="I79" s="115"/>
      <c r="J79" s="115"/>
      <c r="K79" s="115"/>
      <c r="L79" s="164" t="s">
        <v>1277</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1278</v>
      </c>
      <c r="C80" s="117"/>
      <c r="E80" s="115"/>
      <c r="F80" s="115"/>
      <c r="G80" s="115"/>
      <c r="H80" s="115"/>
      <c r="I80" s="115"/>
      <c r="J80" s="115"/>
      <c r="K80" s="115"/>
      <c r="L80" s="164" t="s">
        <v>1277</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1279</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1280</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1281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1282</v>
      </c>
      <c r="B85" s="90" t="s">
        <v>1283</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1124</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2">U87</f>
        <v>0</v>
      </c>
      <c r="V86" s="906">
        <f t="shared" si="2"/>
        <v>0</v>
      </c>
      <c r="W86" s="906">
        <f t="shared" si="2"/>
        <v>0</v>
      </c>
      <c r="X86" s="906">
        <f t="shared" si="2"/>
        <v>0</v>
      </c>
      <c r="Y86" s="906">
        <f t="shared" si="2"/>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1284</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897">
        <f t="shared" si="3"/>
        <v>0</v>
      </c>
      <c r="Q91" s="897">
        <f t="shared" si="3"/>
        <v>-100000000</v>
      </c>
      <c r="R91" s="897">
        <f t="shared" si="3"/>
        <v>0</v>
      </c>
      <c r="S91" s="897">
        <f>S6-S7-S16</f>
        <v>0</v>
      </c>
      <c r="T91" s="897">
        <f t="shared" si="3"/>
        <v>0</v>
      </c>
      <c r="U91" s="897">
        <f t="shared" ref="U91:Y91" si="4">U6-U7-U16</f>
        <v>1000000000</v>
      </c>
      <c r="V91" s="897">
        <f t="shared" si="4"/>
        <v>0</v>
      </c>
      <c r="W91" s="897">
        <f t="shared" si="4"/>
        <v>-1000000000</v>
      </c>
      <c r="X91" s="897">
        <f t="shared" si="4"/>
        <v>0</v>
      </c>
      <c r="Y91" s="897">
        <f t="shared" si="4"/>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897">
        <f t="shared" si="5"/>
        <v>0</v>
      </c>
      <c r="Q92" s="897">
        <f t="shared" si="5"/>
        <v>0</v>
      </c>
      <c r="R92" s="897">
        <f t="shared" si="5"/>
        <v>0</v>
      </c>
      <c r="S92" s="897">
        <f>S7-S8-S14</f>
        <v>0</v>
      </c>
      <c r="T92" s="897">
        <f t="shared" si="5"/>
        <v>1000000000</v>
      </c>
      <c r="U92" s="897">
        <f t="shared" ref="U92:Y92" si="6">U7-U8-U14</f>
        <v>0</v>
      </c>
      <c r="V92" s="897">
        <f t="shared" si="6"/>
        <v>0</v>
      </c>
      <c r="W92" s="897">
        <f t="shared" si="6"/>
        <v>0</v>
      </c>
      <c r="X92" s="897">
        <f t="shared" si="6"/>
        <v>0</v>
      </c>
      <c r="Y92" s="897">
        <f t="shared" si="6"/>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01">
        <f t="shared" si="7"/>
        <v>890800000000</v>
      </c>
      <c r="Q93" s="901">
        <f t="shared" si="7"/>
        <v>992600000000</v>
      </c>
      <c r="R93" s="901">
        <f t="shared" si="7"/>
        <v>940700000000</v>
      </c>
      <c r="S93" s="901">
        <f t="shared" si="7"/>
        <v>929000000000</v>
      </c>
      <c r="T93" s="901">
        <f t="shared" si="7"/>
        <v>1075000000000</v>
      </c>
      <c r="U93" s="901">
        <f t="shared" ref="U93:Y93" si="8">U8-U10-U11-U12-U13</f>
        <v>1238000000000</v>
      </c>
      <c r="V93" s="901">
        <f t="shared" si="8"/>
        <v>1404000000000</v>
      </c>
      <c r="W93" s="901">
        <f t="shared" si="8"/>
        <v>1561000000000</v>
      </c>
      <c r="X93" s="901">
        <f t="shared" si="8"/>
        <v>1733000000000</v>
      </c>
      <c r="Y93" s="901">
        <f t="shared" si="8"/>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897">
        <f t="shared" si="9"/>
        <v>0</v>
      </c>
      <c r="Q94" s="897">
        <f t="shared" si="9"/>
        <v>100000000</v>
      </c>
      <c r="R94" s="897">
        <f t="shared" si="9"/>
        <v>0</v>
      </c>
      <c r="S94" s="897">
        <f t="shared" si="9"/>
        <v>0</v>
      </c>
      <c r="T94" s="897">
        <f t="shared" si="9"/>
        <v>0</v>
      </c>
      <c r="U94" s="897">
        <f t="shared" ref="U94:Y94" si="10">U16-U17-U18</f>
        <v>0</v>
      </c>
      <c r="V94" s="897">
        <f t="shared" si="10"/>
        <v>0</v>
      </c>
      <c r="W94" s="897">
        <f t="shared" si="10"/>
        <v>0</v>
      </c>
      <c r="X94" s="897">
        <f t="shared" si="10"/>
        <v>0</v>
      </c>
      <c r="Y94" s="897">
        <f t="shared" si="10"/>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897">
        <f t="shared" si="11"/>
        <v>0</v>
      </c>
      <c r="Q95" s="897">
        <f t="shared" si="11"/>
        <v>100000000</v>
      </c>
      <c r="R95" s="897">
        <f t="shared" si="11"/>
        <v>-100000000</v>
      </c>
      <c r="S95" s="897">
        <f t="shared" si="11"/>
        <v>1000000000</v>
      </c>
      <c r="T95" s="897">
        <f t="shared" si="11"/>
        <v>0</v>
      </c>
      <c r="U95" s="897">
        <f t="shared" ref="U95:Y95" si="12">U21-U22-U35-U43</f>
        <v>0</v>
      </c>
      <c r="V95" s="897">
        <f t="shared" si="12"/>
        <v>0</v>
      </c>
      <c r="W95" s="897">
        <f t="shared" si="12"/>
        <v>0</v>
      </c>
      <c r="X95" s="897">
        <f t="shared" si="12"/>
        <v>-1000000000</v>
      </c>
      <c r="Y95" s="897">
        <f t="shared" si="12"/>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897">
        <f t="shared" si="13"/>
        <v>100000000</v>
      </c>
      <c r="Q96" s="897">
        <f t="shared" si="13"/>
        <v>0</v>
      </c>
      <c r="R96" s="897">
        <f t="shared" si="13"/>
        <v>0</v>
      </c>
      <c r="S96" s="897">
        <f t="shared" si="13"/>
        <v>0</v>
      </c>
      <c r="T96" s="897">
        <f t="shared" si="13"/>
        <v>1000000000</v>
      </c>
      <c r="U96" s="897">
        <f t="shared" ref="U96:Y96" si="14">U22-U23-U24-U25-U26-U29-U30</f>
        <v>0</v>
      </c>
      <c r="V96" s="897">
        <f t="shared" si="14"/>
        <v>0</v>
      </c>
      <c r="W96" s="897">
        <f t="shared" si="14"/>
        <v>0</v>
      </c>
      <c r="X96" s="897">
        <f t="shared" si="14"/>
        <v>0</v>
      </c>
      <c r="Y96" s="897">
        <f t="shared" si="14"/>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897">
        <f t="shared" si="15"/>
        <v>0</v>
      </c>
      <c r="Q97" s="897">
        <f t="shared" si="15"/>
        <v>0</v>
      </c>
      <c r="R97" s="897">
        <f t="shared" si="15"/>
        <v>0</v>
      </c>
      <c r="S97" s="897">
        <f t="shared" si="15"/>
        <v>0</v>
      </c>
      <c r="T97" s="897">
        <f t="shared" si="15"/>
        <v>-1000000000</v>
      </c>
      <c r="U97" s="897">
        <f t="shared" ref="U97:Y97" si="16">U26-U27-U28</f>
        <v>0</v>
      </c>
      <c r="V97" s="897">
        <f t="shared" si="16"/>
        <v>-1000000000</v>
      </c>
      <c r="W97" s="897">
        <f t="shared" si="16"/>
        <v>0</v>
      </c>
      <c r="X97" s="897">
        <f t="shared" si="16"/>
        <v>-1000000000</v>
      </c>
      <c r="Y97" s="897">
        <f t="shared" si="16"/>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897">
        <f t="shared" si="17"/>
        <v>100000000</v>
      </c>
      <c r="Q98" s="897">
        <f t="shared" si="17"/>
        <v>0</v>
      </c>
      <c r="R98" s="897">
        <f t="shared" si="17"/>
        <v>0</v>
      </c>
      <c r="S98" s="897">
        <f t="shared" si="17"/>
        <v>0</v>
      </c>
      <c r="T98" s="897">
        <f t="shared" si="17"/>
        <v>-1000000000</v>
      </c>
      <c r="U98" s="897">
        <f t="shared" ref="U98:Y98" si="18">U35-U36-U42</f>
        <v>0</v>
      </c>
      <c r="V98" s="897">
        <f t="shared" si="18"/>
        <v>0</v>
      </c>
      <c r="W98" s="897">
        <f t="shared" si="18"/>
        <v>1000000000</v>
      </c>
      <c r="X98" s="897">
        <f t="shared" si="18"/>
        <v>0</v>
      </c>
      <c r="Y98" s="897">
        <f t="shared" si="18"/>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897">
        <f t="shared" si="19"/>
        <v>0</v>
      </c>
      <c r="Q99" s="902">
        <f t="shared" si="19"/>
        <v>592700000000</v>
      </c>
      <c r="R99" s="902">
        <f t="shared" si="19"/>
        <v>338400000000</v>
      </c>
      <c r="S99" s="902">
        <f t="shared" si="19"/>
        <v>349000000000</v>
      </c>
      <c r="T99" s="902">
        <f t="shared" si="19"/>
        <v>346000000000</v>
      </c>
      <c r="U99" s="902">
        <f t="shared" ref="U99:Y99" si="20">U36-U37-U38-U39</f>
        <v>675000000000</v>
      </c>
      <c r="V99" s="902">
        <f t="shared" si="20"/>
        <v>542000000000</v>
      </c>
      <c r="W99" s="902">
        <f t="shared" si="20"/>
        <v>540000000000</v>
      </c>
      <c r="X99" s="902">
        <f t="shared" si="20"/>
        <v>662000000000</v>
      </c>
      <c r="Y99" s="902">
        <f t="shared" si="20"/>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897">
        <f t="shared" si="21"/>
        <v>0</v>
      </c>
      <c r="Q100" s="897">
        <f t="shared" si="21"/>
        <v>0</v>
      </c>
      <c r="R100" s="897">
        <f t="shared" si="21"/>
        <v>0</v>
      </c>
      <c r="S100" s="897">
        <f t="shared" si="21"/>
        <v>0</v>
      </c>
      <c r="T100" s="897">
        <f t="shared" si="21"/>
        <v>0</v>
      </c>
      <c r="U100" s="897">
        <f t="shared" ref="U100:Y100" si="22">U57-U58-U67</f>
        <v>0</v>
      </c>
      <c r="V100" s="897">
        <f t="shared" si="22"/>
        <v>0</v>
      </c>
      <c r="W100" s="897">
        <f t="shared" si="22"/>
        <v>0</v>
      </c>
      <c r="X100" s="897">
        <f t="shared" si="22"/>
        <v>0</v>
      </c>
      <c r="Y100" s="897">
        <f t="shared" si="22"/>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897">
        <f t="shared" si="23"/>
        <v>100000000</v>
      </c>
      <c r="Q101" s="897">
        <f t="shared" si="23"/>
        <v>0</v>
      </c>
      <c r="R101" s="897">
        <f t="shared" si="23"/>
        <v>0</v>
      </c>
      <c r="S101" s="897">
        <f t="shared" si="23"/>
        <v>0</v>
      </c>
      <c r="T101" s="897">
        <f t="shared" si="23"/>
        <v>-200000000</v>
      </c>
      <c r="U101" s="897">
        <f t="shared" ref="U101:Y101" si="24">U67-U68-U76</f>
        <v>1000000000</v>
      </c>
      <c r="V101" s="897">
        <f t="shared" si="24"/>
        <v>1000000000</v>
      </c>
      <c r="W101" s="897">
        <f t="shared" si="24"/>
        <v>0</v>
      </c>
      <c r="X101" s="897">
        <f t="shared" si="24"/>
        <v>1000000000</v>
      </c>
      <c r="Y101" s="897">
        <f t="shared" si="24"/>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897">
        <f t="shared" si="25"/>
        <v>-100000000</v>
      </c>
      <c r="Q102" s="897">
        <f>Q58-Q59-Q65-Q66</f>
        <v>-100000000</v>
      </c>
      <c r="R102" s="897">
        <f t="shared" si="25"/>
        <v>0</v>
      </c>
      <c r="S102" s="897">
        <f t="shared" si="25"/>
        <v>0</v>
      </c>
      <c r="T102" s="897">
        <f t="shared" si="25"/>
        <v>0</v>
      </c>
      <c r="U102" s="897">
        <f t="shared" ref="U102:Y102" si="26">U58-U59-U65-U66</f>
        <v>0</v>
      </c>
      <c r="V102" s="897">
        <f t="shared" si="26"/>
        <v>0</v>
      </c>
      <c r="W102" s="897">
        <f t="shared" si="26"/>
        <v>0</v>
      </c>
      <c r="X102" s="897">
        <f t="shared" si="26"/>
        <v>0</v>
      </c>
      <c r="Y102" s="897">
        <f t="shared" si="26"/>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897">
        <f>P59-P60-P61-P62-P63</f>
        <v>0</v>
      </c>
      <c r="Q103" s="897">
        <f>Q59-Q60-Q61-Q62-Q63</f>
        <v>0</v>
      </c>
      <c r="R103" s="897">
        <f>R59-R60-R61-R62-R63</f>
        <v>0</v>
      </c>
      <c r="S103" s="897">
        <f>S59-S60-S61-S62-S63</f>
        <v>0</v>
      </c>
      <c r="T103" s="897">
        <f>T59-T60-T61-T62-T63</f>
        <v>0</v>
      </c>
      <c r="U103" s="897">
        <f t="shared" ref="U103:Y103" si="28">U59-U60-U61-U62-U63</f>
        <v>0</v>
      </c>
      <c r="V103" s="897">
        <f t="shared" si="28"/>
        <v>0</v>
      </c>
      <c r="W103" s="897">
        <f t="shared" si="28"/>
        <v>0</v>
      </c>
      <c r="X103" s="897">
        <f t="shared" si="28"/>
        <v>0</v>
      </c>
      <c r="Y103" s="897">
        <f t="shared" si="28"/>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1289</v>
      </c>
      <c r="E107" s="364">
        <f>(E6/E106)*100</f>
        <v>18.115218179341142</v>
      </c>
      <c r="F107" s="364">
        <f t="shared" ref="F107:R107" si="29">(F6/F106)*100</f>
        <v>16.917543864358972</v>
      </c>
      <c r="G107" s="364">
        <f t="shared" si="29"/>
        <v>17.802310862724539</v>
      </c>
      <c r="H107" s="364">
        <f t="shared" si="29"/>
        <v>18.072326876657346</v>
      </c>
      <c r="I107" s="364">
        <f t="shared" si="29"/>
        <v>17.233315569174742</v>
      </c>
      <c r="J107" s="364">
        <f t="shared" si="29"/>
        <v>18.749946555581211</v>
      </c>
      <c r="K107" s="364">
        <f t="shared" si="29"/>
        <v>20.099760316924247</v>
      </c>
      <c r="L107" s="364">
        <f t="shared" si="29"/>
        <v>16.863352310396891</v>
      </c>
      <c r="M107" s="364">
        <f t="shared" si="29"/>
        <v>19.574406976658629</v>
      </c>
      <c r="N107" s="364">
        <f t="shared" si="29"/>
        <v>19.762601801984658</v>
      </c>
      <c r="O107" s="364">
        <f t="shared" si="29"/>
        <v>21.214572241665032</v>
      </c>
      <c r="P107" s="897">
        <f t="shared" si="29"/>
        <v>22.677509471169007</v>
      </c>
      <c r="Q107" s="897">
        <f t="shared" si="29"/>
        <v>24.240449385682751</v>
      </c>
      <c r="R107" s="897">
        <f t="shared" si="29"/>
        <v>20.600963041613447</v>
      </c>
      <c r="S107" s="897">
        <f t="shared" ref="S107:Y107" si="30">(S6/S106)*100</f>
        <v>20.73665422683758</v>
      </c>
      <c r="T107" s="897">
        <f t="shared" si="30"/>
        <v>21.047136038186157</v>
      </c>
      <c r="U107" s="897">
        <f t="shared" si="30"/>
        <v>21.692686935086279</v>
      </c>
      <c r="V107" s="897">
        <f t="shared" si="30"/>
        <v>23.074974670719349</v>
      </c>
      <c r="W107" s="897">
        <f t="shared" si="30"/>
        <v>23.92271662763466</v>
      </c>
      <c r="X107" s="897">
        <f t="shared" si="30"/>
        <v>24.144280762564989</v>
      </c>
      <c r="Y107" s="897">
        <f t="shared" si="30"/>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1290</v>
      </c>
      <c r="E108" s="364">
        <f>(E20/E106)*100</f>
        <v>22.024215564838087</v>
      </c>
      <c r="F108" s="364">
        <f t="shared" ref="F108:P108" si="31">(F20/F106)*100</f>
        <v>21.763272508924107</v>
      </c>
      <c r="G108" s="364">
        <f t="shared" si="31"/>
        <v>20.748900246899634</v>
      </c>
      <c r="H108" s="364">
        <f t="shared" si="31"/>
        <v>22.580624962822192</v>
      </c>
      <c r="I108" s="364">
        <f t="shared" si="31"/>
        <v>22.274589481397594</v>
      </c>
      <c r="J108" s="364">
        <f t="shared" si="31"/>
        <v>24.130566195106002</v>
      </c>
      <c r="K108" s="364">
        <f t="shared" si="31"/>
        <v>25.794434915554742</v>
      </c>
      <c r="L108" s="364">
        <f t="shared" si="31"/>
        <v>21.2609766843035</v>
      </c>
      <c r="M108" s="364">
        <f t="shared" si="31"/>
        <v>24.346857984188748</v>
      </c>
      <c r="N108" s="364">
        <f t="shared" si="31"/>
        <v>25.227515774494393</v>
      </c>
      <c r="O108" s="364">
        <f t="shared" si="31"/>
        <v>23.619011967708801</v>
      </c>
      <c r="P108" s="897">
        <f t="shared" si="31"/>
        <v>25.809546227743308</v>
      </c>
      <c r="Q108" s="897">
        <f>(Q21/Q106)*100</f>
        <v>27.786478917097394</v>
      </c>
      <c r="R108" s="897">
        <f>(R21/R106)*100</f>
        <v>22.369299434709326</v>
      </c>
      <c r="S108" s="897">
        <f t="shared" ref="S108:Y108" si="32">(S21/S106)*100</f>
        <v>22.910920006490347</v>
      </c>
      <c r="T108" s="897">
        <f t="shared" si="32"/>
        <v>24.403341288782816</v>
      </c>
      <c r="U108" s="897">
        <f t="shared" si="32"/>
        <v>29.854834291974804</v>
      </c>
      <c r="V108" s="897">
        <f t="shared" si="32"/>
        <v>28.077507598784194</v>
      </c>
      <c r="W108" s="897">
        <f t="shared" si="32"/>
        <v>26.967213114754095</v>
      </c>
      <c r="X108" s="897">
        <f t="shared" si="32"/>
        <v>27.177209705372618</v>
      </c>
      <c r="Y108" s="897">
        <f t="shared" si="32"/>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897">
        <f t="shared" si="33"/>
        <v>-6.1949339207048461E-2</v>
      </c>
      <c r="Q110" s="897" t="e">
        <f t="shared" si="33"/>
        <v>#DIV/0!</v>
      </c>
      <c r="R110" s="897" t="e">
        <f t="shared" si="33"/>
        <v>#DIV/0!</v>
      </c>
      <c r="S110" s="897" t="e">
        <f t="shared" si="33"/>
        <v>#DIV/0!</v>
      </c>
      <c r="T110" s="89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1291</v>
      </c>
      <c r="B1" s="82" t="s">
        <v>1292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1293</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2229</v>
      </c>
      <c r="T5" s="28" t="s">
        <v>2229</v>
      </c>
      <c r="U5" s="28" t="s">
        <v>2229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51">
        <f>V8+V13</f>
        <v>847522464545</v>
      </c>
      <c r="W7" s="2481">
        <f>W8+W13</f>
        <v>864864823548</v>
      </c>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734</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7">
        <f>S9+S10+S11</f>
        <v>507469436776.09601</v>
      </c>
      <c r="T8" s="2487">
        <f t="shared" ref="T8:U8" si="5">T9+T10+T11</f>
        <v>539897960555.29962</v>
      </c>
      <c r="U8" s="2487">
        <f t="shared" si="5"/>
        <v>653538983446.19995</v>
      </c>
      <c r="V8" s="2487">
        <f>V9+V10+V11+V12</f>
        <v>745830610145</v>
      </c>
      <c r="W8" s="2481">
        <v>758830610145</v>
      </c>
      <c r="X8" s="24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1294</v>
      </c>
      <c r="B9" s="64" t="s">
        <v>1295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7">
        <v>132037200000.00002</v>
      </c>
      <c r="T9" s="2487">
        <v>132475000000</v>
      </c>
      <c r="U9" s="2487">
        <v>151525700000</v>
      </c>
      <c r="V9" s="2481">
        <v>177937338337</v>
      </c>
      <c r="W9" s="2481">
        <v>177937338337</v>
      </c>
      <c r="X9" s="2490"/>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7">
        <v>322465900000</v>
      </c>
      <c r="T10" s="2487">
        <v>340244300000</v>
      </c>
      <c r="U10" s="2482">
        <v>433938200000</v>
      </c>
      <c r="V10" s="2487">
        <v>451802236591</v>
      </c>
      <c r="W10" s="2481">
        <v>464802236591</v>
      </c>
      <c r="X10" s="2490"/>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8">
        <v>52966336776.095993</v>
      </c>
      <c r="T11" s="2488">
        <v>67178660555.299622</v>
      </c>
      <c r="U11" s="2488">
        <v>68075083446.200005</v>
      </c>
      <c r="V11" s="2481">
        <v>98091035217</v>
      </c>
      <c r="W11" s="2481">
        <v>98091035217</v>
      </c>
      <c r="X11" s="2490"/>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1298</v>
      </c>
      <c r="C12" t="s">
        <v>44</v>
      </c>
      <c r="D12" s="58"/>
      <c r="F12" s="58"/>
      <c r="H12" s="135">
        <v>300000000</v>
      </c>
      <c r="I12" s="135">
        <v>300000000</v>
      </c>
      <c r="J12" s="135">
        <v>3900000000</v>
      </c>
      <c r="K12" s="135">
        <v>3100000000</v>
      </c>
      <c r="L12" s="135">
        <v>2764260000</v>
      </c>
      <c r="M12" s="135">
        <v>2184177000</v>
      </c>
      <c r="N12" s="135"/>
      <c r="O12" s="135"/>
      <c r="P12" s="135"/>
      <c r="Q12" s="135"/>
      <c r="R12" s="135"/>
      <c r="S12" s="2482"/>
      <c r="T12" s="2482"/>
      <c r="U12" s="2482"/>
      <c r="V12" s="2481">
        <v>18000000000</v>
      </c>
      <c r="W12" s="2481">
        <f>W8-W9-W10-W11</f>
        <v>18000000000</v>
      </c>
      <c r="X12" s="24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745</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7">
        <v>56386000000</v>
      </c>
      <c r="T13" s="2487">
        <v>53328200000</v>
      </c>
      <c r="U13" s="2487">
        <v>55051700000</v>
      </c>
      <c r="V13" s="2481">
        <v>101691854400</v>
      </c>
      <c r="W13" s="2481">
        <f>44651095000+61383118403</f>
        <v>106034213403</v>
      </c>
      <c r="X13" s="2490"/>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90"/>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1299</v>
      </c>
      <c r="B15" s="64" t="s">
        <v>1300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9"/>
      <c r="T15" s="2487"/>
      <c r="U15" s="2487"/>
      <c r="V15" s="2490"/>
      <c r="W15" s="2494"/>
      <c r="X15" s="24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1301</v>
      </c>
      <c r="B16" s="64" t="s">
        <v>1301</v>
      </c>
      <c r="C16" s="14" t="s">
        <v>57</v>
      </c>
      <c r="D16" s="58"/>
      <c r="F16" s="58"/>
      <c r="H16" s="135"/>
      <c r="I16" s="135">
        <v>8000000000</v>
      </c>
      <c r="J16" s="135">
        <v>36700000000</v>
      </c>
      <c r="K16" s="135">
        <v>40800000000</v>
      </c>
      <c r="L16" s="135">
        <v>41463900000</v>
      </c>
      <c r="M16" s="135"/>
      <c r="N16" s="135"/>
      <c r="O16" s="135"/>
      <c r="P16" s="135"/>
      <c r="Q16" s="135"/>
      <c r="R16" s="135"/>
      <c r="S16" s="2489"/>
      <c r="T16" s="2482"/>
      <c r="U16" s="2482"/>
      <c r="V16" s="2491"/>
      <c r="W16" s="2494"/>
      <c r="X16" s="24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567</v>
      </c>
      <c r="B17" s="64" t="s">
        <v>1302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7"/>
      <c r="T17" s="2487"/>
      <c r="U17" s="2487"/>
      <c r="V17" s="2490"/>
      <c r="W17" s="2494"/>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7"/>
      <c r="T18" s="2487"/>
      <c r="U18" s="2487"/>
      <c r="V18" s="2490"/>
      <c r="W18" s="2494"/>
      <c r="X18" s="24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5"/>
      <c r="W19" s="2494"/>
      <c r="X19" s="24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7">
        <f>S22+S30+S35+S38+S42+S41</f>
        <v>807413813766</v>
      </c>
      <c r="T21" s="2487">
        <f t="shared" ref="T21:U21" si="8">T22+T30+T35+T38+T42+T41</f>
        <v>783014024553.4187</v>
      </c>
      <c r="U21" s="2487">
        <f t="shared" si="8"/>
        <v>863733668675.26257</v>
      </c>
      <c r="V21" s="2487">
        <v>868523790741</v>
      </c>
      <c r="W21" s="2487">
        <v>881116895408</v>
      </c>
      <c r="X21" s="24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800</v>
      </c>
      <c r="B22" s="64" t="s">
        <v>1008</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7">
        <v>322820080000</v>
      </c>
      <c r="T22" s="2487">
        <v>359088000000</v>
      </c>
      <c r="U22" s="2487">
        <v>385815455788</v>
      </c>
      <c r="V22" s="2487">
        <v>409595054343</v>
      </c>
      <c r="W22" s="2487">
        <v>409183741933</v>
      </c>
      <c r="X22" s="24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1305</v>
      </c>
      <c r="C23" s="233"/>
      <c r="D23" s="58"/>
      <c r="F23" s="58"/>
      <c r="H23" s="135">
        <v>34800000000</v>
      </c>
      <c r="I23" s="135"/>
      <c r="J23" s="135"/>
      <c r="K23" s="135"/>
      <c r="L23" s="135"/>
      <c r="M23" s="135"/>
      <c r="N23" s="135"/>
      <c r="O23" s="135"/>
      <c r="P23" s="135"/>
      <c r="Q23" s="135"/>
      <c r="R23" s="135"/>
      <c r="S23" s="2487"/>
      <c r="T23" s="2487"/>
      <c r="U23" s="2487"/>
      <c r="V23" s="2487"/>
      <c r="W23" s="2487"/>
      <c r="X23" s="24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1306</v>
      </c>
      <c r="C24" s="233"/>
      <c r="D24" s="58"/>
      <c r="F24" s="58"/>
      <c r="H24" s="135">
        <v>23800000000</v>
      </c>
      <c r="I24" s="135"/>
      <c r="J24" s="135"/>
      <c r="K24" s="135"/>
      <c r="L24" s="135"/>
      <c r="M24" s="135"/>
      <c r="N24" s="135"/>
      <c r="O24" s="135"/>
      <c r="P24" s="135"/>
      <c r="Q24" s="135"/>
      <c r="R24" s="135"/>
      <c r="S24" s="2487"/>
      <c r="T24" s="2487"/>
      <c r="U24" s="2487"/>
      <c r="V24" s="2487"/>
      <c r="W24" s="2487"/>
      <c r="X24" s="24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1307</v>
      </c>
      <c r="B25" s="99" t="s">
        <v>1308</v>
      </c>
      <c r="C25" s="11" t="s">
        <v>81</v>
      </c>
      <c r="D25" s="58"/>
      <c r="F25" s="58"/>
      <c r="H25" s="135">
        <v>0</v>
      </c>
      <c r="I25" s="135"/>
      <c r="J25" s="135"/>
      <c r="K25" s="135"/>
      <c r="L25" s="135"/>
      <c r="M25" s="135"/>
      <c r="N25" s="135"/>
      <c r="O25" s="135"/>
      <c r="P25" s="135"/>
      <c r="Q25" s="135"/>
      <c r="R25" s="135"/>
      <c r="S25" s="2487"/>
      <c r="T25" s="2487"/>
      <c r="U25" s="2487"/>
      <c r="V25" s="2487"/>
      <c r="W25" s="2487"/>
      <c r="X25" s="24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1309</v>
      </c>
      <c r="C26" s="90"/>
      <c r="D26" s="58"/>
      <c r="F26" s="58"/>
      <c r="H26" s="159"/>
      <c r="I26" s="159"/>
      <c r="J26" s="159"/>
      <c r="K26" s="159"/>
      <c r="L26" s="135">
        <v>84309930000</v>
      </c>
      <c r="M26" s="135">
        <v>111393026999.99998</v>
      </c>
      <c r="N26" s="135"/>
      <c r="O26" s="135"/>
      <c r="P26" s="135"/>
      <c r="Q26" s="135"/>
      <c r="R26" s="135"/>
      <c r="S26" s="2487"/>
      <c r="T26" s="2487"/>
      <c r="U26" s="2487"/>
      <c r="V26" s="2487"/>
      <c r="W26" s="2487"/>
      <c r="X26" s="24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1310</v>
      </c>
      <c r="C27" s="90"/>
      <c r="D27" s="58"/>
      <c r="F27" s="58"/>
      <c r="H27" s="159"/>
      <c r="I27" s="159"/>
      <c r="J27" s="159"/>
      <c r="K27" s="159"/>
      <c r="L27" s="135">
        <v>49756680000</v>
      </c>
      <c r="M27" s="135">
        <v>54604425000</v>
      </c>
      <c r="N27" s="135"/>
      <c r="O27" s="135"/>
      <c r="P27" s="135"/>
      <c r="Q27" s="135"/>
      <c r="R27" s="135"/>
      <c r="S27" s="2487"/>
      <c r="T27" s="2487"/>
      <c r="U27" s="2487"/>
      <c r="V27" s="2487"/>
      <c r="W27" s="2487"/>
      <c r="X27" s="24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1311</v>
      </c>
      <c r="C28" s="90"/>
      <c r="D28" s="58"/>
      <c r="F28" s="58"/>
      <c r="H28" s="159"/>
      <c r="I28" s="159"/>
      <c r="J28" s="159"/>
      <c r="K28" s="159"/>
      <c r="L28" s="135">
        <v>24878340000</v>
      </c>
      <c r="M28" s="135"/>
      <c r="N28" s="135"/>
      <c r="O28" s="135"/>
      <c r="P28" s="135"/>
      <c r="Q28" s="135"/>
      <c r="R28" s="135"/>
      <c r="S28" s="2487"/>
      <c r="T28" s="2487"/>
      <c r="U28" s="2487"/>
      <c r="V28" s="2487"/>
      <c r="W28" s="2487"/>
      <c r="X28" s="24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1312</v>
      </c>
      <c r="B29" s="64" t="s">
        <v>1313</v>
      </c>
      <c r="C29" s="11" t="s">
        <v>81</v>
      </c>
      <c r="D29" s="58"/>
      <c r="F29" s="58"/>
      <c r="H29" s="159"/>
      <c r="I29" s="159"/>
      <c r="J29" s="159"/>
      <c r="K29" s="159"/>
      <c r="L29" s="135"/>
      <c r="M29" s="135">
        <v>0</v>
      </c>
      <c r="N29" s="135">
        <v>18800000000</v>
      </c>
      <c r="O29" s="135">
        <v>22000000000</v>
      </c>
      <c r="P29" s="142">
        <v>6000000000</v>
      </c>
      <c r="Q29" s="142">
        <v>0</v>
      </c>
      <c r="R29" s="210">
        <v>0</v>
      </c>
      <c r="S29" s="2487"/>
      <c r="T29" s="2487"/>
      <c r="U29" s="2487"/>
      <c r="V29" s="2487"/>
      <c r="W29" s="2487"/>
      <c r="X29" s="24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7">
        <v>140269800000</v>
      </c>
      <c r="T30" s="2487">
        <v>153557400000</v>
      </c>
      <c r="U30" s="2487">
        <v>160242889100</v>
      </c>
      <c r="V30" s="2487">
        <v>137670369597</v>
      </c>
      <c r="W30" s="2487">
        <v>137670369597</v>
      </c>
      <c r="X30" s="2454"/>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1305</v>
      </c>
      <c r="C31" s="233"/>
      <c r="D31" s="58"/>
      <c r="F31" s="58"/>
      <c r="H31" s="135">
        <v>28100000000</v>
      </c>
      <c r="I31" s="135"/>
      <c r="J31" s="135"/>
      <c r="K31" s="135"/>
      <c r="L31" s="135"/>
      <c r="M31" s="135"/>
      <c r="N31" s="135"/>
      <c r="O31" s="135"/>
      <c r="P31" s="135"/>
      <c r="Q31" s="135"/>
      <c r="R31" s="135"/>
      <c r="S31" s="2487"/>
      <c r="T31" s="2487"/>
      <c r="U31" s="2487"/>
      <c r="V31" s="2487"/>
      <c r="W31" s="2487"/>
      <c r="X31" s="24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1315</v>
      </c>
      <c r="C32" s="90"/>
      <c r="D32" s="58"/>
      <c r="F32" s="58"/>
      <c r="H32" s="135"/>
      <c r="I32" s="135"/>
      <c r="J32" s="135"/>
      <c r="K32" s="135"/>
      <c r="L32" s="135"/>
      <c r="M32" s="135"/>
      <c r="N32" s="135"/>
      <c r="O32" s="135"/>
      <c r="P32" s="135"/>
      <c r="Q32" s="135"/>
      <c r="R32" s="135"/>
      <c r="S32" s="2487"/>
      <c r="T32" s="2487"/>
      <c r="U32" s="2487"/>
      <c r="V32" s="2487"/>
      <c r="W32" s="2487"/>
      <c r="X32" s="24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1306</v>
      </c>
      <c r="C33" s="233"/>
      <c r="D33" s="58"/>
      <c r="F33" s="58"/>
      <c r="H33" s="135">
        <v>25500000000</v>
      </c>
      <c r="I33" s="135"/>
      <c r="J33" s="135"/>
      <c r="K33" s="135"/>
      <c r="L33" s="135"/>
      <c r="M33" s="135"/>
      <c r="N33" s="135"/>
      <c r="O33" s="135"/>
      <c r="P33" s="135"/>
      <c r="Q33" s="135"/>
      <c r="R33" s="135"/>
      <c r="S33" s="2487"/>
      <c r="T33" s="2487"/>
      <c r="U33" s="2487"/>
      <c r="V33" s="2487"/>
      <c r="W33" s="2487"/>
      <c r="X33" s="24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1308</v>
      </c>
      <c r="C34" s="233"/>
      <c r="D34" s="58"/>
      <c r="F34" s="58"/>
      <c r="H34" s="135">
        <v>0</v>
      </c>
      <c r="I34" s="135"/>
      <c r="J34" s="135"/>
      <c r="K34" s="135"/>
      <c r="L34" s="135"/>
      <c r="M34" s="135"/>
      <c r="N34" s="135"/>
      <c r="O34" s="135"/>
      <c r="P34" s="135"/>
      <c r="Q34" s="135"/>
      <c r="R34" s="135"/>
      <c r="S34" s="2487"/>
      <c r="T34" s="2487"/>
      <c r="U34" s="2487"/>
      <c r="V34" s="2487"/>
      <c r="W34" s="2487"/>
      <c r="X34" s="24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7032</v>
      </c>
      <c r="B35" s="64" t="s">
        <v>1316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7">
        <v>286505446210</v>
      </c>
      <c r="T35" s="2487">
        <v>219550800000</v>
      </c>
      <c r="U35" s="2487">
        <v>278331049211.00006</v>
      </c>
      <c r="V35" s="2487">
        <v>237896531347</v>
      </c>
      <c r="W35" s="2487">
        <v>250807843757</v>
      </c>
      <c r="X35" s="2454"/>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1317</v>
      </c>
      <c r="C36" s="11" t="s">
        <v>81</v>
      </c>
      <c r="D36" s="90"/>
      <c r="F36" s="58"/>
      <c r="H36" s="159"/>
      <c r="I36" s="159"/>
      <c r="J36" s="159"/>
      <c r="K36" s="159"/>
      <c r="L36" s="135">
        <v>199026720000</v>
      </c>
      <c r="M36" s="135"/>
      <c r="N36" s="135"/>
      <c r="O36" s="135"/>
      <c r="P36" s="135"/>
      <c r="Q36" s="135"/>
      <c r="R36" s="135"/>
      <c r="S36" s="2487"/>
      <c r="T36" s="2487"/>
      <c r="U36" s="2487"/>
      <c r="V36" s="2487"/>
      <c r="W36" s="2487"/>
      <c r="X36" s="24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1318</v>
      </c>
      <c r="C37" s="90"/>
      <c r="D37" s="90"/>
      <c r="F37" s="58"/>
      <c r="H37" s="159"/>
      <c r="I37" s="159"/>
      <c r="J37" s="159"/>
      <c r="K37" s="159"/>
      <c r="L37" s="135"/>
      <c r="M37" s="135"/>
      <c r="N37" s="135"/>
      <c r="O37" s="135"/>
      <c r="P37" s="135"/>
      <c r="Q37" s="135"/>
      <c r="R37" s="135"/>
      <c r="S37" s="2487"/>
      <c r="T37" s="2487"/>
      <c r="U37" s="2487"/>
      <c r="V37" s="2487"/>
      <c r="W37" s="2487"/>
      <c r="X37" s="24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7">
        <v>40632394871</v>
      </c>
      <c r="T38" s="2487">
        <v>35127824553.418686</v>
      </c>
      <c r="U38" s="2487">
        <v>27220036979.262558</v>
      </c>
      <c r="V38" s="2487">
        <v>56893104667</v>
      </c>
      <c r="W38" s="2487">
        <v>56893104667</v>
      </c>
      <c r="X38" s="2454"/>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1319</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7">
        <v>33705009000</v>
      </c>
      <c r="T39" s="2487">
        <v>28051003057</v>
      </c>
      <c r="U39" s="2487">
        <v>19129387210</v>
      </c>
      <c r="V39" s="2487">
        <v>43270999373</v>
      </c>
      <c r="W39" s="2487">
        <v>43270999373</v>
      </c>
      <c r="X39" s="2454"/>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586</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7">
        <v>6927385870.999999</v>
      </c>
      <c r="T40" s="2487">
        <v>7076821496.4186773</v>
      </c>
      <c r="U40" s="2487">
        <v>8090649769.262557</v>
      </c>
      <c r="V40" s="2487">
        <f>V38-V39</f>
        <v>13622105294</v>
      </c>
      <c r="W40" s="2487">
        <f>W38-W39</f>
        <v>13622105294</v>
      </c>
      <c r="X40" s="2454"/>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1015</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7">
        <v>17186092685</v>
      </c>
      <c r="T41" s="2487">
        <v>15690000000.000015</v>
      </c>
      <c r="U41" s="2487">
        <v>12124237596.999954</v>
      </c>
      <c r="V41" s="2487">
        <f>V21-V22-V30-V35-V38</f>
        <v>26468730787</v>
      </c>
      <c r="W41" s="2487">
        <f>W21-W22-W30-W35-W38</f>
        <v>26561835454</v>
      </c>
      <c r="X41" s="24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582</v>
      </c>
      <c r="B42" s="58" t="s">
        <v>1320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7"/>
      <c r="T42" s="2487"/>
      <c r="U42" s="2487"/>
      <c r="V42" s="2487"/>
      <c r="W42" s="2487"/>
      <c r="X42" s="2454"/>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1321</v>
      </c>
      <c r="B43" s="64" t="s">
        <v>1322</v>
      </c>
      <c r="C43" s="58" t="s">
        <v>402</v>
      </c>
      <c r="D43" s="58"/>
      <c r="F43" s="58"/>
      <c r="H43" s="135">
        <v>7400000000</v>
      </c>
      <c r="I43" s="135">
        <v>8700000000</v>
      </c>
      <c r="J43" s="135">
        <v>23500000000</v>
      </c>
      <c r="K43" s="135">
        <v>12200000000</v>
      </c>
      <c r="L43" s="135"/>
      <c r="M43" s="135"/>
      <c r="N43" s="135"/>
      <c r="O43" s="135"/>
      <c r="P43" s="135"/>
      <c r="Q43" s="135"/>
      <c r="R43" s="135"/>
      <c r="S43" s="2487"/>
      <c r="T43" s="2487"/>
      <c r="U43" s="2487"/>
      <c r="V43" s="2487"/>
      <c r="W43" s="2487"/>
      <c r="X43" s="24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1323</v>
      </c>
      <c r="B44" s="64" t="s">
        <v>1323</v>
      </c>
      <c r="C44" s="58" t="s">
        <v>402</v>
      </c>
      <c r="D44" s="58"/>
      <c r="F44" s="58"/>
      <c r="H44" s="135">
        <v>3300000000</v>
      </c>
      <c r="I44" s="135">
        <v>24500000000</v>
      </c>
      <c r="J44" s="135">
        <v>0</v>
      </c>
      <c r="K44" s="135">
        <v>0</v>
      </c>
      <c r="L44" s="135"/>
      <c r="M44" s="135"/>
      <c r="N44" s="135"/>
      <c r="O44" s="135"/>
      <c r="P44" s="135"/>
      <c r="Q44" s="135"/>
      <c r="R44" s="135"/>
      <c r="S44" s="2487"/>
      <c r="T44" s="2487"/>
      <c r="U44" s="2487"/>
      <c r="V44" s="2487"/>
      <c r="W44" s="2487"/>
      <c r="X44" s="24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1324</v>
      </c>
      <c r="B45" s="99" t="s">
        <v>1325</v>
      </c>
      <c r="C45" s="58" t="s">
        <v>402</v>
      </c>
      <c r="D45" s="90"/>
      <c r="F45" s="58"/>
      <c r="H45" s="159">
        <v>0</v>
      </c>
      <c r="I45" s="159"/>
      <c r="J45" s="159"/>
      <c r="K45" s="159"/>
      <c r="L45" s="135">
        <v>156180690000.00003</v>
      </c>
      <c r="M45" s="135"/>
      <c r="N45" s="135"/>
      <c r="O45" s="135"/>
      <c r="P45" s="135"/>
      <c r="Q45" s="135"/>
      <c r="R45" s="135"/>
      <c r="S45" s="2487"/>
      <c r="T45" s="2487"/>
      <c r="U45" s="2487"/>
      <c r="V45" s="2487"/>
      <c r="W45" s="2487"/>
      <c r="X45" s="24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1318</v>
      </c>
      <c r="C46" s="90"/>
      <c r="D46" s="90"/>
      <c r="F46" s="58"/>
      <c r="H46" s="159">
        <v>0</v>
      </c>
      <c r="I46" s="159"/>
      <c r="J46" s="159"/>
      <c r="K46" s="159"/>
      <c r="L46" s="135">
        <v>0</v>
      </c>
      <c r="M46" s="135"/>
      <c r="N46" s="135"/>
      <c r="O46" s="135"/>
      <c r="P46" s="135"/>
      <c r="Q46" s="135"/>
      <c r="R46" s="135"/>
      <c r="S46" s="2487"/>
      <c r="T46" s="2487"/>
      <c r="U46" s="2487"/>
      <c r="V46" s="2487"/>
      <c r="W46" s="2487"/>
      <c r="X46" s="24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1326</v>
      </c>
      <c r="C47" s="90"/>
      <c r="D47" s="90"/>
      <c r="F47" s="58"/>
      <c r="H47" s="159">
        <v>0</v>
      </c>
      <c r="I47" s="159"/>
      <c r="J47" s="159"/>
      <c r="K47" s="159"/>
      <c r="L47" s="135">
        <v>269515350000</v>
      </c>
      <c r="M47" s="135"/>
      <c r="N47" s="135"/>
      <c r="O47" s="135"/>
      <c r="P47" s="135"/>
      <c r="Q47" s="135"/>
      <c r="R47" s="135"/>
      <c r="S47" s="2487"/>
      <c r="T47" s="2487"/>
      <c r="U47" s="2487"/>
      <c r="V47" s="2487"/>
      <c r="W47" s="2487"/>
      <c r="X47" s="24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1327</v>
      </c>
      <c r="C48" s="90"/>
      <c r="D48" s="90"/>
      <c r="F48" s="58"/>
      <c r="H48" s="159">
        <v>0</v>
      </c>
      <c r="I48" s="159"/>
      <c r="J48" s="159"/>
      <c r="K48" s="159"/>
      <c r="L48" s="135">
        <v>0</v>
      </c>
      <c r="M48" s="135"/>
      <c r="N48" s="135"/>
      <c r="O48" s="135"/>
      <c r="P48" s="135"/>
      <c r="Q48" s="135"/>
      <c r="R48" s="135"/>
      <c r="S48" s="2487"/>
      <c r="T48" s="2487"/>
      <c r="U48" s="2487"/>
      <c r="V48" s="2487"/>
      <c r="W48" s="2487"/>
      <c r="X48" s="24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1328</v>
      </c>
      <c r="C49" s="58"/>
      <c r="D49" s="58"/>
      <c r="F49" s="58"/>
      <c r="H49" s="159">
        <v>0</v>
      </c>
      <c r="I49" s="159"/>
      <c r="J49" s="159"/>
      <c r="K49" s="159"/>
      <c r="L49" s="159"/>
      <c r="M49" s="135">
        <v>0</v>
      </c>
      <c r="N49" s="135">
        <v>41100000000</v>
      </c>
      <c r="O49" s="135">
        <v>8600000000</v>
      </c>
      <c r="P49" s="135">
        <v>11300000000</v>
      </c>
      <c r="Q49" s="135">
        <v>9100000000</v>
      </c>
      <c r="R49" s="135">
        <v>29700000000</v>
      </c>
      <c r="S49" s="2487"/>
      <c r="T49" s="2487"/>
      <c r="U49" s="2487"/>
      <c r="V49" s="2487"/>
      <c r="W49" s="2487"/>
      <c r="X49" s="24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1189</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7">
        <v>181875079701.50119</v>
      </c>
      <c r="T50" s="2487">
        <v>261024661090.01633</v>
      </c>
      <c r="U50" s="2487">
        <v>275742236231.34949</v>
      </c>
      <c r="V50" s="2487">
        <v>519557898215</v>
      </c>
      <c r="W50" s="2487">
        <v>519557898215</v>
      </c>
      <c r="X50" s="2454"/>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7"/>
      <c r="T51" s="2487"/>
      <c r="U51" s="2487"/>
      <c r="V51" s="2487"/>
      <c r="W51" s="2487"/>
      <c r="X51" s="24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1329</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7"/>
      <c r="T52" s="2487"/>
      <c r="U52" s="2487"/>
      <c r="V52" s="2487"/>
      <c r="W52" s="2487"/>
      <c r="X52" s="24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t="s">
        <v>244</v>
      </c>
      <c r="B53" s="58" t="s">
        <v>591</v>
      </c>
      <c r="C53" s="11" t="s">
        <v>75</v>
      </c>
      <c r="D53" s="58"/>
      <c r="F53" s="58"/>
      <c r="H53" s="135">
        <v>-2600000000</v>
      </c>
      <c r="I53" s="135">
        <v>-1400000000</v>
      </c>
      <c r="J53" s="135">
        <v>-800000000</v>
      </c>
      <c r="K53" s="135">
        <v>-300000000</v>
      </c>
      <c r="L53" s="159"/>
      <c r="M53" s="135"/>
      <c r="N53" s="135"/>
      <c r="O53" s="135"/>
      <c r="P53" s="135"/>
      <c r="Q53" s="135"/>
      <c r="R53" s="135"/>
      <c r="S53" s="2487"/>
      <c r="T53" s="2487"/>
      <c r="U53" s="2487"/>
      <c r="V53" s="2487"/>
      <c r="W53" s="2487"/>
      <c r="X53" s="24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1330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4"/>
      <c r="W54" s="2494"/>
      <c r="X54" s="24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1331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4"/>
      <c r="W55" s="2494"/>
      <c r="X55" s="24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1332</v>
      </c>
      <c r="C56" s="90"/>
      <c r="D56" s="90"/>
      <c r="E56" s="58"/>
      <c r="F56" s="58"/>
      <c r="H56" s="135">
        <v>-144300000000</v>
      </c>
      <c r="I56" s="135">
        <v>-144300000000</v>
      </c>
      <c r="J56" s="135">
        <v>-182200000000</v>
      </c>
      <c r="K56" s="135">
        <v>-210400000000</v>
      </c>
      <c r="L56" s="135">
        <v>-527973660000.00012</v>
      </c>
      <c r="M56" s="159"/>
      <c r="N56" s="159"/>
      <c r="O56" s="159"/>
      <c r="P56" s="159"/>
      <c r="Q56" s="159"/>
      <c r="R56" s="2483"/>
      <c r="S56" s="2483"/>
      <c r="T56" s="2483"/>
      <c r="U56" s="2483"/>
      <c r="V56" s="2481"/>
      <c r="W56" s="2494"/>
      <c r="X56" s="24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1333</v>
      </c>
      <c r="C57" s="90"/>
      <c r="D57" s="90"/>
      <c r="E57" s="58"/>
      <c r="F57" s="58"/>
      <c r="H57" s="135">
        <v>-35900000000</v>
      </c>
      <c r="I57" s="135">
        <v>-54100000000</v>
      </c>
      <c r="J57" s="135">
        <v>-17100000000.000002</v>
      </c>
      <c r="K57" s="135">
        <v>5700000000</v>
      </c>
      <c r="L57" s="135">
        <v>-33171120000.000004</v>
      </c>
      <c r="M57" s="159"/>
      <c r="N57" s="159"/>
      <c r="O57" s="159"/>
      <c r="P57" s="159"/>
      <c r="Q57" s="159"/>
      <c r="R57" s="2483"/>
      <c r="S57" s="2483"/>
      <c r="T57" s="2483"/>
      <c r="U57" s="2483"/>
      <c r="V57" s="2481"/>
      <c r="W57" s="2494"/>
      <c r="X57" s="24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1334</v>
      </c>
      <c r="C58" s="90"/>
      <c r="D58" s="90"/>
      <c r="E58" s="58"/>
      <c r="F58" s="58"/>
      <c r="H58" s="135">
        <v>-58500000000</v>
      </c>
      <c r="I58" s="135">
        <v>-10200000000</v>
      </c>
      <c r="J58" s="135">
        <v>-13700000000</v>
      </c>
      <c r="K58" s="135">
        <v>-21900000000</v>
      </c>
      <c r="L58" s="135">
        <v>-11057040000</v>
      </c>
      <c r="M58" s="159"/>
      <c r="N58" s="159"/>
      <c r="O58" s="159"/>
      <c r="P58" s="159"/>
      <c r="Q58" s="159"/>
      <c r="R58" s="2483"/>
      <c r="S58" s="2483"/>
      <c r="T58" s="2483"/>
      <c r="U58" s="2483"/>
      <c r="V58" s="2481"/>
      <c r="W58" s="2494"/>
      <c r="X58" s="24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1335</v>
      </c>
      <c r="C59" s="90"/>
      <c r="D59" s="90"/>
      <c r="E59" s="58"/>
      <c r="F59" s="58"/>
      <c r="H59" s="135">
        <v>-49000000000</v>
      </c>
      <c r="I59" s="135">
        <v>-10100000000</v>
      </c>
      <c r="J59" s="135">
        <v>-1800000000</v>
      </c>
      <c r="K59" s="135">
        <v>-400000000</v>
      </c>
      <c r="L59" s="135" t="s">
        <v>1336</v>
      </c>
      <c r="M59" s="135" t="s">
        <v>1336</v>
      </c>
      <c r="N59" s="135" t="s">
        <v>1336</v>
      </c>
      <c r="O59" s="135" t="s">
        <v>1336</v>
      </c>
      <c r="P59" s="135" t="s">
        <v>1336</v>
      </c>
      <c r="Q59" s="135" t="s">
        <v>1336</v>
      </c>
      <c r="R59" s="135" t="s">
        <v>1336</v>
      </c>
      <c r="S59" s="135"/>
      <c r="T59" s="135"/>
      <c r="U59" s="135"/>
      <c r="V59" s="2481"/>
      <c r="W59" s="2494"/>
      <c r="X59" s="24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81"/>
      <c r="W60" s="2494"/>
      <c r="X60" s="24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483"/>
      <c r="S61" s="2483"/>
      <c r="T61" s="2483"/>
      <c r="U61" s="2483"/>
      <c r="V61" s="2481"/>
      <c r="W61" s="2494"/>
      <c r="X61" s="24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1333</v>
      </c>
      <c r="C62" s="90"/>
      <c r="D62" s="90"/>
      <c r="E62" s="58"/>
      <c r="F62" s="58"/>
      <c r="H62" s="135">
        <v>-94300000000</v>
      </c>
      <c r="I62" s="135">
        <v>-64300000000</v>
      </c>
      <c r="J62" s="135">
        <v>-30800000000</v>
      </c>
      <c r="K62" s="135">
        <v>-16300000000</v>
      </c>
      <c r="L62" s="135">
        <v>-44228160000</v>
      </c>
      <c r="M62" s="159"/>
      <c r="N62" s="159"/>
      <c r="O62" s="159"/>
      <c r="P62" s="159"/>
      <c r="Q62" s="159"/>
      <c r="R62" s="2483"/>
      <c r="S62" s="2483"/>
      <c r="T62" s="2483"/>
      <c r="U62" s="2483"/>
      <c r="V62" s="2481"/>
      <c r="W62" s="2494"/>
      <c r="X62" s="24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4">
        <f t="shared" si="14"/>
        <v>149700000000</v>
      </c>
      <c r="S63" s="2484">
        <f>S20-S6</f>
        <v>285766966565.90405</v>
      </c>
      <c r="T63" s="2484">
        <f t="shared" ref="T63:U63" si="15">T20-T6</f>
        <v>331794119206.1355</v>
      </c>
      <c r="U63" s="2484">
        <f t="shared" si="15"/>
        <v>292372358705.41211</v>
      </c>
      <c r="V63" s="2484">
        <v>164049394193</v>
      </c>
      <c r="W63" s="2484">
        <v>163549394193</v>
      </c>
      <c r="X63" s="24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3">
        <f t="shared" si="16"/>
        <v>45700000000</v>
      </c>
      <c r="S64" s="2483"/>
      <c r="T64" s="2483"/>
      <c r="U64" s="2483"/>
      <c r="V64" s="2481"/>
      <c r="W64" s="2494"/>
      <c r="X64" s="24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1338</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81"/>
      <c r="W65" s="2494"/>
      <c r="X65" s="24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1339</v>
      </c>
      <c r="C66" s="90"/>
      <c r="D66" s="90"/>
      <c r="E66" s="90"/>
      <c r="F66" s="90"/>
      <c r="H66" s="135">
        <v>60900000000</v>
      </c>
      <c r="I66" s="135">
        <v>40000000000</v>
      </c>
      <c r="J66" s="135">
        <v>67599999999.999992</v>
      </c>
      <c r="K66" s="135">
        <v>87400000000</v>
      </c>
      <c r="L66" s="135">
        <v>134066610000</v>
      </c>
      <c r="M66" s="159"/>
      <c r="N66" s="159"/>
      <c r="O66" s="159"/>
      <c r="P66" s="159"/>
      <c r="Q66" s="159"/>
      <c r="R66" s="2483"/>
      <c r="S66" s="2483"/>
      <c r="T66" s="2483"/>
      <c r="U66" s="2483"/>
      <c r="V66" s="2481"/>
      <c r="W66" s="2494"/>
      <c r="X66" s="24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1340</v>
      </c>
      <c r="C67" s="90"/>
      <c r="D67" s="90"/>
      <c r="E67" s="90"/>
      <c r="F67" s="90"/>
      <c r="H67" s="135">
        <v>0</v>
      </c>
      <c r="I67" s="135">
        <v>8000000000</v>
      </c>
      <c r="J67" s="135">
        <v>36700000000</v>
      </c>
      <c r="K67" s="135">
        <v>40700000000</v>
      </c>
      <c r="L67" s="135">
        <v>41463900000</v>
      </c>
      <c r="M67" s="159"/>
      <c r="N67" s="159"/>
      <c r="O67" s="159"/>
      <c r="P67" s="159"/>
      <c r="Q67" s="159"/>
      <c r="R67" s="2483"/>
      <c r="S67" s="2483"/>
      <c r="T67" s="2483"/>
      <c r="U67" s="2483"/>
      <c r="V67" s="2481"/>
      <c r="W67" s="2494"/>
      <c r="X67" s="24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1341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81"/>
      <c r="W68" s="2494"/>
      <c r="X68" s="24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1342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81"/>
      <c r="W69" s="2494"/>
      <c r="X69" s="24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81"/>
      <c r="W70" s="2494"/>
      <c r="X70" s="24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1344</v>
      </c>
      <c r="C71" s="117"/>
      <c r="D71" s="90"/>
      <c r="E71" s="90"/>
      <c r="F71" s="90"/>
      <c r="H71" s="135">
        <v>3300000000</v>
      </c>
      <c r="I71" s="135">
        <v>24500000000</v>
      </c>
      <c r="J71" s="135">
        <v>0</v>
      </c>
      <c r="K71" s="135">
        <v>0</v>
      </c>
      <c r="L71" s="135"/>
      <c r="M71" s="135"/>
      <c r="N71" s="135"/>
      <c r="O71" s="135"/>
      <c r="P71" s="135"/>
      <c r="Q71" s="135"/>
      <c r="R71" s="135"/>
      <c r="S71" s="135"/>
      <c r="T71" s="135"/>
      <c r="U71" s="135"/>
      <c r="V71" s="2481"/>
      <c r="W71" s="2494"/>
      <c r="X71" s="24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81">
        <v>-8107063627</v>
      </c>
      <c r="W72" s="2481">
        <v>-8107063627</v>
      </c>
      <c r="X72" s="24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1261</v>
      </c>
      <c r="B73" s="99" t="s">
        <v>1346</v>
      </c>
      <c r="C73" s="58" t="s">
        <v>264</v>
      </c>
      <c r="D73" s="90"/>
      <c r="E73" s="90"/>
      <c r="F73" s="90"/>
      <c r="H73" s="135">
        <v>0</v>
      </c>
      <c r="I73" s="135">
        <v>29100000000</v>
      </c>
      <c r="J73" s="135">
        <v>0</v>
      </c>
      <c r="K73" s="135">
        <v>0</v>
      </c>
      <c r="L73" s="135"/>
      <c r="M73" s="135"/>
      <c r="N73" s="135"/>
      <c r="O73" s="135"/>
      <c r="P73" s="135"/>
      <c r="Q73" s="135"/>
      <c r="R73" s="135"/>
      <c r="S73" s="135"/>
      <c r="T73" s="135"/>
      <c r="U73" s="135"/>
      <c r="V73" s="2481"/>
      <c r="W73" s="2494"/>
      <c r="X73" s="24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1256</v>
      </c>
      <c r="B74" s="99" t="s">
        <v>1347</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81">
        <v>16872714157</v>
      </c>
      <c r="W74" s="2481">
        <v>16872714157</v>
      </c>
      <c r="X74" s="24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1348</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81">
        <v>-24979777784</v>
      </c>
      <c r="W75" s="2481">
        <v>-24979777784</v>
      </c>
      <c r="X75" s="24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1349</v>
      </c>
      <c r="B76" s="99" t="s">
        <v>1350</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1351</v>
      </c>
      <c r="B77" s="99" t="s">
        <v>1352</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1099</v>
      </c>
      <c r="B78" s="90" t="s">
        <v>1353</v>
      </c>
      <c r="C78" s="90" t="s">
        <v>124</v>
      </c>
      <c r="D78" s="90"/>
      <c r="E78" s="90"/>
      <c r="F78" s="90"/>
      <c r="H78" s="135">
        <v>0</v>
      </c>
      <c r="I78" s="135">
        <v>400000000</v>
      </c>
      <c r="J78" s="135">
        <v>3100000000</v>
      </c>
      <c r="K78" s="135">
        <v>100000000</v>
      </c>
      <c r="L78" s="135">
        <v>0</v>
      </c>
      <c r="M78" s="159"/>
      <c r="N78" s="159"/>
      <c r="O78" s="159"/>
      <c r="P78" s="159"/>
      <c r="Q78" s="159"/>
      <c r="R78" s="2483"/>
      <c r="S78" s="2483"/>
      <c r="T78" s="2483"/>
      <c r="U78" s="2483"/>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1354</v>
      </c>
      <c r="B80" s="103" t="s">
        <v>1355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431</v>
      </c>
      <c r="B82" s="99" t="s">
        <v>1357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1207</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1358</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1359</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1360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1030</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1361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1362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1171</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1366</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5">
        <f t="shared" si="35"/>
        <v>44600000000</v>
      </c>
      <c r="S105" s="2492">
        <f t="shared" si="35"/>
        <v>0</v>
      </c>
      <c r="T105" s="2492">
        <f t="shared" si="35"/>
        <v>0</v>
      </c>
      <c r="U105" s="2492">
        <f t="shared" si="35"/>
        <v>0</v>
      </c>
      <c r="V105" s="2492">
        <f t="shared" ref="V105:W105" si="36">V72-V73-V74-V75-V76-V77</f>
        <v>0</v>
      </c>
      <c r="W105" s="2492">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5">
        <f t="shared" si="37"/>
        <v>105100000000</v>
      </c>
      <c r="S106" s="2492">
        <f t="shared" si="37"/>
        <v>0</v>
      </c>
      <c r="T106" s="2492">
        <f t="shared" si="37"/>
        <v>0</v>
      </c>
      <c r="U106" s="2492">
        <f t="shared" si="37"/>
        <v>0</v>
      </c>
      <c r="V106" s="2492">
        <f t="shared" ref="V106:W106" si="38">V79-V81-V82-V80</f>
        <v>172156457820</v>
      </c>
      <c r="W106" s="2492">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6">
        <v>4785205000000</v>
      </c>
      <c r="S109" s="2493">
        <v>5344256000000</v>
      </c>
      <c r="T109" s="2493">
        <v>5922531000000</v>
      </c>
      <c r="U109" s="2493">
        <v>6565788000000</v>
      </c>
      <c r="V109" s="154"/>
      <c r="W109" s="2472"/>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1289</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1367</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1368</v>
      </c>
      <c r="B1" s="967" t="s">
        <v>1369</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1370</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1372</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1373</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1374</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1375</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1376</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1377</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1378</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1379</v>
      </c>
      <c r="B14" s="988" t="s">
        <v>1380</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1381</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1382</v>
      </c>
      <c r="B16" s="981" t="s">
        <v>1383</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1384</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1385</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800</v>
      </c>
      <c r="B21" s="988" t="s">
        <v>1386</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1387</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1388</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1389</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1390</v>
      </c>
      <c r="B26" s="988" t="s">
        <v>1391</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1392</v>
      </c>
      <c r="B27" s="988" t="s">
        <v>1393</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1394</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1395</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1396</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1397</v>
      </c>
      <c r="B31" s="988" t="s">
        <v>1398</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1399</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1400</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1401</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1402</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1403</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1404</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1405</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418</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447</v>
      </c>
      <c r="B42" s="988" t="s">
        <v>447</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1406</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1407</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431</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1408</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1409</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1410</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829</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879</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1174</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626</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1411</v>
      </c>
      <c r="B1" s="967" t="s">
        <v>1412</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1413</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1414</v>
      </c>
      <c r="B6" s="1012" t="s">
        <v>1415</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1416</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1417</v>
      </c>
      <c r="B8" s="988" t="s">
        <v>1418</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1419</v>
      </c>
      <c r="B9" s="988" t="s">
        <v>1420</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992</v>
      </c>
      <c r="B10" s="997" t="s">
        <v>1421</v>
      </c>
      <c r="C10" s="968" t="s">
        <v>7055</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1422</v>
      </c>
      <c r="B11" s="997" t="s">
        <v>1423</v>
      </c>
      <c r="C11" s="968" t="s">
        <v>7055</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1424</v>
      </c>
      <c r="B12" s="997" t="s">
        <v>1425</v>
      </c>
      <c r="C12" s="968" t="s">
        <v>7055</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646</v>
      </c>
      <c r="B13" s="997" t="s">
        <v>1426</v>
      </c>
      <c r="C13" s="968" t="s">
        <v>7055</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1427</v>
      </c>
      <c r="C14" s="968" t="s">
        <v>7055</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1428</v>
      </c>
      <c r="B15" s="997" t="s">
        <v>1428</v>
      </c>
      <c r="C15" s="968" t="s">
        <v>7055</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1429</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1430</v>
      </c>
      <c r="B17" s="988" t="s">
        <v>1430</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1431</v>
      </c>
      <c r="B18" s="988" t="s">
        <v>1431</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1432</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1385</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1433</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1434</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1435</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1436</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1437</v>
      </c>
      <c r="B25" s="997" t="s">
        <v>1438</v>
      </c>
      <c r="C25" s="968" t="s">
        <v>1439</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1439</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1440</v>
      </c>
      <c r="B27" s="988" t="s">
        <v>1441</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1442</v>
      </c>
      <c r="B28" s="997" t="s">
        <v>1443</v>
      </c>
      <c r="C28" s="968" t="s">
        <v>1444</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1444</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1444</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1445</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1446</v>
      </c>
      <c r="B35" s="988" t="s">
        <v>1447</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1448</v>
      </c>
      <c r="B36" s="997" t="s">
        <v>1449</v>
      </c>
      <c r="C36" s="968" t="s">
        <v>1450</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1451</v>
      </c>
      <c r="B37" s="997" t="s">
        <v>1452</v>
      </c>
      <c r="C37" s="968" t="s">
        <v>1450</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1453</v>
      </c>
      <c r="B38" s="988" t="s">
        <v>1454</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1455</v>
      </c>
      <c r="B39" s="988" t="s">
        <v>1456</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3">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1457</v>
      </c>
      <c r="C41" s="981" t="s">
        <v>201</v>
      </c>
      <c r="D41" s="969"/>
      <c r="E41" s="969"/>
      <c r="F41" s="1048">
        <v>0</v>
      </c>
      <c r="G41" s="1048">
        <v>0</v>
      </c>
      <c r="H41" s="2653">
        <v>0</v>
      </c>
      <c r="I41" s="2653">
        <v>0</v>
      </c>
      <c r="J41" s="2653">
        <v>0</v>
      </c>
      <c r="K41" s="2653">
        <v>0</v>
      </c>
      <c r="L41" s="2653">
        <v>0</v>
      </c>
      <c r="M41" s="1050"/>
      <c r="N41" s="1051"/>
      <c r="O41" s="1051"/>
      <c r="P41" s="1048"/>
      <c r="Q41" s="1048"/>
      <c r="R41" s="2654">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1458</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1459</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1460</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1461</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1462</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1463</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1464</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1459</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1460</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1465</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1107</v>
      </c>
      <c r="B56" s="988" t="s">
        <v>1107</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1466</v>
      </c>
      <c r="B57" s="997" t="s">
        <v>928</v>
      </c>
      <c r="C57" s="981" t="s">
        <v>502</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1467</v>
      </c>
      <c r="B58" s="997" t="s">
        <v>1468</v>
      </c>
      <c r="C58" s="981" t="s">
        <v>502</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502</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1469</v>
      </c>
      <c r="B60" s="988" t="s">
        <v>1470</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1471</v>
      </c>
      <c r="B61" s="988" t="s">
        <v>1472</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424</v>
      </c>
      <c r="B62" s="1062" t="s">
        <v>424</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1473</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864</v>
      </c>
      <c r="B64" s="988" t="s">
        <v>1474</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1475</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1476</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1477</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1478</v>
      </c>
      <c r="B68" s="988" t="s">
        <v>1478</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1479</v>
      </c>
      <c r="B69" s="988" t="s">
        <v>1480</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1481</v>
      </c>
      <c r="B70" s="988" t="s">
        <v>1482</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1483</v>
      </c>
      <c r="B71" s="988" t="s">
        <v>1484</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1485</v>
      </c>
      <c r="B72" s="988" t="s">
        <v>1486</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1097</v>
      </c>
      <c r="B73" s="988" t="s">
        <v>1487</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1488</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1489</v>
      </c>
      <c r="B75" s="981" t="s">
        <v>1490</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1491</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1492</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618</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453</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1493</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1494</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879</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1495</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1496</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1497</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1498</v>
      </c>
      <c r="B1" s="964" t="s">
        <v>1499</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1500</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1140</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1501</v>
      </c>
      <c r="B6" s="935" t="s">
        <v>1502</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1503</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1504</v>
      </c>
      <c r="C9" s="926" t="s">
        <v>555</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1505</v>
      </c>
      <c r="C10" s="926" t="s">
        <v>1506</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1507</v>
      </c>
      <c r="B11" s="947" t="s">
        <v>1508</v>
      </c>
      <c r="C11" s="926" t="s">
        <v>1506</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1509</v>
      </c>
      <c r="C12" s="926" t="s">
        <v>555</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646</v>
      </c>
      <c r="B13" s="947" t="s">
        <v>1510</v>
      </c>
      <c r="C13" s="926" t="s">
        <v>555</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1511</v>
      </c>
      <c r="C14" s="926" t="s">
        <v>555</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910</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476</v>
      </c>
      <c r="B17" s="946" t="s">
        <v>1512</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1513</v>
      </c>
      <c r="B18" s="946" t="s">
        <v>1514</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563</v>
      </c>
      <c r="B19" s="940" t="s">
        <v>1515</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1516</v>
      </c>
      <c r="B20" s="946" t="s">
        <v>1517</v>
      </c>
      <c r="C20" s="926" t="s">
        <v>1518</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1519</v>
      </c>
      <c r="B21" s="946" t="s">
        <v>1520</v>
      </c>
      <c r="C21" s="926" t="s">
        <v>1518</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1521</v>
      </c>
      <c r="B22" s="946" t="s">
        <v>1522</v>
      </c>
      <c r="C22" s="926" t="s">
        <v>1518</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1523</v>
      </c>
      <c r="B23" s="946" t="s">
        <v>1524</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538</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1525</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800</v>
      </c>
      <c r="B26" s="946" t="s">
        <v>1526</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1062</v>
      </c>
      <c r="B27" s="946" t="s">
        <v>1527</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1528</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1529</v>
      </c>
      <c r="B31" s="946" t="s">
        <v>1530</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1531</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809</v>
      </c>
      <c r="B34" s="946" t="s">
        <v>1532</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1014</v>
      </c>
      <c r="B35" s="946" t="s">
        <v>1533</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1534</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1535</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1536</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1537</v>
      </c>
      <c r="B39" s="940" t="s">
        <v>1538</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1539</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1540</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1541</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1542</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1543</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1107</v>
      </c>
      <c r="B45" s="946" t="s">
        <v>1107</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1544</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1545</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1546</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1547</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1548</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1549</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1550</v>
      </c>
      <c r="B55" s="946" t="s">
        <v>1550</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1551</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1552</v>
      </c>
      <c r="B57" s="940" t="s">
        <v>1553</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864</v>
      </c>
      <c r="B58" s="946" t="s">
        <v>1554</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600</v>
      </c>
      <c r="B59" s="946" t="s">
        <v>600</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1555</v>
      </c>
      <c r="B60" s="946" t="s">
        <v>1556</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1557</v>
      </c>
      <c r="B61" s="946" t="s">
        <v>1558</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1559</v>
      </c>
      <c r="B62" s="946" t="s">
        <v>1560</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1561</v>
      </c>
      <c r="B63" s="946" t="s">
        <v>1562</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1039</v>
      </c>
      <c r="B64" s="955" t="s">
        <v>1039</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1563</v>
      </c>
      <c r="B65" s="940" t="s">
        <v>1563</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1564</v>
      </c>
      <c r="B66" s="940" t="s">
        <v>1565</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1566</v>
      </c>
      <c r="B67" s="940" t="s">
        <v>1566</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1567</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7054</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1568</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2260</v>
      </c>
      <c r="B71" s="940" t="s">
        <v>1569</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1570</v>
      </c>
      <c r="B72" s="940" t="s">
        <v>1570</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617</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1571</v>
      </c>
      <c r="T76" s="940" t="s">
        <v>1571</v>
      </c>
      <c r="U76" s="940" t="s">
        <v>1571</v>
      </c>
      <c r="V76" s="940" t="s">
        <v>1571</v>
      </c>
      <c r="W76" s="940" t="s">
        <v>1571</v>
      </c>
      <c r="X76" s="940" t="s">
        <v>1571</v>
      </c>
      <c r="Y76" s="940" t="s">
        <v>1571</v>
      </c>
      <c r="Z76" s="940" t="s">
        <v>1571</v>
      </c>
      <c r="AA76" s="940" t="s">
        <v>1571</v>
      </c>
    </row>
    <row r="77" spans="1:27">
      <c r="B77" s="940" t="s">
        <v>1572</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1573</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1574</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1575</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1576</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1577</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879</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1578</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626</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1">
        <f t="shared" ref="S94:AA94" si="28">(R6/S93)*100</f>
        <v>22.260379712537571</v>
      </c>
      <c r="T94" s="2421">
        <f t="shared" si="28"/>
        <v>26.121764464656234</v>
      </c>
      <c r="U94" s="2421">
        <f t="shared" si="28"/>
        <v>25.937207811682239</v>
      </c>
      <c r="V94" s="2421">
        <f t="shared" si="28"/>
        <v>26.83323041318268</v>
      </c>
      <c r="W94" s="2421">
        <f t="shared" si="28"/>
        <v>28.209624924953392</v>
      </c>
      <c r="X94" s="2421">
        <f t="shared" si="28"/>
        <v>26.506544795211244</v>
      </c>
      <c r="Y94" s="2421">
        <f t="shared" si="28"/>
        <v>25.91227889468411</v>
      </c>
      <c r="Z94" s="2421">
        <f t="shared" si="28"/>
        <v>25.656437277693929</v>
      </c>
      <c r="AA94" s="2421">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1">
        <f t="shared" ref="S95:AA95" si="30">(R24/S93)*100</f>
        <v>29.667483727055622</v>
      </c>
      <c r="T95" s="2421">
        <f t="shared" si="30"/>
        <v>30.546391563278476</v>
      </c>
      <c r="U95" s="2421">
        <f t="shared" si="30"/>
        <v>28.896285275766964</v>
      </c>
      <c r="V95" s="2421">
        <f t="shared" si="30"/>
        <v>29.71221300576909</v>
      </c>
      <c r="W95" s="2421">
        <f t="shared" si="30"/>
        <v>31.246774312467746</v>
      </c>
      <c r="X95" s="2421">
        <f t="shared" si="30"/>
        <v>32.113956434266413</v>
      </c>
      <c r="Y95" s="2421">
        <f t="shared" si="30"/>
        <v>30.823181294654145</v>
      </c>
      <c r="Z95" s="2421">
        <f t="shared" si="30"/>
        <v>30.007678661265125</v>
      </c>
      <c r="AA95" s="2421">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1579</v>
      </c>
      <c r="B1" s="82" t="s">
        <v>1580</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1581</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1140</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8"/>
      <c r="AE5" s="2498"/>
      <c r="AF5" s="2498"/>
      <c r="AG5" s="2498"/>
      <c r="AH5" s="2498"/>
      <c r="AI5" s="2498"/>
      <c r="AJ5" s="2498"/>
      <c r="AK5" s="2498"/>
      <c r="AL5" s="2498"/>
      <c r="AM5" s="2498"/>
      <c r="AN5" s="2498"/>
      <c r="AO5" s="2498"/>
      <c r="AP5" s="2498"/>
      <c r="AQ5" s="2498"/>
      <c r="AR5" s="2498"/>
      <c r="AS5" s="2498"/>
      <c r="AT5" s="2498"/>
      <c r="AU5" s="2498"/>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01">
        <v>132199999999.99998</v>
      </c>
      <c r="S6" s="2501">
        <v>134100000000</v>
      </c>
      <c r="T6" s="2501">
        <v>147100000000</v>
      </c>
      <c r="U6" s="2501">
        <v>154000000000</v>
      </c>
      <c r="V6" s="2501">
        <v>202700000000</v>
      </c>
      <c r="W6" s="2501">
        <v>225600000000</v>
      </c>
      <c r="X6" s="2501">
        <v>238900000000</v>
      </c>
      <c r="Y6" s="2501">
        <v>253200000000</v>
      </c>
      <c r="Z6" s="2501">
        <v>275700000000</v>
      </c>
      <c r="AA6" s="2501">
        <v>300100000000</v>
      </c>
      <c r="AB6" s="365" t="str">
        <f t="shared" si="3"/>
        <v/>
      </c>
      <c r="AC6" s="2495"/>
      <c r="AD6" s="2498"/>
      <c r="AE6" s="2498"/>
      <c r="AF6" s="2498"/>
      <c r="AG6" s="2498"/>
      <c r="AH6" s="2498"/>
      <c r="AI6" s="2498"/>
      <c r="AJ6" s="2498"/>
      <c r="AK6" s="2498"/>
      <c r="AL6" s="2498"/>
      <c r="AM6" s="2498"/>
      <c r="AN6" s="2498"/>
      <c r="AO6" s="2498"/>
      <c r="AP6" s="2498"/>
      <c r="AQ6" s="2498"/>
      <c r="AR6" s="2498"/>
      <c r="AS6" s="2498"/>
      <c r="AT6" s="2498"/>
      <c r="AU6" s="2498"/>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7">
        <f>Q8</f>
        <v>42200000000</v>
      </c>
      <c r="R7" s="2507">
        <f t="shared" ref="R7:T7" si="6">R8</f>
        <v>41300000000</v>
      </c>
      <c r="S7" s="2507">
        <f t="shared" si="6"/>
        <v>66500000000</v>
      </c>
      <c r="T7" s="2507">
        <f t="shared" si="6"/>
        <v>84900000000</v>
      </c>
      <c r="U7" s="2507">
        <f>U8</f>
        <v>93400000000</v>
      </c>
      <c r="V7" s="2507">
        <f t="shared" ref="V7:AA7" si="7">V8</f>
        <v>112000000000</v>
      </c>
      <c r="W7" s="2507">
        <f t="shared" si="7"/>
        <v>125500000000</v>
      </c>
      <c r="X7" s="2507">
        <f t="shared" si="7"/>
        <v>140200000000</v>
      </c>
      <c r="Y7" s="2507">
        <f t="shared" si="7"/>
        <v>156200000000</v>
      </c>
      <c r="Z7" s="2507">
        <f t="shared" si="7"/>
        <v>173400000000</v>
      </c>
      <c r="AA7" s="2507">
        <f t="shared" si="7"/>
        <v>192000000000</v>
      </c>
      <c r="AB7" s="365" t="str">
        <f t="shared" si="3"/>
        <v/>
      </c>
      <c r="AC7" s="2495"/>
      <c r="AD7" s="2498"/>
      <c r="AE7" s="2498"/>
      <c r="AF7" s="2498"/>
      <c r="AG7" s="2498"/>
      <c r="AH7" s="2498"/>
      <c r="AI7" s="2498"/>
      <c r="AJ7" s="2498"/>
      <c r="AK7" s="2498"/>
      <c r="AL7" s="2498"/>
      <c r="AM7" s="2498"/>
      <c r="AN7" s="2498"/>
      <c r="AO7" s="2498"/>
      <c r="AP7" s="2498"/>
      <c r="AQ7" s="2498"/>
      <c r="AR7" s="2498"/>
      <c r="AS7" s="2498"/>
      <c r="AT7" s="2498"/>
      <c r="AU7" s="2498"/>
      <c r="AV7" s="365"/>
      <c r="AW7" s="365"/>
      <c r="AX7" s="365"/>
      <c r="AY7" s="365"/>
      <c r="AZ7" s="365"/>
      <c r="BA7" s="365"/>
    </row>
    <row r="8" spans="1:53" ht="15.75">
      <c r="A8" t="s">
        <v>76</v>
      </c>
      <c r="B8" s="90" t="s">
        <v>1582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2">
        <v>42200000000</v>
      </c>
      <c r="R8" s="2502">
        <v>41300000000</v>
      </c>
      <c r="S8" s="2502">
        <v>66500000000</v>
      </c>
      <c r="T8" s="2502">
        <v>84900000000</v>
      </c>
      <c r="U8" s="2502">
        <v>93400000000</v>
      </c>
      <c r="V8" s="2502">
        <v>112000000000</v>
      </c>
      <c r="W8" s="2502">
        <v>125500000000</v>
      </c>
      <c r="X8" s="2502">
        <v>140200000000</v>
      </c>
      <c r="Y8" s="2502">
        <v>156200000000</v>
      </c>
      <c r="Z8" s="2502">
        <v>173400000000</v>
      </c>
      <c r="AA8" s="2507">
        <v>192000000000</v>
      </c>
      <c r="AB8" s="365" t="str">
        <f t="shared" si="3"/>
        <v/>
      </c>
      <c r="AC8" s="2495"/>
      <c r="AD8" s="2498"/>
      <c r="AE8" s="2498"/>
      <c r="AF8" s="2498"/>
      <c r="AG8" s="2498"/>
      <c r="AH8" s="2498"/>
      <c r="AI8" s="2498"/>
      <c r="AJ8" s="2498"/>
      <c r="AK8" s="2498"/>
      <c r="AL8" s="2498"/>
      <c r="AM8" s="2498"/>
      <c r="AN8" s="2498"/>
      <c r="AO8" s="2498"/>
      <c r="AP8" s="2498"/>
      <c r="AQ8" s="2498"/>
      <c r="AR8" s="2498"/>
      <c r="AS8" s="2498"/>
      <c r="AT8" s="2498"/>
      <c r="AU8" s="2498"/>
      <c r="AV8" s="365"/>
      <c r="AW8" s="365"/>
      <c r="AX8" s="365"/>
      <c r="AY8" s="365"/>
      <c r="AZ8" s="365"/>
      <c r="BA8" s="365"/>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2">
        <v>38800000000</v>
      </c>
      <c r="R9" s="2502">
        <v>37100000000</v>
      </c>
      <c r="S9" s="2502">
        <v>60900000000</v>
      </c>
      <c r="T9" s="2502">
        <v>78000000000</v>
      </c>
      <c r="U9" s="2502">
        <v>84600000000</v>
      </c>
      <c r="V9" s="2502">
        <v>102300000000</v>
      </c>
      <c r="W9" s="2502">
        <v>114900000000</v>
      </c>
      <c r="X9" s="2502">
        <v>128800000000.00002</v>
      </c>
      <c r="Y9" s="2502">
        <v>143800000000</v>
      </c>
      <c r="Z9" s="2502">
        <v>160000000000</v>
      </c>
      <c r="AA9" s="2507">
        <v>177500000000</v>
      </c>
      <c r="AB9" s="365" t="str">
        <f t="shared" si="3"/>
        <v/>
      </c>
      <c r="AC9" s="2495"/>
      <c r="AD9" s="2498"/>
      <c r="AE9" s="2498"/>
      <c r="AF9" s="2498"/>
      <c r="AG9" s="2498"/>
      <c r="AH9" s="2498"/>
      <c r="AI9" s="2498"/>
      <c r="AJ9" s="2498"/>
      <c r="AK9" s="2498"/>
      <c r="AL9" s="2498"/>
      <c r="AM9" s="2498"/>
      <c r="AN9" s="2498"/>
      <c r="AO9" s="2498"/>
      <c r="AP9" s="2498"/>
      <c r="AQ9" s="2498"/>
      <c r="AR9" s="2498"/>
      <c r="AS9" s="2498"/>
      <c r="AT9" s="2498"/>
      <c r="AU9" s="2498"/>
      <c r="AV9" s="365"/>
      <c r="AW9" s="365"/>
      <c r="AX9" s="365"/>
      <c r="AY9" s="365"/>
      <c r="AZ9" s="365"/>
      <c r="BA9" s="365"/>
    </row>
    <row r="10" spans="1:53" ht="15.75">
      <c r="A10" s="99" t="s">
        <v>1583</v>
      </c>
      <c r="B10" s="99" t="s">
        <v>1584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2">
        <v>7000000000</v>
      </c>
      <c r="R10" s="2502">
        <v>8100000000</v>
      </c>
      <c r="S10" s="2502">
        <v>13100000000</v>
      </c>
      <c r="T10" s="2502">
        <v>19200000000</v>
      </c>
      <c r="U10" s="2502">
        <v>21200000000</v>
      </c>
      <c r="V10" s="2502">
        <v>25300000000</v>
      </c>
      <c r="W10" s="2502">
        <v>27400000000</v>
      </c>
      <c r="X10" s="2502">
        <v>31700000000</v>
      </c>
      <c r="Y10" s="2502">
        <v>35300000000</v>
      </c>
      <c r="Z10" s="2502">
        <v>39100000000</v>
      </c>
      <c r="AA10" s="2507">
        <v>43200000000</v>
      </c>
      <c r="AB10" s="365" t="str">
        <f t="shared" si="3"/>
        <v/>
      </c>
      <c r="AC10" s="2495"/>
      <c r="AD10" s="2498"/>
      <c r="AE10" s="2498"/>
      <c r="AF10" s="2498"/>
      <c r="AG10" s="2498"/>
      <c r="AH10" s="2498"/>
      <c r="AI10" s="2498"/>
      <c r="AJ10" s="2498"/>
      <c r="AK10" s="2498"/>
      <c r="AL10" s="2498"/>
      <c r="AM10" s="2498"/>
      <c r="AN10" s="2498"/>
      <c r="AO10" s="2498"/>
      <c r="AP10" s="2498"/>
      <c r="AQ10" s="2498"/>
      <c r="AR10" s="2498"/>
      <c r="AS10" s="2498"/>
      <c r="AT10" s="2498"/>
      <c r="AU10" s="2498"/>
      <c r="AV10" s="365"/>
      <c r="AW10" s="365"/>
      <c r="AX10" s="365"/>
      <c r="AY10" s="365"/>
      <c r="AZ10" s="365"/>
      <c r="BA10" s="365"/>
    </row>
    <row r="11" spans="1:53" ht="15.75">
      <c r="A11" s="99" t="s">
        <v>47</v>
      </c>
      <c r="B11" s="179" t="s">
        <v>1585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2">
        <f>Q14-Q13</f>
        <v>23300000000</v>
      </c>
      <c r="R11" s="2502">
        <f>R14-R13</f>
        <v>19800000000</v>
      </c>
      <c r="S11" s="2502">
        <f t="shared" ref="S11:T11" si="9">S14-S13</f>
        <v>32500000000</v>
      </c>
      <c r="T11" s="2502">
        <f t="shared" si="9"/>
        <v>39300000000</v>
      </c>
      <c r="U11" s="2502">
        <v>42200000000</v>
      </c>
      <c r="V11" s="2502">
        <v>51000000000</v>
      </c>
      <c r="W11" s="2502">
        <v>60000000000</v>
      </c>
      <c r="X11" s="2502">
        <v>62500000000</v>
      </c>
      <c r="Y11" s="2502">
        <v>69800000000</v>
      </c>
      <c r="Z11" s="2502">
        <v>77700000000</v>
      </c>
      <c r="AA11" s="2507">
        <v>86200000000</v>
      </c>
      <c r="AB11" s="365" t="str">
        <f t="shared" si="3"/>
        <v/>
      </c>
      <c r="AC11" s="2495"/>
      <c r="AD11" s="2498"/>
      <c r="AE11" s="2498"/>
      <c r="AF11" s="2498"/>
      <c r="AG11" s="2498"/>
      <c r="AH11" s="2498"/>
      <c r="AI11" s="2498"/>
      <c r="AJ11" s="2498"/>
      <c r="AK11" s="2498"/>
      <c r="AL11" s="2498"/>
      <c r="AM11" s="2498"/>
      <c r="AN11" s="2498"/>
      <c r="AO11" s="2498"/>
      <c r="AP11" s="2498"/>
      <c r="AQ11" s="2498"/>
      <c r="AR11" s="2498"/>
      <c r="AS11" s="2498"/>
      <c r="AT11" s="2498"/>
      <c r="AU11" s="2498"/>
      <c r="AV11" s="365"/>
      <c r="AW11" s="365"/>
      <c r="AX11" s="365"/>
      <c r="AY11" s="365"/>
      <c r="AZ11" s="365"/>
      <c r="BA11" s="365"/>
    </row>
    <row r="12" spans="1:53" ht="15.75">
      <c r="A12" s="2455" t="s">
        <v>1586</v>
      </c>
      <c r="B12" s="2455" t="s">
        <v>1586</v>
      </c>
      <c r="C12" s="2465"/>
      <c r="E12" s="158"/>
      <c r="F12" s="158"/>
      <c r="G12" s="158"/>
      <c r="H12" s="164"/>
      <c r="I12" s="164"/>
      <c r="J12" s="164"/>
      <c r="K12" s="164"/>
      <c r="L12" s="164"/>
      <c r="M12" s="164"/>
      <c r="N12" s="164"/>
      <c r="O12" s="164"/>
      <c r="P12" s="164"/>
      <c r="Q12" s="2502"/>
      <c r="R12" s="2502">
        <v>11200000000</v>
      </c>
      <c r="S12" s="2502">
        <v>19400000000</v>
      </c>
      <c r="T12" s="2502">
        <v>22800000000</v>
      </c>
      <c r="U12" s="2502">
        <v>24700000000</v>
      </c>
      <c r="V12" s="2502">
        <v>30200000000</v>
      </c>
      <c r="W12" s="2502">
        <v>36800000000</v>
      </c>
      <c r="X12" s="2502">
        <v>36800000000</v>
      </c>
      <c r="Y12" s="2502">
        <v>41200000000</v>
      </c>
      <c r="Z12" s="2502">
        <v>46000000000</v>
      </c>
      <c r="AA12" s="2507">
        <v>51200000000</v>
      </c>
      <c r="AB12" s="365"/>
      <c r="AC12" s="2496"/>
      <c r="AD12" s="2498"/>
      <c r="AE12" s="2498"/>
      <c r="AF12" s="2498"/>
      <c r="AG12" s="2498"/>
      <c r="AH12" s="2498"/>
      <c r="AI12" s="2498"/>
      <c r="AJ12" s="2498"/>
      <c r="AK12" s="2498"/>
      <c r="AL12" s="2498"/>
      <c r="AM12" s="2498"/>
      <c r="AN12" s="2498"/>
      <c r="AO12" s="2498"/>
      <c r="AP12" s="2498"/>
      <c r="AQ12" s="2498"/>
      <c r="AR12" s="2498"/>
      <c r="AS12" s="2498"/>
      <c r="AT12" s="2498"/>
      <c r="AU12" s="2498"/>
      <c r="AV12" s="365"/>
      <c r="AW12" s="365"/>
      <c r="AX12" s="365"/>
      <c r="AY12" s="365"/>
      <c r="AZ12" s="365"/>
      <c r="BA12" s="365"/>
    </row>
    <row r="13" spans="1:53" ht="15.75">
      <c r="A13" s="2455" t="s">
        <v>843</v>
      </c>
      <c r="B13" s="2455" t="s">
        <v>843</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2">
        <f>Q15</f>
        <v>8500000000</v>
      </c>
      <c r="R13" s="2502">
        <v>9200000000</v>
      </c>
      <c r="S13" s="2502">
        <v>15300000000</v>
      </c>
      <c r="T13" s="2502">
        <v>19500000000</v>
      </c>
      <c r="U13" s="2502">
        <v>21200000000</v>
      </c>
      <c r="V13" s="2502">
        <v>25900000000</v>
      </c>
      <c r="W13" s="2502">
        <v>27600000000</v>
      </c>
      <c r="X13" s="2502">
        <v>34600000000</v>
      </c>
      <c r="Y13" s="2502">
        <v>38700000000</v>
      </c>
      <c r="Z13" s="2502">
        <v>43200000000</v>
      </c>
      <c r="AA13" s="2507">
        <v>48100000000</v>
      </c>
      <c r="AB13" s="365"/>
      <c r="AC13" s="2496"/>
      <c r="AD13" s="2498"/>
      <c r="AE13" s="2498"/>
      <c r="AF13" s="2498"/>
      <c r="AG13" s="2498"/>
      <c r="AH13" s="2498"/>
      <c r="AI13" s="2498"/>
      <c r="AJ13" s="2498"/>
      <c r="AK13" s="2498"/>
      <c r="AL13" s="2498"/>
      <c r="AM13" s="2498"/>
      <c r="AN13" s="2498"/>
      <c r="AO13" s="2498"/>
      <c r="AP13" s="2498"/>
      <c r="AQ13" s="2498"/>
      <c r="AR13" s="2498"/>
      <c r="AS13" s="2498"/>
      <c r="AT13" s="2498"/>
      <c r="AU13" s="2498"/>
      <c r="AV13" s="365"/>
      <c r="AW13" s="365"/>
      <c r="AX13" s="365"/>
      <c r="AY13" s="365"/>
      <c r="AZ13" s="365"/>
      <c r="BA13" s="365"/>
    </row>
    <row r="14" spans="1:53" ht="15.75">
      <c r="A14" s="99" t="s">
        <v>76</v>
      </c>
      <c r="B14" s="99" t="s">
        <v>1588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2">
        <v>31800000000</v>
      </c>
      <c r="R14" s="2502">
        <v>29000000000</v>
      </c>
      <c r="S14" s="2502">
        <v>47800000000</v>
      </c>
      <c r="T14" s="2502">
        <v>58800000000</v>
      </c>
      <c r="U14" s="2502"/>
      <c r="V14" s="2502"/>
      <c r="W14" s="2502"/>
      <c r="X14" s="2502"/>
      <c r="Y14" s="2502"/>
      <c r="Z14" s="2502"/>
      <c r="AA14" s="2507"/>
      <c r="AB14" s="365" t="str">
        <f t="shared" si="3"/>
        <v/>
      </c>
      <c r="AC14" s="2495"/>
      <c r="AD14" s="2498"/>
      <c r="AE14" s="2498"/>
      <c r="AF14" s="2498"/>
      <c r="AG14" s="2498"/>
      <c r="AH14" s="2498"/>
      <c r="AI14" s="2498"/>
      <c r="AJ14" s="2498"/>
      <c r="AK14" s="2498"/>
      <c r="AL14" s="2498"/>
      <c r="AM14" s="2498"/>
      <c r="AN14" s="2498"/>
      <c r="AO14" s="2498"/>
      <c r="AP14" s="2498"/>
      <c r="AQ14" s="2498"/>
      <c r="AR14" s="2498"/>
      <c r="AS14" s="2498"/>
      <c r="AT14" s="2498"/>
      <c r="AU14" s="2498"/>
      <c r="AV14" s="365"/>
      <c r="AW14" s="365"/>
      <c r="AX14" s="365"/>
      <c r="AY14" s="365"/>
      <c r="AZ14" s="365"/>
      <c r="BA14" s="365"/>
    </row>
    <row r="15" spans="1:53" ht="15.75">
      <c r="A15" t="s">
        <v>76</v>
      </c>
      <c r="B15" s="100" t="s">
        <v>1589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2">
        <v>8500000000</v>
      </c>
      <c r="R15" s="2502"/>
      <c r="S15" s="2502"/>
      <c r="T15" s="2502"/>
      <c r="U15" s="2502"/>
      <c r="V15" s="2502"/>
      <c r="W15" s="2502"/>
      <c r="X15" s="2502"/>
      <c r="Y15" s="2502"/>
      <c r="Z15" s="2502"/>
      <c r="AA15" s="2507"/>
      <c r="AB15" s="365" t="str">
        <f t="shared" si="3"/>
        <v/>
      </c>
      <c r="AC15" s="2495"/>
      <c r="AD15" s="2498"/>
      <c r="AE15" s="2498"/>
      <c r="AF15" s="2498"/>
      <c r="AG15" s="2498"/>
      <c r="AH15" s="2498"/>
      <c r="AI15" s="2498"/>
      <c r="AJ15" s="2498"/>
      <c r="AK15" s="2498"/>
      <c r="AL15" s="2498"/>
      <c r="AM15" s="2498"/>
      <c r="AN15" s="2498"/>
      <c r="AO15" s="2498"/>
      <c r="AP15" s="2498"/>
      <c r="AQ15" s="2498"/>
      <c r="AR15" s="2498"/>
      <c r="AS15" s="2498"/>
      <c r="AT15" s="2498"/>
      <c r="AU15" s="2498"/>
      <c r="AV15" s="365"/>
      <c r="AW15" s="365"/>
      <c r="AX15" s="365"/>
      <c r="AY15" s="365"/>
      <c r="AZ15" s="365"/>
      <c r="BA15" s="365"/>
    </row>
    <row r="16" spans="1:53" ht="15.75">
      <c r="B16" s="100" t="s">
        <v>1590</v>
      </c>
      <c r="C16" s="90"/>
      <c r="E16" s="158">
        <v>7000000000</v>
      </c>
      <c r="F16" s="158">
        <v>7600000000</v>
      </c>
      <c r="G16" s="158">
        <v>7700000000</v>
      </c>
      <c r="H16" s="164"/>
      <c r="I16" s="164"/>
      <c r="J16" s="164"/>
      <c r="K16" s="164"/>
      <c r="L16" s="164"/>
      <c r="M16" s="164"/>
      <c r="N16" s="164"/>
      <c r="O16" s="164"/>
      <c r="P16" s="164"/>
      <c r="Q16" s="2502"/>
      <c r="R16" s="2502"/>
      <c r="S16" s="2502"/>
      <c r="T16" s="2502"/>
      <c r="U16" s="2502"/>
      <c r="V16" s="2502"/>
      <c r="W16" s="2502"/>
      <c r="X16" s="2502"/>
      <c r="Y16" s="2502"/>
      <c r="Z16" s="2502"/>
      <c r="AA16" s="2507"/>
      <c r="AB16" s="365" t="str">
        <f t="shared" si="3"/>
        <v/>
      </c>
      <c r="AC16" s="2495"/>
      <c r="AD16" s="2498"/>
      <c r="AE16" s="2498"/>
      <c r="AF16" s="2498"/>
      <c r="AG16" s="2498"/>
      <c r="AH16" s="2498"/>
      <c r="AI16" s="2498"/>
      <c r="AJ16" s="2498"/>
      <c r="AK16" s="2498"/>
      <c r="AL16" s="2498"/>
      <c r="AM16" s="2498"/>
      <c r="AN16" s="2498"/>
      <c r="AO16" s="2498"/>
      <c r="AP16" s="2498"/>
      <c r="AQ16" s="2498"/>
      <c r="AR16" s="2498"/>
      <c r="AS16" s="2498"/>
      <c r="AT16" s="2498"/>
      <c r="AU16" s="2498"/>
      <c r="AV16" s="365"/>
      <c r="AW16" s="365"/>
      <c r="AX16" s="365"/>
      <c r="AY16" s="365"/>
      <c r="AZ16" s="365"/>
      <c r="BA16" s="365"/>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2">
        <v>3400000000</v>
      </c>
      <c r="R17" s="2502">
        <v>4200000000</v>
      </c>
      <c r="S17" s="2502">
        <v>5600000000</v>
      </c>
      <c r="T17" s="2502">
        <v>6900000000</v>
      </c>
      <c r="U17" s="2502">
        <v>8900000000</v>
      </c>
      <c r="V17" s="2502">
        <v>9700000000</v>
      </c>
      <c r="W17" s="2502">
        <v>10600000000</v>
      </c>
      <c r="X17" s="2502">
        <v>11500000000</v>
      </c>
      <c r="Y17" s="2502">
        <v>12400000000</v>
      </c>
      <c r="Z17" s="2502">
        <v>13400000000</v>
      </c>
      <c r="AA17" s="2507">
        <v>14500000000</v>
      </c>
      <c r="AB17" s="365" t="str">
        <f t="shared" si="3"/>
        <v/>
      </c>
      <c r="AC17" s="2495"/>
      <c r="AD17" s="2498"/>
      <c r="AE17" s="2498"/>
      <c r="AF17" s="2498"/>
      <c r="AG17" s="2498"/>
      <c r="AH17" s="2498"/>
      <c r="AI17" s="2498"/>
      <c r="AJ17" s="2498"/>
      <c r="AK17" s="2498"/>
      <c r="AL17" s="2498"/>
      <c r="AM17" s="2498"/>
      <c r="AN17" s="2498"/>
      <c r="AO17" s="2498"/>
      <c r="AP17" s="2498"/>
      <c r="AQ17" s="2498"/>
      <c r="AR17" s="2498"/>
      <c r="AS17" s="2498"/>
      <c r="AT17" s="2498"/>
      <c r="AU17" s="2498"/>
      <c r="AV17" s="365"/>
      <c r="AW17" s="365"/>
      <c r="AX17" s="365"/>
      <c r="AY17" s="365"/>
      <c r="AZ17" s="365"/>
      <c r="BA17" s="365"/>
    </row>
    <row r="18" spans="1:53" ht="15.75">
      <c r="A18" t="s">
        <v>1591</v>
      </c>
      <c r="B18" s="99" t="s">
        <v>1592</v>
      </c>
      <c r="C18" s="58" t="s">
        <v>192</v>
      </c>
      <c r="E18" s="158">
        <v>4400000000</v>
      </c>
      <c r="F18" s="158">
        <v>2800000000</v>
      </c>
      <c r="G18" s="158">
        <v>0</v>
      </c>
      <c r="H18" s="164"/>
      <c r="I18" s="164"/>
      <c r="J18" s="164"/>
      <c r="K18" s="164"/>
      <c r="L18" s="164"/>
      <c r="M18" s="164"/>
      <c r="N18" s="164"/>
      <c r="O18" s="164"/>
      <c r="P18" s="164"/>
      <c r="Q18" s="2502"/>
      <c r="R18" s="2502"/>
      <c r="S18" s="2502"/>
      <c r="T18" s="214"/>
      <c r="U18" s="1937"/>
      <c r="V18" s="1937"/>
      <c r="W18" s="1937"/>
      <c r="X18" s="1937"/>
      <c r="Y18" s="1937"/>
      <c r="Z18" s="1937"/>
      <c r="AA18" s="2507"/>
      <c r="AB18" s="365" t="str">
        <f t="shared" si="3"/>
        <v/>
      </c>
      <c r="AC18" s="2495"/>
      <c r="AD18" s="2498"/>
      <c r="AE18" s="2498"/>
      <c r="AF18" s="2498"/>
      <c r="AG18" s="2498"/>
      <c r="AH18" s="2498"/>
      <c r="AI18" s="2498"/>
      <c r="AJ18" s="2498"/>
      <c r="AK18" s="2498"/>
      <c r="AL18" s="2498"/>
      <c r="AM18" s="2498"/>
      <c r="AN18" s="2498"/>
      <c r="AO18" s="2498"/>
      <c r="AP18" s="2498"/>
      <c r="AQ18" s="2498"/>
      <c r="AR18" s="2498"/>
      <c r="AS18" s="2498"/>
      <c r="AT18" s="2498"/>
      <c r="AU18" s="2498"/>
      <c r="AV18" s="365"/>
      <c r="AW18" s="365"/>
      <c r="AX18" s="365"/>
      <c r="AY18" s="365"/>
      <c r="AZ18" s="365"/>
      <c r="BA18" s="365"/>
    </row>
    <row r="19" spans="1:53" ht="15.75">
      <c r="A19" t="s">
        <v>1593</v>
      </c>
      <c r="B19" s="99" t="s">
        <v>1594</v>
      </c>
      <c r="C19" s="58" t="s">
        <v>192</v>
      </c>
      <c r="E19" s="175"/>
      <c r="F19" s="175"/>
      <c r="G19" s="175"/>
      <c r="H19" s="115"/>
      <c r="I19" s="115"/>
      <c r="J19" s="115"/>
      <c r="K19" s="115"/>
      <c r="L19" s="227">
        <v>0</v>
      </c>
      <c r="M19" s="164"/>
      <c r="N19" s="164"/>
      <c r="O19" s="164"/>
      <c r="P19" s="164"/>
      <c r="Q19" s="2502"/>
      <c r="R19" s="2502"/>
      <c r="S19" s="2502"/>
      <c r="T19" s="214"/>
      <c r="U19" s="1937"/>
      <c r="V19" s="1937"/>
      <c r="W19" s="1937"/>
      <c r="X19" s="1937"/>
      <c r="Y19" s="1937"/>
      <c r="Z19" s="1937"/>
      <c r="AA19" s="2507"/>
      <c r="AB19" s="365" t="str">
        <f t="shared" si="3"/>
        <v/>
      </c>
      <c r="AC19" s="2495"/>
      <c r="AD19" s="2498"/>
      <c r="AE19" s="2498"/>
      <c r="AF19" s="2498"/>
      <c r="AG19" s="2498"/>
      <c r="AH19" s="2498"/>
      <c r="AI19" s="2498"/>
      <c r="AJ19" s="2498"/>
      <c r="AK19" s="2498"/>
      <c r="AL19" s="2498"/>
      <c r="AM19" s="2498"/>
      <c r="AN19" s="2498"/>
      <c r="AO19" s="2498"/>
      <c r="AP19" s="2498"/>
      <c r="AQ19" s="2498"/>
      <c r="AR19" s="2498"/>
      <c r="AS19" s="2498"/>
      <c r="AT19" s="2498"/>
      <c r="AU19" s="2498"/>
      <c r="AV19" s="365"/>
      <c r="AW19" s="365"/>
      <c r="AX19" s="365"/>
      <c r="AY19" s="365"/>
      <c r="AZ19" s="365"/>
      <c r="BA19" s="365"/>
    </row>
    <row r="20" spans="1:53" ht="15.75">
      <c r="A20" s="90" t="s">
        <v>652</v>
      </c>
      <c r="B20" s="179" t="s">
        <v>652</v>
      </c>
      <c r="C20" s="58" t="s">
        <v>192</v>
      </c>
      <c r="E20" s="175">
        <f>E17-E18</f>
        <v>7000000000</v>
      </c>
      <c r="F20" s="175">
        <f>F17-F18</f>
        <v>14200000000</v>
      </c>
      <c r="G20" s="175">
        <f>G17-G18</f>
        <v>8400000000</v>
      </c>
      <c r="H20" s="175"/>
      <c r="I20" s="175"/>
      <c r="J20" s="175"/>
      <c r="K20" s="175"/>
      <c r="L20" s="175">
        <f>L17-L18</f>
        <v>21800000000</v>
      </c>
      <c r="M20" s="175"/>
      <c r="N20" s="175"/>
      <c r="O20" s="175"/>
      <c r="P20" s="175"/>
      <c r="Q20" s="2503"/>
      <c r="R20" s="2503"/>
      <c r="S20" s="2503"/>
      <c r="T20" s="214"/>
      <c r="U20" s="1937"/>
      <c r="V20" s="1937"/>
      <c r="W20" s="1937"/>
      <c r="X20" s="1937"/>
      <c r="Y20" s="1937"/>
      <c r="Z20" s="1937"/>
      <c r="AA20" s="2507"/>
      <c r="AB20" s="365" t="str">
        <f t="shared" si="3"/>
        <v/>
      </c>
      <c r="AC20" s="2495"/>
      <c r="AD20" s="2498"/>
      <c r="AE20" s="2498"/>
      <c r="AF20" s="2498"/>
      <c r="AG20" s="2498"/>
      <c r="AH20" s="2498"/>
      <c r="AI20" s="2498"/>
      <c r="AJ20" s="2498"/>
      <c r="AK20" s="2498"/>
      <c r="AL20" s="2498"/>
      <c r="AM20" s="2498"/>
      <c r="AN20" s="2498"/>
      <c r="AO20" s="2498"/>
      <c r="AP20" s="2498"/>
      <c r="AQ20" s="2498"/>
      <c r="AR20" s="2498"/>
      <c r="AS20" s="2498"/>
      <c r="AT20" s="2498"/>
      <c r="AU20" s="2498"/>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4">
        <v>20700000000</v>
      </c>
      <c r="R21" s="2504">
        <v>90900000000</v>
      </c>
      <c r="S21" s="2504">
        <v>67599999999.999992</v>
      </c>
      <c r="T21" s="2504">
        <v>62200000000</v>
      </c>
      <c r="U21" s="2504">
        <v>60600000000</v>
      </c>
      <c r="V21" s="2504">
        <v>90600000000</v>
      </c>
      <c r="W21" s="2504">
        <v>100100000000</v>
      </c>
      <c r="X21" s="2504">
        <v>98700000000</v>
      </c>
      <c r="Y21" s="2504">
        <v>97000000000</v>
      </c>
      <c r="Z21" s="2504">
        <v>102300000000</v>
      </c>
      <c r="AA21" s="2504">
        <v>108100000000</v>
      </c>
      <c r="AB21" s="365" t="str">
        <f t="shared" si="3"/>
        <v/>
      </c>
      <c r="AC21" s="2495"/>
      <c r="AD21" s="2498"/>
      <c r="AE21" s="2498"/>
      <c r="AF21" s="2498"/>
      <c r="AG21" s="2498"/>
      <c r="AH21" s="2498"/>
      <c r="AI21" s="2498"/>
      <c r="AJ21" s="2498"/>
      <c r="AK21" s="2498"/>
      <c r="AL21" s="2498"/>
      <c r="AM21" s="2498"/>
      <c r="AN21" s="2498"/>
      <c r="AO21" s="2498"/>
      <c r="AP21" s="2498"/>
      <c r="AQ21" s="2498"/>
      <c r="AR21" s="2498"/>
      <c r="AS21" s="2498"/>
      <c r="AT21" s="2498"/>
      <c r="AU21" s="2498"/>
      <c r="AV21" s="365"/>
      <c r="AW21" s="365"/>
      <c r="AX21" s="365"/>
      <c r="AY21" s="365"/>
      <c r="AZ21" s="365"/>
      <c r="BA21" s="365"/>
    </row>
    <row r="22" spans="1:53" ht="15.75">
      <c r="A22" s="20" t="s">
        <v>1299</v>
      </c>
      <c r="B22" s="103" t="s">
        <v>1223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2">
        <v>9700000000</v>
      </c>
      <c r="R22" s="2502">
        <v>73600000000</v>
      </c>
      <c r="S22" s="2502">
        <v>31000000000</v>
      </c>
      <c r="T22" s="2502">
        <v>38400000000</v>
      </c>
      <c r="U22" s="2502">
        <v>21200000000</v>
      </c>
      <c r="V22" s="2502">
        <v>39700000000</v>
      </c>
      <c r="W22" s="2502">
        <v>36400000000</v>
      </c>
      <c r="X22" s="2502">
        <v>27800000000</v>
      </c>
      <c r="Y22" s="2502">
        <v>27000000000</v>
      </c>
      <c r="Z22" s="2502">
        <v>26000000000</v>
      </c>
      <c r="AA22" s="2507">
        <v>25000000000</v>
      </c>
      <c r="AB22" s="365" t="str">
        <f t="shared" si="3"/>
        <v/>
      </c>
      <c r="AC22" s="2495"/>
      <c r="AD22" s="2498"/>
      <c r="AE22" s="2498"/>
      <c r="AF22" s="2498"/>
      <c r="AG22" s="2498"/>
      <c r="AH22" s="2498"/>
      <c r="AI22" s="2498"/>
      <c r="AJ22" s="2498"/>
      <c r="AK22" s="2498"/>
      <c r="AL22" s="2498"/>
      <c r="AM22" s="2498"/>
      <c r="AN22" s="2498"/>
      <c r="AO22" s="2498"/>
      <c r="AP22" s="2498"/>
      <c r="AQ22" s="2498"/>
      <c r="AR22" s="2498"/>
      <c r="AS22" s="2498"/>
      <c r="AT22" s="2498"/>
      <c r="AU22" s="2498"/>
      <c r="AV22" s="365"/>
      <c r="AW22" s="365"/>
      <c r="AX22" s="365"/>
      <c r="AY22" s="365"/>
      <c r="AZ22" s="365"/>
      <c r="BA22" s="365"/>
    </row>
    <row r="23" spans="1:53" ht="15.75">
      <c r="A23" s="20" t="s">
        <v>567</v>
      </c>
      <c r="B23" s="103" t="s">
        <v>1222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2">
        <v>11000000000</v>
      </c>
      <c r="R23" s="2502">
        <v>17300000000</v>
      </c>
      <c r="S23" s="2502">
        <v>36600000000</v>
      </c>
      <c r="T23" s="2502">
        <v>23800000000</v>
      </c>
      <c r="U23" s="2502">
        <v>39400000000</v>
      </c>
      <c r="V23" s="2502">
        <v>50900000000</v>
      </c>
      <c r="W23" s="2502">
        <v>63700000000</v>
      </c>
      <c r="X23" s="2502">
        <v>70900000000</v>
      </c>
      <c r="Y23" s="2502">
        <v>70000000000</v>
      </c>
      <c r="Z23" s="2502">
        <v>76300000000</v>
      </c>
      <c r="AA23" s="2507">
        <v>83100000000</v>
      </c>
      <c r="AB23" s="365" t="str">
        <f t="shared" si="3"/>
        <v/>
      </c>
      <c r="AC23" s="2495"/>
      <c r="AD23" s="2498"/>
      <c r="AE23" s="2498"/>
      <c r="AF23" s="2498"/>
      <c r="AG23" s="2498"/>
      <c r="AH23" s="2498"/>
      <c r="AI23" s="2498"/>
      <c r="AJ23" s="2498"/>
      <c r="AK23" s="2498"/>
      <c r="AL23" s="2498"/>
      <c r="AM23" s="2498"/>
      <c r="AN23" s="2498"/>
      <c r="AO23" s="2498"/>
      <c r="AP23" s="2498"/>
      <c r="AQ23" s="2498"/>
      <c r="AR23" s="2498"/>
      <c r="AS23" s="2498"/>
      <c r="AT23" s="2498"/>
      <c r="AU23" s="2498"/>
      <c r="AV23" s="365"/>
      <c r="AW23" s="365"/>
      <c r="AX23" s="365"/>
      <c r="AY23" s="365"/>
      <c r="AZ23" s="365"/>
      <c r="BA23" s="365"/>
    </row>
    <row r="24" spans="1:53" s="15" customFormat="1" ht="15.75">
      <c r="A24" s="206" t="s">
        <v>71</v>
      </c>
      <c r="B24" s="97" t="s">
        <v>538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01">
        <v>111900000000</v>
      </c>
      <c r="R24" s="2501">
        <v>107300000000</v>
      </c>
      <c r="S24" s="2501">
        <v>140000000000</v>
      </c>
      <c r="T24" s="2504">
        <v>130900000000</v>
      </c>
      <c r="U24" s="2504">
        <v>166800000000</v>
      </c>
      <c r="V24" s="2504">
        <v>192000000000</v>
      </c>
      <c r="W24" s="2504">
        <v>216600000000</v>
      </c>
      <c r="X24" s="2504">
        <v>236200000000</v>
      </c>
      <c r="Y24" s="2504">
        <v>249300000000</v>
      </c>
      <c r="Z24" s="2504">
        <v>270800000000</v>
      </c>
      <c r="AA24" s="2504">
        <v>292600000000</v>
      </c>
      <c r="AB24" s="21"/>
      <c r="AC24" s="2495"/>
      <c r="AD24" s="2498"/>
      <c r="AE24" s="2498"/>
      <c r="AF24" s="2498"/>
      <c r="AG24" s="2498"/>
      <c r="AH24" s="2498"/>
      <c r="AI24" s="2498"/>
      <c r="AJ24" s="2498"/>
      <c r="AK24" s="2498"/>
      <c r="AL24" s="2498"/>
      <c r="AM24" s="2498"/>
      <c r="AN24" s="2498"/>
      <c r="AO24" s="2498"/>
      <c r="AP24" s="2498"/>
      <c r="AQ24" s="2498"/>
      <c r="AR24" s="2498"/>
      <c r="AS24" s="2498"/>
      <c r="AT24" s="2498"/>
      <c r="AU24" s="2498"/>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5"/>
      <c r="AD25" s="2498"/>
      <c r="AE25" s="2498"/>
      <c r="AF25" s="2498"/>
      <c r="AG25" s="2498"/>
      <c r="AH25" s="2498"/>
      <c r="AI25" s="2498"/>
      <c r="AJ25" s="2498"/>
      <c r="AK25" s="2498"/>
      <c r="AL25" s="2498"/>
      <c r="AM25" s="2498"/>
      <c r="AN25" s="2498"/>
      <c r="AO25" s="2498"/>
      <c r="AP25" s="2498"/>
      <c r="AQ25" s="2498"/>
      <c r="AR25" s="2498"/>
      <c r="AS25" s="2498"/>
      <c r="AT25" s="2498"/>
      <c r="AU25" s="2498"/>
      <c r="AV25" s="365"/>
      <c r="AW25" s="365"/>
      <c r="AX25" s="365"/>
      <c r="AY25" s="365"/>
      <c r="AZ25" s="365"/>
      <c r="BA25" s="365"/>
    </row>
    <row r="26" spans="1:53" ht="15.75">
      <c r="A26" s="103"/>
      <c r="B26" s="90" t="s">
        <v>1595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2">
        <v>94300000000</v>
      </c>
      <c r="R26" s="2502">
        <v>83600000000</v>
      </c>
      <c r="S26" s="2502">
        <v>90900000000</v>
      </c>
      <c r="T26" s="2502">
        <v>93300000000</v>
      </c>
      <c r="U26" s="2502">
        <v>109200000000</v>
      </c>
      <c r="V26" s="2502">
        <v>111600000000</v>
      </c>
      <c r="W26" s="2502">
        <v>121200000000</v>
      </c>
      <c r="X26" s="2502">
        <v>131900000000</v>
      </c>
      <c r="Y26" s="2502">
        <v>144200000000</v>
      </c>
      <c r="Z26" s="2502">
        <v>157500000000</v>
      </c>
      <c r="AA26" s="2507">
        <v>170300000000</v>
      </c>
      <c r="AB26" s="21"/>
      <c r="AC26" s="2495"/>
      <c r="AD26" s="2498"/>
      <c r="AE26" s="2498"/>
      <c r="AF26" s="2498"/>
      <c r="AG26" s="2498"/>
      <c r="AH26" s="2498"/>
      <c r="AI26" s="2498"/>
      <c r="AJ26" s="2498"/>
      <c r="AK26" s="2498"/>
      <c r="AL26" s="2498"/>
      <c r="AM26" s="2498"/>
      <c r="AN26" s="2498"/>
      <c r="AO26" s="2498"/>
      <c r="AP26" s="2498"/>
      <c r="AQ26" s="2498"/>
      <c r="AR26" s="2498"/>
      <c r="AS26" s="2498"/>
      <c r="AT26" s="2498"/>
      <c r="AU26" s="2498"/>
      <c r="AV26" s="365"/>
      <c r="AW26" s="365"/>
      <c r="AX26" s="365"/>
      <c r="AY26" s="365"/>
      <c r="AZ26" s="365"/>
      <c r="BA26" s="365"/>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2">
        <v>53700000000</v>
      </c>
      <c r="R27" s="2502">
        <v>54900000000</v>
      </c>
      <c r="S27" s="2502">
        <v>56400000000</v>
      </c>
      <c r="T27" s="2502">
        <v>55900000000</v>
      </c>
      <c r="U27" s="2502">
        <v>57000000000</v>
      </c>
      <c r="V27" s="2502">
        <v>60600000000</v>
      </c>
      <c r="W27" s="2502">
        <v>65599999999.999992</v>
      </c>
      <c r="X27" s="2502">
        <v>71700000000</v>
      </c>
      <c r="Y27" s="2502">
        <v>77500000000</v>
      </c>
      <c r="Z27" s="2502">
        <v>83800000000</v>
      </c>
      <c r="AA27" s="2507">
        <v>90600000000</v>
      </c>
      <c r="AB27" s="21"/>
      <c r="AC27" s="2495"/>
      <c r="AD27" s="2498"/>
      <c r="AE27" s="2498"/>
      <c r="AF27" s="2498"/>
      <c r="AG27" s="2498"/>
      <c r="AH27" s="2498"/>
      <c r="AI27" s="2498"/>
      <c r="AJ27" s="2498"/>
      <c r="AK27" s="2498"/>
      <c r="AL27" s="2498"/>
      <c r="AM27" s="2498"/>
      <c r="AN27" s="2498"/>
      <c r="AO27" s="2498"/>
      <c r="AP27" s="2498"/>
      <c r="AQ27" s="2498"/>
      <c r="AR27" s="2498"/>
      <c r="AS27" s="2498"/>
      <c r="AT27" s="2498"/>
      <c r="AU27" s="2498"/>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2">
        <v>17500000000</v>
      </c>
      <c r="R28" s="2502">
        <v>14500000000</v>
      </c>
      <c r="S28" s="2502">
        <v>19000000000</v>
      </c>
      <c r="T28" s="2502">
        <v>17600000000</v>
      </c>
      <c r="U28" s="2502">
        <v>24500000000</v>
      </c>
      <c r="V28" s="2502">
        <v>26600000000</v>
      </c>
      <c r="W28" s="2502">
        <v>28500000000</v>
      </c>
      <c r="X28" s="2502">
        <v>30800000000</v>
      </c>
      <c r="Y28" s="2502">
        <v>34900000000</v>
      </c>
      <c r="Z28" s="2502">
        <v>38500000000</v>
      </c>
      <c r="AA28" s="2507">
        <v>41700000000</v>
      </c>
      <c r="AB28" s="21"/>
      <c r="AC28" s="2495"/>
      <c r="AD28" s="2498"/>
      <c r="AE28" s="2498"/>
      <c r="AF28" s="2498"/>
      <c r="AG28" s="2498"/>
      <c r="AH28" s="2498"/>
      <c r="AI28" s="2498"/>
      <c r="AJ28" s="2498"/>
      <c r="AK28" s="2498"/>
      <c r="AL28" s="2498"/>
      <c r="AM28" s="2498"/>
      <c r="AN28" s="2498"/>
      <c r="AO28" s="2498"/>
      <c r="AP28" s="2498"/>
      <c r="AQ28" s="2498"/>
      <c r="AR28" s="2498"/>
      <c r="AS28" s="2498"/>
      <c r="AT28" s="2498"/>
      <c r="AU28" s="2498"/>
      <c r="AV28" s="365"/>
      <c r="AW28" s="365"/>
      <c r="AX28" s="365"/>
      <c r="AY28" s="365"/>
      <c r="AZ28" s="365"/>
      <c r="BA28" s="365"/>
    </row>
    <row r="29" spans="1:53" ht="15.75">
      <c r="A29" s="103" t="s">
        <v>83</v>
      </c>
      <c r="B29" s="99" t="s">
        <v>1596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2">
        <v>23100000000</v>
      </c>
      <c r="R29" s="2502">
        <v>14200000000</v>
      </c>
      <c r="S29" s="2502">
        <v>15500000000</v>
      </c>
      <c r="T29" s="2502">
        <v>19800000000</v>
      </c>
      <c r="U29" s="2502">
        <v>27700000000</v>
      </c>
      <c r="V29" s="2502">
        <v>24400000000</v>
      </c>
      <c r="W29" s="2502">
        <v>27100000000</v>
      </c>
      <c r="X29" s="2502">
        <v>29400000000</v>
      </c>
      <c r="Y29" s="2502">
        <v>31800000000</v>
      </c>
      <c r="Z29" s="2502">
        <v>35200000000</v>
      </c>
      <c r="AA29" s="2507">
        <v>38000000000</v>
      </c>
      <c r="AB29" s="21"/>
      <c r="AC29" s="2495"/>
      <c r="AD29" s="2498"/>
      <c r="AE29" s="2498"/>
      <c r="AF29" s="2498"/>
      <c r="AG29" s="2498"/>
      <c r="AH29" s="2498"/>
      <c r="AI29" s="2498"/>
      <c r="AJ29" s="2498"/>
      <c r="AK29" s="2498"/>
      <c r="AL29" s="2498"/>
      <c r="AM29" s="2498"/>
      <c r="AN29" s="2498"/>
      <c r="AO29" s="2498"/>
      <c r="AP29" s="2498"/>
      <c r="AQ29" s="2498"/>
      <c r="AR29" s="2498"/>
      <c r="AS29" s="2498"/>
      <c r="AT29" s="2498"/>
      <c r="AU29" s="2498"/>
      <c r="AV29" s="365"/>
      <c r="AW29" s="365"/>
      <c r="AX29" s="365"/>
      <c r="AY29" s="365"/>
      <c r="AZ29" s="365"/>
      <c r="BA29" s="365"/>
    </row>
    <row r="30" spans="1:53" ht="15.75">
      <c r="A30" s="103" t="s">
        <v>5568</v>
      </c>
      <c r="B30" s="90" t="s">
        <v>1598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2">
        <v>5000000000</v>
      </c>
      <c r="R30" s="2502">
        <v>5500000000</v>
      </c>
      <c r="S30" s="2502">
        <v>5400000000</v>
      </c>
      <c r="T30" s="2502">
        <v>5800000000</v>
      </c>
      <c r="U30" s="2502">
        <v>3800000000</v>
      </c>
      <c r="V30" s="2502">
        <v>4099999999.9999995</v>
      </c>
      <c r="W30" s="2502">
        <v>4300000000</v>
      </c>
      <c r="X30" s="2502">
        <v>4400000000</v>
      </c>
      <c r="Y30" s="2502">
        <v>4400000000</v>
      </c>
      <c r="Z30" s="2502">
        <v>4400000000</v>
      </c>
      <c r="AA30" s="2507">
        <v>4600000000</v>
      </c>
      <c r="AB30" s="21"/>
      <c r="AC30" s="2495"/>
      <c r="AD30" s="2498"/>
      <c r="AE30" s="2498"/>
      <c r="AF30" s="2498"/>
      <c r="AG30" s="2498"/>
      <c r="AH30" s="2498"/>
      <c r="AI30" s="2498"/>
      <c r="AJ30" s="2498"/>
      <c r="AK30" s="2498"/>
      <c r="AL30" s="2498"/>
      <c r="AM30" s="2498"/>
      <c r="AN30" s="2498"/>
      <c r="AO30" s="2498"/>
      <c r="AP30" s="2498"/>
      <c r="AQ30" s="2498"/>
      <c r="AR30" s="2498"/>
      <c r="AS30" s="2498"/>
      <c r="AT30" s="2498"/>
      <c r="AU30" s="2498"/>
      <c r="AV30" s="365"/>
      <c r="AW30" s="365"/>
      <c r="AX30" s="365"/>
      <c r="AY30" s="365"/>
      <c r="AZ30" s="365"/>
      <c r="BA30" s="365"/>
    </row>
    <row r="31" spans="1:53" ht="15.75">
      <c r="A31" s="103" t="s">
        <v>280</v>
      </c>
      <c r="B31" s="103" t="s">
        <v>280</v>
      </c>
      <c r="C31" s="117" t="s">
        <v>1528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2">
        <v>2600000000</v>
      </c>
      <c r="R31" s="2502">
        <v>3200000000</v>
      </c>
      <c r="S31" s="2502">
        <v>3200000000</v>
      </c>
      <c r="T31" s="2502">
        <v>3600000000</v>
      </c>
      <c r="U31" s="2502">
        <v>2100000000</v>
      </c>
      <c r="V31" s="2502">
        <v>2200000000</v>
      </c>
      <c r="W31" s="2502">
        <v>2400000000</v>
      </c>
      <c r="X31" s="2502">
        <v>2600000000</v>
      </c>
      <c r="Y31" s="2502">
        <v>2600000000</v>
      </c>
      <c r="Z31" s="2502">
        <v>2600000000</v>
      </c>
      <c r="AA31" s="2507">
        <v>2900000000</v>
      </c>
      <c r="AB31" s="21"/>
      <c r="AC31" s="2495"/>
      <c r="AD31" s="2498"/>
      <c r="AE31" s="2498"/>
      <c r="AF31" s="2498"/>
      <c r="AG31" s="2498"/>
      <c r="AH31" s="2498"/>
      <c r="AI31" s="2498"/>
      <c r="AJ31" s="2498"/>
      <c r="AK31" s="2498"/>
      <c r="AL31" s="2498"/>
      <c r="AM31" s="2498"/>
      <c r="AN31" s="2498"/>
      <c r="AO31" s="2498"/>
      <c r="AP31" s="2498"/>
      <c r="AQ31" s="2498"/>
      <c r="AR31" s="2498"/>
      <c r="AS31" s="2498"/>
      <c r="AT31" s="2498"/>
      <c r="AU31" s="2498"/>
      <c r="AV31" s="365"/>
      <c r="AW31" s="365"/>
      <c r="AX31" s="365"/>
      <c r="AY31" s="365"/>
      <c r="AZ31" s="365"/>
      <c r="BA31" s="365"/>
    </row>
    <row r="32" spans="1:53" ht="15.75">
      <c r="A32" s="103" t="s">
        <v>209</v>
      </c>
      <c r="B32" s="103" t="s">
        <v>209</v>
      </c>
      <c r="C32" s="117" t="s">
        <v>1528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2">
        <v>2400000000</v>
      </c>
      <c r="R32" s="2502">
        <v>2300000000</v>
      </c>
      <c r="S32" s="2502">
        <v>2200000000</v>
      </c>
      <c r="T32" s="2502">
        <v>2200000000</v>
      </c>
      <c r="U32" s="2502">
        <v>1700000000</v>
      </c>
      <c r="V32" s="2502">
        <v>1900000000</v>
      </c>
      <c r="W32" s="2502">
        <v>1900000000</v>
      </c>
      <c r="X32" s="2502">
        <v>1800000000</v>
      </c>
      <c r="Y32" s="2502">
        <v>1800000000</v>
      </c>
      <c r="Z32" s="2502">
        <v>1800000000</v>
      </c>
      <c r="AA32" s="2507">
        <v>1800000000</v>
      </c>
      <c r="AB32" s="21"/>
      <c r="AC32" s="2495"/>
      <c r="AD32" s="2498"/>
      <c r="AE32" s="2498"/>
      <c r="AF32" s="2498"/>
      <c r="AG32" s="2498"/>
      <c r="AH32" s="2498"/>
      <c r="AI32" s="2498"/>
      <c r="AJ32" s="2498"/>
      <c r="AK32" s="2498"/>
      <c r="AL32" s="2498"/>
      <c r="AM32" s="2498"/>
      <c r="AN32" s="2498"/>
      <c r="AO32" s="2498"/>
      <c r="AP32" s="2498"/>
      <c r="AQ32" s="2498"/>
      <c r="AR32" s="2498"/>
      <c r="AS32" s="2498"/>
      <c r="AT32" s="2498"/>
      <c r="AU32" s="2498"/>
      <c r="AV32" s="365"/>
      <c r="AW32" s="365"/>
      <c r="AX32" s="365"/>
      <c r="AY32" s="365"/>
      <c r="AZ32" s="365"/>
      <c r="BA32" s="365"/>
    </row>
    <row r="33" spans="1:53" ht="15.75">
      <c r="A33" s="103" t="s">
        <v>237</v>
      </c>
      <c r="B33" s="90" t="s">
        <v>1599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2">
        <v>12700000000</v>
      </c>
      <c r="R33" s="2502">
        <v>18100000000</v>
      </c>
      <c r="S33" s="2502">
        <v>43700000000</v>
      </c>
      <c r="T33" s="2502">
        <v>31800000000</v>
      </c>
      <c r="U33" s="2502">
        <v>53800000000</v>
      </c>
      <c r="V33" s="2502">
        <v>76200000000</v>
      </c>
      <c r="W33" s="2502">
        <v>91100000000</v>
      </c>
      <c r="X33" s="2502">
        <v>99900000000</v>
      </c>
      <c r="Y33" s="2502">
        <v>100800000000</v>
      </c>
      <c r="Z33" s="2502">
        <v>108900000000</v>
      </c>
      <c r="AA33" s="2507">
        <v>117700000000</v>
      </c>
      <c r="AB33" s="21"/>
      <c r="AC33" s="2495"/>
      <c r="AD33" s="2498"/>
      <c r="AE33" s="2498"/>
      <c r="AF33" s="2498"/>
      <c r="AG33" s="2498"/>
      <c r="AH33" s="2498"/>
      <c r="AI33" s="2498"/>
      <c r="AJ33" s="2498"/>
      <c r="AK33" s="2498"/>
      <c r="AL33" s="2498"/>
      <c r="AM33" s="2498"/>
      <c r="AN33" s="2498"/>
      <c r="AO33" s="2498"/>
      <c r="AP33" s="2498"/>
      <c r="AQ33" s="2498"/>
      <c r="AR33" s="2498"/>
      <c r="AS33" s="2498"/>
      <c r="AT33" s="2498"/>
      <c r="AU33" s="2498"/>
      <c r="AV33" s="365"/>
      <c r="AW33" s="365"/>
      <c r="AX33" s="365"/>
      <c r="AY33" s="365"/>
      <c r="AZ33" s="365"/>
      <c r="BA33" s="365"/>
    </row>
    <row r="34" spans="1:53" ht="15.75">
      <c r="A34" s="103" t="s">
        <v>239</v>
      </c>
      <c r="B34" s="99" t="s">
        <v>1600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2">
        <v>600000000</v>
      </c>
      <c r="R34" s="2502">
        <v>800000000</v>
      </c>
      <c r="S34" s="2502">
        <v>3300000000</v>
      </c>
      <c r="T34" s="2502">
        <v>2900000000</v>
      </c>
      <c r="U34" s="2502">
        <v>9000000000</v>
      </c>
      <c r="V34" s="2502">
        <v>17800000000</v>
      </c>
      <c r="W34" s="2502">
        <v>19900000000</v>
      </c>
      <c r="X34" s="2502">
        <v>21500000000</v>
      </c>
      <c r="Y34" s="2502">
        <v>23300000000</v>
      </c>
      <c r="Z34" s="2502">
        <v>25100000000</v>
      </c>
      <c r="AA34" s="2507">
        <v>27200000000</v>
      </c>
      <c r="AB34" s="21"/>
      <c r="AC34" s="2495"/>
      <c r="AD34" s="2498"/>
      <c r="AE34" s="2498"/>
      <c r="AF34" s="2498"/>
      <c r="AG34" s="2498"/>
      <c r="AH34" s="2498"/>
      <c r="AI34" s="2498"/>
      <c r="AJ34" s="2498"/>
      <c r="AK34" s="2498"/>
      <c r="AL34" s="2498"/>
      <c r="AM34" s="2498"/>
      <c r="AN34" s="2498"/>
      <c r="AO34" s="2498"/>
      <c r="AP34" s="2498"/>
      <c r="AQ34" s="2498"/>
      <c r="AR34" s="2498"/>
      <c r="AS34" s="2498"/>
      <c r="AT34" s="2498"/>
      <c r="AU34" s="2498"/>
      <c r="AV34" s="365"/>
      <c r="AW34" s="365"/>
      <c r="AX34" s="365"/>
      <c r="AY34" s="365"/>
      <c r="AZ34" s="365"/>
      <c r="BA34" s="365"/>
    </row>
    <row r="35" spans="1:53" ht="15.75">
      <c r="A35" s="103" t="s">
        <v>395</v>
      </c>
      <c r="B35" s="99" t="s">
        <v>1601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2">
        <v>12100000000</v>
      </c>
      <c r="R35" s="2502">
        <v>17300000000</v>
      </c>
      <c r="S35" s="2502">
        <v>40400000000</v>
      </c>
      <c r="T35" s="2502">
        <v>28900000000</v>
      </c>
      <c r="U35" s="2502">
        <v>44900000000</v>
      </c>
      <c r="V35" s="2502">
        <v>58400000000</v>
      </c>
      <c r="W35" s="2502">
        <v>71200000000</v>
      </c>
      <c r="X35" s="2502">
        <v>78400000000</v>
      </c>
      <c r="Y35" s="2502">
        <v>77500000000</v>
      </c>
      <c r="Z35" s="2502">
        <v>83800000000</v>
      </c>
      <c r="AA35" s="2507">
        <v>90600000000</v>
      </c>
      <c r="AB35" s="21"/>
      <c r="AC35" s="2495"/>
      <c r="AD35" s="2498"/>
      <c r="AE35" s="2498"/>
      <c r="AF35" s="2498"/>
      <c r="AG35" s="2498"/>
      <c r="AH35" s="2498"/>
      <c r="AI35" s="2498"/>
      <c r="AJ35" s="2498"/>
      <c r="AK35" s="2498"/>
      <c r="AL35" s="2498"/>
      <c r="AM35" s="2498"/>
      <c r="AN35" s="2498"/>
      <c r="AO35" s="2498"/>
      <c r="AP35" s="2498"/>
      <c r="AQ35" s="2498"/>
      <c r="AR35" s="2498"/>
      <c r="AS35" s="2498"/>
      <c r="AT35" s="2498"/>
      <c r="AU35" s="2498"/>
      <c r="AV35" s="365"/>
      <c r="AW35" s="365"/>
      <c r="AX35" s="365"/>
      <c r="AY35" s="365"/>
      <c r="AZ35" s="365"/>
      <c r="BA35" s="365"/>
    </row>
    <row r="36" spans="1:53" ht="15.75">
      <c r="A36" t="s">
        <v>76</v>
      </c>
      <c r="B36" s="90" t="s">
        <v>1602</v>
      </c>
      <c r="C36" s="90"/>
      <c r="D36" s="90"/>
      <c r="E36" s="175"/>
      <c r="F36" s="175"/>
      <c r="G36" s="175"/>
      <c r="H36" s="175"/>
      <c r="I36" s="175"/>
      <c r="J36" s="175"/>
      <c r="K36" s="175"/>
      <c r="L36" s="175"/>
      <c r="M36" s="175"/>
      <c r="N36" s="175"/>
      <c r="O36" s="175"/>
      <c r="P36" s="175"/>
      <c r="Q36" s="2503">
        <v>0</v>
      </c>
      <c r="R36" s="2503">
        <v>0</v>
      </c>
      <c r="S36" s="2503">
        <v>0</v>
      </c>
      <c r="T36" s="2502">
        <v>0</v>
      </c>
      <c r="U36" s="2502"/>
      <c r="V36" s="2502"/>
      <c r="W36" s="2502"/>
      <c r="X36" s="2502"/>
      <c r="Y36" s="2502"/>
      <c r="Z36" s="2502"/>
      <c r="AA36" s="2507"/>
      <c r="AB36" s="365" t="str">
        <f t="shared" si="3"/>
        <v/>
      </c>
      <c r="AC36" s="2495"/>
      <c r="AD36" s="2498"/>
      <c r="AE36" s="2498"/>
      <c r="AF36" s="2498"/>
      <c r="AG36" s="2498"/>
      <c r="AH36" s="2498"/>
      <c r="AI36" s="2498"/>
      <c r="AJ36" s="2498"/>
      <c r="AK36" s="2498"/>
      <c r="AL36" s="2498"/>
      <c r="AM36" s="2498"/>
      <c r="AN36" s="2498"/>
      <c r="AO36" s="2498"/>
      <c r="AP36" s="2498"/>
      <c r="AQ36" s="2498"/>
      <c r="AR36" s="2498"/>
      <c r="AS36" s="2498"/>
      <c r="AT36" s="2498"/>
      <c r="AU36" s="2498"/>
      <c r="AV36" s="365"/>
      <c r="AW36" s="365"/>
      <c r="AX36" s="365"/>
      <c r="AY36" s="365"/>
      <c r="AZ36" s="365"/>
      <c r="BA36" s="365"/>
    </row>
    <row r="37" spans="1:53" ht="15.75">
      <c r="A37" t="s">
        <v>76</v>
      </c>
      <c r="B37" s="90" t="s">
        <v>1253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2">
        <v>-69700000000</v>
      </c>
      <c r="R37" s="2502">
        <v>-65900000000.000008</v>
      </c>
      <c r="S37" s="2502">
        <v>-73500000000</v>
      </c>
      <c r="T37" s="2502">
        <v>-46000000000</v>
      </c>
      <c r="U37" s="2502">
        <v>-73400000000</v>
      </c>
      <c r="V37" s="2502">
        <v>-79900000000</v>
      </c>
      <c r="W37" s="2502">
        <v>-91100000000</v>
      </c>
      <c r="X37" s="2502">
        <v>-96000000000</v>
      </c>
      <c r="Y37" s="2502">
        <v>-93100000000</v>
      </c>
      <c r="Z37" s="2502">
        <v>-97400000000</v>
      </c>
      <c r="AA37" s="2507">
        <v>-100600000000</v>
      </c>
      <c r="AB37" s="365" t="str">
        <f t="shared" si="3"/>
        <v/>
      </c>
      <c r="AC37" s="2495"/>
      <c r="AD37" s="2498"/>
      <c r="AE37" s="2498"/>
      <c r="AF37" s="2498"/>
      <c r="AG37" s="2498"/>
      <c r="AH37" s="2498"/>
      <c r="AI37" s="2498"/>
      <c r="AJ37" s="2498"/>
      <c r="AK37" s="2498"/>
      <c r="AL37" s="2498"/>
      <c r="AM37" s="2498"/>
      <c r="AN37" s="2498"/>
      <c r="AO37" s="2498"/>
      <c r="AP37" s="2498"/>
      <c r="AQ37" s="2498"/>
      <c r="AR37" s="2498"/>
      <c r="AS37" s="2498"/>
      <c r="AT37" s="2498"/>
      <c r="AU37" s="2498"/>
      <c r="AV37" s="365"/>
      <c r="AW37" s="365"/>
      <c r="AX37" s="365"/>
      <c r="AY37" s="365"/>
      <c r="AZ37" s="365"/>
      <c r="BA37" s="365"/>
    </row>
    <row r="38" spans="1:53" ht="15.75">
      <c r="A38" t="s">
        <v>76</v>
      </c>
      <c r="B38" s="90" t="s">
        <v>1603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2">
        <v>-52700000000</v>
      </c>
      <c r="R38" s="2502">
        <v>-43100000000</v>
      </c>
      <c r="S38" s="2502">
        <v>-27700000000</v>
      </c>
      <c r="T38" s="2502">
        <v>-11300000000</v>
      </c>
      <c r="U38" s="2502">
        <v>-24700000000</v>
      </c>
      <c r="V38" s="2502">
        <v>-17300000000</v>
      </c>
      <c r="W38" s="2502">
        <v>-15600000000</v>
      </c>
      <c r="X38" s="2502">
        <v>-13200000000</v>
      </c>
      <c r="Y38" s="2502">
        <v>-11200000000</v>
      </c>
      <c r="Z38" s="2502">
        <v>-9200000000</v>
      </c>
      <c r="AA38" s="2507">
        <v>-5400000000</v>
      </c>
      <c r="AB38" s="365" t="str">
        <f t="shared" si="3"/>
        <v/>
      </c>
      <c r="AC38" s="2496"/>
      <c r="AD38" s="2498"/>
      <c r="AE38" s="2498"/>
      <c r="AF38" s="2498"/>
      <c r="AG38" s="2498"/>
      <c r="AH38" s="2498"/>
      <c r="AI38" s="2498"/>
      <c r="AJ38" s="2498"/>
      <c r="AK38" s="2498"/>
      <c r="AL38" s="2498"/>
      <c r="AM38" s="2498"/>
      <c r="AN38" s="2498"/>
      <c r="AO38" s="2498"/>
      <c r="AP38" s="2498"/>
      <c r="AQ38" s="2498"/>
      <c r="AR38" s="2498"/>
      <c r="AS38" s="2498"/>
      <c r="AT38" s="2498"/>
      <c r="AU38" s="2498"/>
      <c r="AV38" s="365"/>
      <c r="AW38" s="365"/>
      <c r="AX38" s="365"/>
      <c r="AY38" s="365"/>
      <c r="AZ38" s="365"/>
      <c r="BA38" s="365"/>
    </row>
    <row r="39" spans="1:53" ht="15.75">
      <c r="A39" t="s">
        <v>76</v>
      </c>
      <c r="B39" s="90" t="s">
        <v>1604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2">
        <v>-49000000000</v>
      </c>
      <c r="R39" s="2502">
        <v>25000000000</v>
      </c>
      <c r="S39" s="2502">
        <v>-5900000000</v>
      </c>
      <c r="T39" s="2502">
        <v>16200000000</v>
      </c>
      <c r="U39" s="2502">
        <v>-12800000000</v>
      </c>
      <c r="V39" s="2502">
        <v>10700000000</v>
      </c>
      <c r="W39" s="2502">
        <v>9000000000</v>
      </c>
      <c r="X39" s="2502">
        <v>2700000000</v>
      </c>
      <c r="Y39" s="2502">
        <v>3900000000</v>
      </c>
      <c r="Z39" s="2502">
        <v>4900000000</v>
      </c>
      <c r="AA39" s="2507">
        <v>7500000000</v>
      </c>
      <c r="AB39" s="365" t="str">
        <f t="shared" si="3"/>
        <v/>
      </c>
      <c r="AC39" s="2495"/>
      <c r="AD39" s="2498"/>
      <c r="AE39" s="2498"/>
      <c r="AF39" s="2498"/>
      <c r="AG39" s="2498"/>
      <c r="AH39" s="2498"/>
      <c r="AI39" s="2498"/>
      <c r="AJ39" s="2498"/>
      <c r="AK39" s="2498"/>
      <c r="AL39" s="2498"/>
      <c r="AM39" s="2498"/>
      <c r="AN39" s="2498"/>
      <c r="AO39" s="2498"/>
      <c r="AP39" s="2498"/>
      <c r="AQ39" s="2498"/>
      <c r="AR39" s="2498"/>
      <c r="AS39" s="2498"/>
      <c r="AT39" s="2498"/>
      <c r="AU39" s="2498"/>
      <c r="AV39" s="365"/>
      <c r="AW39" s="365"/>
      <c r="AX39" s="365"/>
      <c r="AY39" s="365"/>
      <c r="AZ39" s="365"/>
      <c r="BA39" s="365"/>
    </row>
    <row r="40" spans="1:53" ht="15.75">
      <c r="A40" t="s">
        <v>76</v>
      </c>
      <c r="B40" s="90" t="s">
        <v>1605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2">
        <v>17400000000</v>
      </c>
      <c r="R40" s="2502">
        <v>-13900000000</v>
      </c>
      <c r="S40" s="2502">
        <v>-10100000000</v>
      </c>
      <c r="T40" s="2502">
        <v>-3500000000</v>
      </c>
      <c r="U40" s="2502">
        <v>-11500000000</v>
      </c>
      <c r="V40" s="2502">
        <v>-48900000000</v>
      </c>
      <c r="W40" s="2502">
        <v>-27800000000</v>
      </c>
      <c r="X40" s="2502">
        <v>0</v>
      </c>
      <c r="Y40" s="2502">
        <v>0</v>
      </c>
      <c r="Z40" s="2502">
        <v>0</v>
      </c>
      <c r="AA40" s="2507">
        <v>0</v>
      </c>
      <c r="AB40" s="365" t="str">
        <f t="shared" si="3"/>
        <v/>
      </c>
      <c r="AC40" s="2495"/>
      <c r="AD40" s="2498"/>
      <c r="AE40" s="2498"/>
      <c r="AF40" s="2498"/>
      <c r="AG40" s="2498"/>
      <c r="AH40" s="2498"/>
      <c r="AI40" s="2498"/>
      <c r="AJ40" s="2498"/>
      <c r="AK40" s="2498"/>
      <c r="AL40" s="2498"/>
      <c r="AM40" s="2498"/>
      <c r="AN40" s="2498"/>
      <c r="AO40" s="2498"/>
      <c r="AP40" s="2498"/>
      <c r="AQ40" s="2498"/>
      <c r="AR40" s="2498"/>
      <c r="AS40" s="2498"/>
      <c r="AT40" s="2498"/>
      <c r="AU40" s="2498"/>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2">
        <v>17400000000</v>
      </c>
      <c r="R41" s="2502">
        <v>-12100000000</v>
      </c>
      <c r="S41" s="2502">
        <v>-10100000000</v>
      </c>
      <c r="T41" s="2502">
        <v>-6000000000</v>
      </c>
      <c r="U41" s="2502">
        <v>-9000000000</v>
      </c>
      <c r="V41" s="2502">
        <v>-47900000000</v>
      </c>
      <c r="W41" s="2502">
        <v>-27800000000</v>
      </c>
      <c r="X41" s="2502">
        <v>0</v>
      </c>
      <c r="Y41" s="2502">
        <v>0</v>
      </c>
      <c r="Z41" s="2502">
        <v>0</v>
      </c>
      <c r="AA41" s="2507">
        <v>0</v>
      </c>
      <c r="AB41" s="365" t="str">
        <f t="shared" si="3"/>
        <v/>
      </c>
      <c r="AC41" s="2495"/>
      <c r="AD41" s="2498"/>
      <c r="AE41" s="2498"/>
      <c r="AF41" s="2498"/>
      <c r="AG41" s="2498"/>
      <c r="AH41" s="2498"/>
      <c r="AI41" s="2498"/>
      <c r="AJ41" s="2498"/>
      <c r="AK41" s="2498"/>
      <c r="AL41" s="2498"/>
      <c r="AM41" s="2498"/>
      <c r="AN41" s="2498"/>
      <c r="AO41" s="2498"/>
      <c r="AP41" s="2498"/>
      <c r="AQ41" s="2498"/>
      <c r="AR41" s="2498"/>
      <c r="AS41" s="2498"/>
      <c r="AT41" s="2498"/>
      <c r="AU41" s="2498"/>
      <c r="AV41" s="365"/>
      <c r="AW41" s="365"/>
      <c r="AX41" s="365"/>
      <c r="AY41" s="365"/>
      <c r="AZ41" s="365"/>
      <c r="BA41" s="365"/>
    </row>
    <row r="42" spans="1:53" ht="15.75">
      <c r="A42" s="2465" t="s">
        <v>1606</v>
      </c>
      <c r="B42" s="2508" t="s">
        <v>1606</v>
      </c>
      <c r="C42" s="2508"/>
      <c r="E42" s="158"/>
      <c r="F42" s="158"/>
      <c r="G42" s="158"/>
      <c r="H42" s="164"/>
      <c r="I42" s="164"/>
      <c r="J42" s="164"/>
      <c r="K42" s="164"/>
      <c r="L42" s="164"/>
      <c r="M42" s="164"/>
      <c r="N42" s="164"/>
      <c r="O42" s="164"/>
      <c r="P42" s="164"/>
      <c r="Q42" s="2502"/>
      <c r="R42" s="2502">
        <v>0</v>
      </c>
      <c r="S42" s="2502">
        <v>0</v>
      </c>
      <c r="T42" s="2502">
        <v>0</v>
      </c>
      <c r="U42" s="2502">
        <v>-2400000000</v>
      </c>
      <c r="V42" s="2502">
        <v>-38700000000</v>
      </c>
      <c r="W42" s="2502">
        <v>-23800000000</v>
      </c>
      <c r="X42" s="2502"/>
      <c r="Y42" s="2502"/>
      <c r="Z42" s="2502"/>
      <c r="AA42" s="2507"/>
      <c r="AB42" s="365"/>
      <c r="AC42" s="2496"/>
      <c r="AE42" s="2498"/>
      <c r="AF42" s="2498"/>
      <c r="AG42" s="2498"/>
      <c r="AH42" s="2498"/>
      <c r="AI42" s="2498"/>
      <c r="AJ42" s="2498"/>
      <c r="AK42" s="2498"/>
      <c r="AL42" s="2498"/>
      <c r="AM42" s="2498"/>
      <c r="AN42" s="2498"/>
      <c r="AO42" s="2498"/>
      <c r="AP42" s="2498"/>
      <c r="AQ42" s="2498"/>
      <c r="AR42" s="2498"/>
      <c r="AS42" s="2498"/>
      <c r="AT42" s="2498"/>
      <c r="AU42" s="2498"/>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2">
        <v>0</v>
      </c>
      <c r="R43" s="2502">
        <v>-1800000000</v>
      </c>
      <c r="S43" s="2502">
        <v>0</v>
      </c>
      <c r="T43" s="2502">
        <v>2500000000</v>
      </c>
      <c r="U43" s="2502">
        <v>-2500000000</v>
      </c>
      <c r="V43" s="2502">
        <v>-1000000000</v>
      </c>
      <c r="W43" s="2502">
        <v>0</v>
      </c>
      <c r="X43" s="2502">
        <v>0</v>
      </c>
      <c r="Y43" s="2502">
        <v>0</v>
      </c>
      <c r="Z43" s="2502">
        <v>0</v>
      </c>
      <c r="AA43" s="2507">
        <v>0</v>
      </c>
      <c r="AB43" s="365" t="str">
        <f t="shared" si="3"/>
        <v/>
      </c>
      <c r="AC43" s="2495"/>
      <c r="AD43" s="2498"/>
      <c r="AE43" s="2498"/>
      <c r="AF43" s="2498"/>
      <c r="AG43" s="2498"/>
      <c r="AH43" s="2498"/>
      <c r="AI43" s="2498"/>
      <c r="AJ43" s="2498"/>
      <c r="AK43" s="2498"/>
      <c r="AL43" s="2498"/>
      <c r="AM43" s="2498"/>
      <c r="AN43" s="2498"/>
      <c r="AO43" s="2498"/>
      <c r="AP43" s="2498"/>
      <c r="AQ43" s="2498"/>
      <c r="AR43" s="2498"/>
      <c r="AS43" s="2498"/>
      <c r="AT43" s="2498"/>
      <c r="AU43" s="2498"/>
      <c r="AV43" s="365"/>
      <c r="AW43" s="365"/>
      <c r="AX43" s="365"/>
      <c r="AY43" s="365"/>
      <c r="AZ43" s="365"/>
      <c r="BA43" s="365"/>
    </row>
    <row r="44" spans="1:53" ht="15.75">
      <c r="A44" t="s">
        <v>76</v>
      </c>
      <c r="B44" s="90" t="s">
        <v>1607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2">
        <v>1200000000</v>
      </c>
      <c r="R44" s="2502">
        <v>-15300000000</v>
      </c>
      <c r="S44" s="2502">
        <v>-13000000000</v>
      </c>
      <c r="T44" s="2502">
        <v>1300000000</v>
      </c>
      <c r="U44" s="2502">
        <v>4900000000</v>
      </c>
      <c r="V44" s="2502">
        <v>0</v>
      </c>
      <c r="W44" s="2502">
        <v>0</v>
      </c>
      <c r="X44" s="2502">
        <v>0</v>
      </c>
      <c r="Y44" s="2502">
        <v>0</v>
      </c>
      <c r="Z44" s="2502">
        <v>0</v>
      </c>
      <c r="AA44" s="2507">
        <v>0</v>
      </c>
      <c r="AB44" s="365" t="str">
        <f t="shared" si="3"/>
        <v/>
      </c>
      <c r="AC44" s="2495"/>
      <c r="AD44" s="2498"/>
      <c r="AE44" s="2498"/>
      <c r="AF44" s="2498"/>
      <c r="AG44" s="2498"/>
      <c r="AH44" s="2498"/>
      <c r="AI44" s="2498"/>
      <c r="AJ44" s="2498"/>
      <c r="AK44" s="2498"/>
      <c r="AL44" s="2498"/>
      <c r="AM44" s="2498"/>
      <c r="AN44" s="2498"/>
      <c r="AO44" s="2498"/>
      <c r="AP44" s="2498"/>
      <c r="AQ44" s="2498"/>
      <c r="AR44" s="2498"/>
      <c r="AS44" s="2498"/>
      <c r="AT44" s="2498"/>
      <c r="AU44" s="2498"/>
      <c r="AV44" s="365"/>
      <c r="AW44" s="365"/>
      <c r="AX44" s="365"/>
      <c r="AY44" s="365"/>
      <c r="AZ44" s="365"/>
      <c r="BA44" s="365"/>
    </row>
    <row r="45" spans="1:53" ht="15.75">
      <c r="A45" t="s">
        <v>76</v>
      </c>
      <c r="B45" s="90" t="s">
        <v>1608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2">
        <v>-30400000000</v>
      </c>
      <c r="R45" s="2502">
        <v>-4200000000</v>
      </c>
      <c r="S45" s="2502">
        <v>-29000000000</v>
      </c>
      <c r="T45" s="2502">
        <v>14000000000</v>
      </c>
      <c r="U45" s="2502">
        <v>-19500000000</v>
      </c>
      <c r="V45" s="2502">
        <v>-38200000000</v>
      </c>
      <c r="W45" s="2502">
        <v>-18800000000</v>
      </c>
      <c r="X45" s="2502">
        <v>2700000000</v>
      </c>
      <c r="Y45" s="2502">
        <v>3900000000</v>
      </c>
      <c r="Z45" s="2502">
        <v>4900000000</v>
      </c>
      <c r="AA45" s="2507">
        <v>7500000000</v>
      </c>
      <c r="AB45" s="365" t="str">
        <f t="shared" si="3"/>
        <v/>
      </c>
      <c r="AC45" s="2495"/>
      <c r="AD45" s="2498"/>
      <c r="AE45" s="2498"/>
      <c r="AF45" s="2498"/>
      <c r="AG45" s="2498"/>
      <c r="AH45" s="2498"/>
      <c r="AI45" s="2498"/>
      <c r="AJ45" s="2498"/>
      <c r="AK45" s="2498"/>
      <c r="AL45" s="2498"/>
      <c r="AM45" s="2498"/>
      <c r="AN45" s="2498"/>
      <c r="AO45" s="2498"/>
      <c r="AP45" s="2498"/>
      <c r="AQ45" s="2498"/>
      <c r="AR45" s="2498"/>
      <c r="AS45" s="2498"/>
      <c r="AT45" s="2498"/>
      <c r="AU45" s="2498"/>
      <c r="AV45" s="365"/>
      <c r="AW45" s="365"/>
      <c r="AX45" s="365"/>
      <c r="AY45" s="365"/>
      <c r="AZ45" s="365"/>
      <c r="BA45" s="365"/>
    </row>
    <row r="46" spans="1:53" s="15" customFormat="1" ht="15.75">
      <c r="A46" s="244" t="s">
        <v>115</v>
      </c>
      <c r="B46" s="128" t="s">
        <v>595</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5">
        <f t="shared" si="12"/>
        <v>30400000000</v>
      </c>
      <c r="R46" s="2505">
        <f t="shared" si="12"/>
        <v>4200000000</v>
      </c>
      <c r="S46" s="2505">
        <f t="shared" si="12"/>
        <v>29100000000</v>
      </c>
      <c r="T46" s="2505">
        <f t="shared" si="12"/>
        <v>-14100000000</v>
      </c>
      <c r="U46" s="2505">
        <f>U48+U60</f>
        <v>19600000000</v>
      </c>
      <c r="V46" s="2505">
        <f t="shared" ref="V46:AA46" si="13">V48+V60</f>
        <v>38200000000</v>
      </c>
      <c r="W46" s="2505">
        <f t="shared" si="13"/>
        <v>18800000000</v>
      </c>
      <c r="X46" s="2505">
        <f t="shared" si="13"/>
        <v>-2700000000</v>
      </c>
      <c r="Y46" s="2505">
        <f t="shared" si="13"/>
        <v>-3900000000</v>
      </c>
      <c r="Z46" s="2505">
        <f t="shared" si="13"/>
        <v>-4900000000</v>
      </c>
      <c r="AA46" s="2505">
        <f t="shared" si="13"/>
        <v>-7500000000</v>
      </c>
      <c r="AB46" s="365" t="str">
        <f t="shared" si="3"/>
        <v/>
      </c>
      <c r="AC46" s="2495"/>
      <c r="AD46" s="2498"/>
      <c r="AE46" s="2498"/>
      <c r="AF46" s="2498"/>
      <c r="AG46" s="2498"/>
      <c r="AH46" s="2498"/>
      <c r="AI46" s="2498"/>
      <c r="AJ46" s="2498"/>
      <c r="AK46" s="2498"/>
      <c r="AL46" s="2498"/>
      <c r="AM46" s="2498"/>
      <c r="AN46" s="2498"/>
      <c r="AO46" s="2498"/>
      <c r="AP46" s="2498"/>
      <c r="AQ46" s="2498"/>
      <c r="AR46" s="2498"/>
      <c r="AS46" s="2498"/>
      <c r="AT46" s="2498"/>
      <c r="AU46" s="2498"/>
      <c r="AV46" s="365"/>
      <c r="AW46" s="365"/>
      <c r="AX46" s="365"/>
      <c r="AY46" s="365"/>
      <c r="AZ46" s="365"/>
      <c r="BA46" s="365"/>
    </row>
    <row r="47" spans="1:53" ht="15.75">
      <c r="A47" s="245" t="s">
        <v>76</v>
      </c>
      <c r="B47" s="90" t="s">
        <v>1609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2">
        <v>30400000000</v>
      </c>
      <c r="R47" s="2502">
        <v>4200000000</v>
      </c>
      <c r="S47" s="2502">
        <v>29100000000</v>
      </c>
      <c r="T47" s="2502">
        <v>-14100000000</v>
      </c>
      <c r="U47" s="2502">
        <v>19500000000</v>
      </c>
      <c r="V47" s="2502">
        <v>38200000000</v>
      </c>
      <c r="W47" s="2502">
        <v>18800000000</v>
      </c>
      <c r="X47" s="2502">
        <v>-2700000000</v>
      </c>
      <c r="Y47" s="2502">
        <v>-3900000000</v>
      </c>
      <c r="Z47" s="2502">
        <v>-4900000000</v>
      </c>
      <c r="AA47" s="2507">
        <v>-7500000000</v>
      </c>
      <c r="AB47" s="365" t="str">
        <f t="shared" si="3"/>
        <v/>
      </c>
      <c r="AC47" s="2495"/>
      <c r="AD47" s="2498"/>
      <c r="AE47" s="2498"/>
      <c r="AF47" s="2498"/>
      <c r="AG47" s="2498"/>
      <c r="AH47" s="2498"/>
      <c r="AI47" s="2498"/>
      <c r="AJ47" s="2498"/>
      <c r="AK47" s="2498"/>
      <c r="AL47" s="2498"/>
      <c r="AM47" s="2498"/>
      <c r="AN47" s="2498"/>
      <c r="AO47" s="2498"/>
      <c r="AP47" s="2498"/>
      <c r="AQ47" s="2498"/>
      <c r="AR47" s="2498"/>
      <c r="AS47" s="2498"/>
      <c r="AT47" s="2498"/>
      <c r="AU47" s="2498"/>
      <c r="AV47" s="365"/>
      <c r="AW47" s="365"/>
      <c r="AX47" s="365"/>
      <c r="AY47" s="365"/>
      <c r="AZ47" s="365"/>
      <c r="BA47" s="365"/>
    </row>
    <row r="48" spans="1:53" ht="15.75">
      <c r="A48" s="43" t="s">
        <v>117</v>
      </c>
      <c r="B48" s="90" t="s">
        <v>1610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6">
        <f t="shared" si="14"/>
        <v>20500000000</v>
      </c>
      <c r="R48" s="2506">
        <f t="shared" si="14"/>
        <v>900000000</v>
      </c>
      <c r="S48" s="2506">
        <f t="shared" si="14"/>
        <v>6100000000</v>
      </c>
      <c r="T48" s="2502">
        <f t="shared" si="14"/>
        <v>-400000000</v>
      </c>
      <c r="U48" s="2502">
        <v>12600000000</v>
      </c>
      <c r="V48" s="2502">
        <v>1800000000</v>
      </c>
      <c r="W48" s="2502">
        <v>1800000000</v>
      </c>
      <c r="X48" s="2502">
        <v>1800000000</v>
      </c>
      <c r="Y48" s="2502">
        <v>2300000000</v>
      </c>
      <c r="Z48" s="2502">
        <v>2100000000</v>
      </c>
      <c r="AA48" s="2507">
        <v>3500000000</v>
      </c>
      <c r="AB48" s="365" t="str">
        <f t="shared" si="3"/>
        <v/>
      </c>
      <c r="AC48" s="2495"/>
      <c r="AD48" s="2498"/>
      <c r="AE48" s="2498"/>
      <c r="AF48" s="2498"/>
      <c r="AG48" s="2498"/>
      <c r="AH48" s="2498"/>
      <c r="AI48" s="2498"/>
      <c r="AJ48" s="2498"/>
      <c r="AK48" s="2498"/>
      <c r="AL48" s="2498"/>
      <c r="AM48" s="2498"/>
      <c r="AN48" s="2498"/>
      <c r="AO48" s="2498"/>
      <c r="AP48" s="2498"/>
      <c r="AQ48" s="2498"/>
      <c r="AR48" s="2498"/>
      <c r="AS48" s="2498"/>
      <c r="AT48" s="2498"/>
      <c r="AU48" s="2498"/>
      <c r="AV48" s="365"/>
      <c r="AW48" s="365"/>
      <c r="AX48" s="365"/>
      <c r="AY48" s="365"/>
      <c r="AZ48" s="365"/>
      <c r="BA48" s="365"/>
    </row>
    <row r="49" spans="1:53" ht="15.75">
      <c r="B49" s="90" t="s">
        <v>1611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2">
        <v>20500000000</v>
      </c>
      <c r="R49" s="2502">
        <v>900000000</v>
      </c>
      <c r="S49" s="2502">
        <v>6100000000</v>
      </c>
      <c r="T49" s="2502">
        <v>-400000000</v>
      </c>
      <c r="U49" s="2502"/>
      <c r="V49" s="2502"/>
      <c r="W49" s="2502"/>
      <c r="X49" s="2502"/>
      <c r="Y49" s="2502"/>
      <c r="Z49" s="2502"/>
      <c r="AA49" s="2507"/>
      <c r="AB49" s="365" t="str">
        <f t="shared" si="3"/>
        <v/>
      </c>
      <c r="AC49" s="2495"/>
      <c r="AD49" s="2498"/>
      <c r="AE49" s="2498"/>
      <c r="AF49" s="2498"/>
      <c r="AG49" s="2498"/>
      <c r="AH49" s="2498"/>
      <c r="AI49" s="2498"/>
      <c r="AJ49" s="2498"/>
      <c r="AK49" s="2498"/>
      <c r="AL49" s="2498"/>
      <c r="AM49" s="2498"/>
      <c r="AN49" s="2498"/>
      <c r="AO49" s="2498"/>
      <c r="AP49" s="2498"/>
      <c r="AQ49" s="2498"/>
      <c r="AR49" s="2498"/>
      <c r="AS49" s="2498"/>
      <c r="AT49" s="2498"/>
      <c r="AU49" s="2498"/>
      <c r="AV49" s="365"/>
      <c r="AW49" s="365"/>
      <c r="AX49" s="365"/>
      <c r="AY49" s="365"/>
      <c r="AZ49" s="365"/>
      <c r="BA49" s="365"/>
    </row>
    <row r="50" spans="1:53" ht="15.75">
      <c r="A50" s="20" t="s">
        <v>76</v>
      </c>
      <c r="B50" s="99" t="s">
        <v>1430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2"/>
      <c r="R50" s="2502"/>
      <c r="S50" s="2502"/>
      <c r="T50" s="2502"/>
      <c r="U50" s="2502"/>
      <c r="V50" s="2502"/>
      <c r="W50" s="2502"/>
      <c r="X50" s="2502"/>
      <c r="Y50" s="2502"/>
      <c r="Z50" s="2502"/>
      <c r="AA50" s="2507"/>
      <c r="AB50" s="365" t="str">
        <f t="shared" si="3"/>
        <v/>
      </c>
      <c r="AC50" s="2495"/>
      <c r="AD50" s="2498"/>
      <c r="AE50" s="2498"/>
      <c r="AF50" s="2498"/>
      <c r="AG50" s="2498"/>
      <c r="AH50" s="2498"/>
      <c r="AI50" s="2498"/>
      <c r="AJ50" s="2498"/>
      <c r="AK50" s="2498"/>
      <c r="AL50" s="2498"/>
      <c r="AM50" s="2498"/>
      <c r="AN50" s="2498"/>
      <c r="AO50" s="2498"/>
      <c r="AP50" s="2498"/>
      <c r="AQ50" s="2498"/>
      <c r="AR50" s="2498"/>
      <c r="AS50" s="2498"/>
      <c r="AT50" s="2498"/>
      <c r="AU50" s="2498"/>
      <c r="AV50" s="365"/>
      <c r="AW50" s="365"/>
      <c r="AX50" s="365"/>
      <c r="AY50" s="365"/>
      <c r="AZ50" s="365"/>
      <c r="BA50" s="365"/>
    </row>
    <row r="51" spans="1:53" ht="15.75">
      <c r="A51" t="s">
        <v>76</v>
      </c>
      <c r="B51" s="100" t="s">
        <v>567</v>
      </c>
      <c r="C51" s="90"/>
      <c r="D51" s="90"/>
      <c r="E51" s="158">
        <v>21800000000</v>
      </c>
      <c r="F51" s="158">
        <v>26500000000</v>
      </c>
      <c r="G51" s="158">
        <v>6000000000</v>
      </c>
      <c r="H51" s="164"/>
      <c r="I51" s="164"/>
      <c r="J51" s="164"/>
      <c r="K51" s="164"/>
      <c r="L51" s="164"/>
      <c r="M51" s="164"/>
      <c r="N51" s="164"/>
      <c r="O51" s="164"/>
      <c r="P51" s="164"/>
      <c r="Q51" s="2502"/>
      <c r="R51" s="2502"/>
      <c r="S51" s="2502"/>
      <c r="T51" s="2502"/>
      <c r="U51" s="2502"/>
      <c r="V51" s="2502"/>
      <c r="W51" s="2502"/>
      <c r="X51" s="2502"/>
      <c r="Y51" s="2502"/>
      <c r="Z51" s="2502"/>
      <c r="AA51" s="2507"/>
      <c r="AB51" s="365" t="str">
        <f t="shared" si="3"/>
        <v/>
      </c>
      <c r="AC51" s="2495"/>
      <c r="AD51" s="2498"/>
      <c r="AE51" s="2498"/>
      <c r="AF51" s="2498"/>
      <c r="AG51" s="2498"/>
      <c r="AH51" s="2498"/>
      <c r="AI51" s="2498"/>
      <c r="AJ51" s="2498"/>
      <c r="AK51" s="2498"/>
      <c r="AL51" s="2498"/>
      <c r="AM51" s="2498"/>
      <c r="AN51" s="2498"/>
      <c r="AO51" s="2498"/>
      <c r="AP51" s="2498"/>
      <c r="AQ51" s="2498"/>
      <c r="AR51" s="2498"/>
      <c r="AS51" s="2498"/>
      <c r="AT51" s="2498"/>
      <c r="AU51" s="2498"/>
      <c r="AV51" s="365"/>
      <c r="AW51" s="365"/>
      <c r="AX51" s="365"/>
      <c r="AY51" s="365"/>
      <c r="AZ51" s="365"/>
      <c r="BA51" s="365"/>
    </row>
    <row r="52" spans="1:53" ht="15.75">
      <c r="A52" s="20" t="s">
        <v>1256</v>
      </c>
      <c r="B52" s="100" t="s">
        <v>1347</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2">
        <v>1100000000</v>
      </c>
      <c r="R52" s="2502">
        <v>0</v>
      </c>
      <c r="S52" s="2502">
        <v>3800000000</v>
      </c>
      <c r="T52" s="2502">
        <v>5100000000</v>
      </c>
      <c r="U52" s="2502">
        <v>5500000000</v>
      </c>
      <c r="V52" s="2502">
        <v>7500000000</v>
      </c>
      <c r="W52" s="2502">
        <v>7500000000</v>
      </c>
      <c r="X52" s="2502">
        <v>7500000000</v>
      </c>
      <c r="Y52" s="2502">
        <v>7500000000</v>
      </c>
      <c r="Z52" s="2502">
        <v>7500000000</v>
      </c>
      <c r="AA52" s="2507">
        <v>7500000000</v>
      </c>
      <c r="AB52" s="365" t="str">
        <f t="shared" si="3"/>
        <v/>
      </c>
      <c r="AC52" s="2495"/>
      <c r="AD52" s="2498"/>
      <c r="AE52" s="2498"/>
      <c r="AF52" s="2498"/>
      <c r="AG52" s="2498"/>
      <c r="AH52" s="2498"/>
      <c r="AI52" s="2498"/>
      <c r="AJ52" s="2498"/>
      <c r="AK52" s="2498"/>
      <c r="AL52" s="2498"/>
      <c r="AM52" s="2498"/>
      <c r="AN52" s="2498"/>
      <c r="AO52" s="2498"/>
      <c r="AP52" s="2498"/>
      <c r="AQ52" s="2498"/>
      <c r="AR52" s="2498"/>
      <c r="AS52" s="2498"/>
      <c r="AT52" s="2498"/>
      <c r="AU52" s="2498"/>
      <c r="AV52" s="365"/>
      <c r="AW52" s="365"/>
      <c r="AX52" s="365"/>
      <c r="AY52" s="365"/>
      <c r="AZ52" s="365"/>
      <c r="BA52" s="365"/>
    </row>
    <row r="53" spans="1:53" ht="15.75">
      <c r="A53" s="20" t="s">
        <v>76</v>
      </c>
      <c r="B53" s="99" t="s">
        <v>1223</v>
      </c>
      <c r="C53" s="58"/>
      <c r="E53" s="158">
        <v>12200000000</v>
      </c>
      <c r="F53" s="158">
        <v>2300000000</v>
      </c>
      <c r="G53" s="158">
        <v>9100000000</v>
      </c>
      <c r="H53" s="164"/>
      <c r="I53" s="164"/>
      <c r="J53" s="164"/>
      <c r="K53" s="164"/>
      <c r="L53" s="164"/>
      <c r="M53" s="164"/>
      <c r="N53" s="164"/>
      <c r="O53" s="164"/>
      <c r="P53" s="164"/>
      <c r="Q53" s="2502"/>
      <c r="R53" s="2502"/>
      <c r="S53" s="2502"/>
      <c r="T53" s="2502"/>
      <c r="U53" s="2502"/>
      <c r="V53" s="2502"/>
      <c r="W53" s="2502"/>
      <c r="X53" s="2502"/>
      <c r="Y53" s="2502"/>
      <c r="Z53" s="2502"/>
      <c r="AA53" s="2507"/>
      <c r="AB53" s="365" t="str">
        <f t="shared" si="3"/>
        <v/>
      </c>
      <c r="AC53" s="2495"/>
      <c r="AD53" s="2498"/>
      <c r="AE53" s="2498"/>
      <c r="AF53" s="2498"/>
      <c r="AG53" s="2498"/>
      <c r="AH53" s="2498"/>
      <c r="AI53" s="2498"/>
      <c r="AJ53" s="2498"/>
      <c r="AK53" s="2498"/>
      <c r="AL53" s="2498"/>
      <c r="AM53" s="2498"/>
      <c r="AN53" s="2498"/>
      <c r="AO53" s="2498"/>
      <c r="AP53" s="2498"/>
      <c r="AQ53" s="2498"/>
      <c r="AR53" s="2498"/>
      <c r="AS53" s="2498"/>
      <c r="AT53" s="2498"/>
      <c r="AU53" s="2498"/>
      <c r="AV53" s="365"/>
      <c r="AW53" s="365"/>
      <c r="AX53" s="365"/>
      <c r="AY53" s="365"/>
      <c r="AZ53" s="365"/>
      <c r="BA53" s="365"/>
    </row>
    <row r="54" spans="1:53" ht="15.75">
      <c r="A54" t="s">
        <v>76</v>
      </c>
      <c r="B54" s="100" t="s">
        <v>1612</v>
      </c>
      <c r="C54" s="90"/>
      <c r="E54" s="158">
        <v>2500000000</v>
      </c>
      <c r="F54" s="158">
        <v>1000000000</v>
      </c>
      <c r="G54" s="158">
        <v>4099999999.9999995</v>
      </c>
      <c r="H54" s="164"/>
      <c r="I54" s="164"/>
      <c r="J54" s="164"/>
      <c r="K54" s="164"/>
      <c r="L54" s="164"/>
      <c r="M54" s="164"/>
      <c r="N54" s="164"/>
      <c r="O54" s="164"/>
      <c r="P54" s="164"/>
      <c r="Q54" s="2502"/>
      <c r="R54" s="2502"/>
      <c r="S54" s="2502"/>
      <c r="T54" s="2502"/>
      <c r="U54" s="2502"/>
      <c r="V54" s="2502"/>
      <c r="W54" s="2502"/>
      <c r="X54" s="2502"/>
      <c r="Y54" s="2502"/>
      <c r="Z54" s="2502"/>
      <c r="AA54" s="2507"/>
      <c r="AB54" s="365" t="str">
        <f t="shared" si="3"/>
        <v/>
      </c>
      <c r="AC54" s="2495"/>
      <c r="AD54" s="2498"/>
      <c r="AE54" s="2498"/>
      <c r="AF54" s="2498"/>
      <c r="AG54" s="2498"/>
      <c r="AH54" s="2498"/>
      <c r="AI54" s="2498"/>
      <c r="AJ54" s="2498"/>
      <c r="AK54" s="2498"/>
      <c r="AL54" s="2498"/>
      <c r="AM54" s="2498"/>
      <c r="AN54" s="2498"/>
      <c r="AO54" s="2498"/>
      <c r="AP54" s="2498"/>
      <c r="AQ54" s="2498"/>
      <c r="AR54" s="2498"/>
      <c r="AS54" s="2498"/>
      <c r="AT54" s="2498"/>
      <c r="AU54" s="2498"/>
      <c r="AV54" s="365"/>
      <c r="AW54" s="365"/>
      <c r="AX54" s="365"/>
      <c r="AY54" s="365"/>
      <c r="AZ54" s="365"/>
      <c r="BA54" s="365"/>
    </row>
    <row r="55" spans="1:53" ht="15.75">
      <c r="A55" s="20" t="s">
        <v>1261</v>
      </c>
      <c r="B55" s="100" t="s">
        <v>1346</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2">
        <v>25000000000</v>
      </c>
      <c r="R55" s="2502">
        <v>0</v>
      </c>
      <c r="S55" s="2502">
        <v>0</v>
      </c>
      <c r="T55" s="2502">
        <v>0</v>
      </c>
      <c r="U55" s="2502">
        <v>8800000000</v>
      </c>
      <c r="V55" s="2502">
        <v>0</v>
      </c>
      <c r="W55" s="2502">
        <v>0</v>
      </c>
      <c r="X55" s="2502">
        <v>0</v>
      </c>
      <c r="Y55" s="2502">
        <v>0</v>
      </c>
      <c r="Z55" s="2502">
        <v>0</v>
      </c>
      <c r="AA55" s="2507">
        <v>0</v>
      </c>
      <c r="AB55" s="365" t="str">
        <f t="shared" si="3"/>
        <v/>
      </c>
      <c r="AC55" s="2495"/>
      <c r="AD55" s="2498"/>
      <c r="AE55" s="2498"/>
      <c r="AF55" s="2498"/>
      <c r="AG55" s="2498"/>
      <c r="AH55" s="2498"/>
      <c r="AI55" s="2498"/>
      <c r="AJ55" s="2498"/>
      <c r="AK55" s="2498"/>
      <c r="AL55" s="2498"/>
      <c r="AM55" s="2498"/>
      <c r="AN55" s="2498"/>
      <c r="AO55" s="2498"/>
      <c r="AP55" s="2498"/>
      <c r="AQ55" s="2498"/>
      <c r="AR55" s="2498"/>
      <c r="AS55" s="2498"/>
      <c r="AT55" s="2498"/>
      <c r="AU55" s="2498"/>
      <c r="AV55" s="365"/>
      <c r="AW55" s="365"/>
      <c r="AX55" s="365"/>
      <c r="AY55" s="365"/>
      <c r="AZ55" s="365"/>
      <c r="BA55" s="365"/>
    </row>
    <row r="56" spans="1:53" ht="15.75">
      <c r="A56" s="103" t="s">
        <v>258</v>
      </c>
      <c r="B56" s="99" t="s">
        <v>1613</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2">
        <v>-5600000000</v>
      </c>
      <c r="R56" s="2502">
        <v>-5800000000</v>
      </c>
      <c r="S56" s="2502">
        <v>-6800000000</v>
      </c>
      <c r="T56" s="2502">
        <v>-8700000000</v>
      </c>
      <c r="U56" s="2502">
        <v>-1800000000</v>
      </c>
      <c r="V56" s="2502">
        <v>-5700000000</v>
      </c>
      <c r="W56" s="2502">
        <v>-5700000000</v>
      </c>
      <c r="X56" s="2502">
        <v>-5700000000</v>
      </c>
      <c r="Y56" s="2502">
        <v>-5200000000</v>
      </c>
      <c r="Z56" s="2502">
        <v>-5400000000</v>
      </c>
      <c r="AA56" s="2507">
        <v>-4000000000</v>
      </c>
      <c r="AB56" s="365" t="str">
        <f t="shared" si="3"/>
        <v/>
      </c>
      <c r="AC56" s="2495"/>
      <c r="AD56" s="2498"/>
      <c r="AE56" s="2498"/>
      <c r="AF56" s="2498"/>
      <c r="AG56" s="2498"/>
      <c r="AH56" s="2498"/>
      <c r="AI56" s="2498"/>
      <c r="AJ56" s="2498"/>
      <c r="AK56" s="2498"/>
      <c r="AL56" s="2498"/>
      <c r="AM56" s="2498"/>
      <c r="AN56" s="2498"/>
      <c r="AO56" s="2498"/>
      <c r="AP56" s="2498"/>
      <c r="AQ56" s="2498"/>
      <c r="AR56" s="2498"/>
      <c r="AS56" s="2498"/>
      <c r="AT56" s="2498"/>
      <c r="AU56" s="2498"/>
      <c r="AV56" s="365"/>
      <c r="AW56" s="365"/>
      <c r="AX56" s="365"/>
      <c r="AY56" s="365"/>
      <c r="AZ56" s="365"/>
      <c r="BA56" s="365"/>
    </row>
    <row r="57" spans="1:53" ht="15.75">
      <c r="A57" s="99" t="s">
        <v>1471</v>
      </c>
      <c r="B57" s="99" t="s">
        <v>1614</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2">
        <v>0</v>
      </c>
      <c r="R57" s="2502">
        <v>6700000000</v>
      </c>
      <c r="S57" s="2502">
        <v>9100000000</v>
      </c>
      <c r="T57" s="2502">
        <v>3200000000</v>
      </c>
      <c r="U57" s="2502">
        <v>0</v>
      </c>
      <c r="V57" s="2502">
        <v>0</v>
      </c>
      <c r="W57" s="2502">
        <v>0</v>
      </c>
      <c r="X57" s="2502">
        <v>0</v>
      </c>
      <c r="Y57" s="2502">
        <v>0</v>
      </c>
      <c r="Z57" s="2502">
        <v>0</v>
      </c>
      <c r="AA57" s="2507">
        <v>0</v>
      </c>
      <c r="AB57" s="365" t="str">
        <f t="shared" si="3"/>
        <v/>
      </c>
      <c r="AC57" s="2495"/>
      <c r="AD57" s="2498"/>
      <c r="AE57" s="2498"/>
      <c r="AF57" s="2498"/>
      <c r="AG57" s="2498"/>
      <c r="AH57" s="2498"/>
      <c r="AI57" s="2498"/>
      <c r="AJ57" s="2498"/>
      <c r="AK57" s="2498"/>
      <c r="AL57" s="2498"/>
      <c r="AM57" s="2498"/>
      <c r="AN57" s="2498"/>
      <c r="AO57" s="2498"/>
      <c r="AP57" s="2498"/>
      <c r="AQ57" s="2498"/>
      <c r="AR57" s="2498"/>
      <c r="AS57" s="2498"/>
      <c r="AT57" s="2498"/>
      <c r="AU57" s="2498"/>
      <c r="AV57" s="365"/>
      <c r="AW57" s="365"/>
      <c r="AX57" s="365"/>
      <c r="AY57" s="365"/>
      <c r="AZ57" s="365"/>
      <c r="BA57" s="365"/>
    </row>
    <row r="58" spans="1:53" ht="15.75">
      <c r="A58" t="s">
        <v>76</v>
      </c>
      <c r="B58" s="126" t="s">
        <v>1615</v>
      </c>
      <c r="C58" s="117"/>
      <c r="E58" s="175"/>
      <c r="F58" s="175"/>
      <c r="G58" s="175"/>
      <c r="H58" s="164">
        <v>0</v>
      </c>
      <c r="I58" s="164">
        <v>0</v>
      </c>
      <c r="J58" s="164">
        <v>0</v>
      </c>
      <c r="K58" s="164">
        <v>1500000000</v>
      </c>
      <c r="L58" s="164">
        <v>1000000000</v>
      </c>
      <c r="M58" s="175">
        <v>500000000</v>
      </c>
      <c r="N58" s="175">
        <v>0</v>
      </c>
      <c r="O58" s="175">
        <v>0</v>
      </c>
      <c r="P58" s="175">
        <v>0</v>
      </c>
      <c r="Q58" s="2503"/>
      <c r="R58" s="2503"/>
      <c r="S58" s="2503"/>
      <c r="T58" s="2502"/>
      <c r="U58" s="2502"/>
      <c r="V58" s="2502"/>
      <c r="W58" s="2502"/>
      <c r="X58" s="2502"/>
      <c r="Y58" s="2502"/>
      <c r="Z58" s="2502"/>
      <c r="AA58" s="2507"/>
      <c r="AB58" s="365" t="str">
        <f t="shared" si="3"/>
        <v/>
      </c>
      <c r="AC58" s="2495"/>
      <c r="AD58" s="2498"/>
      <c r="AE58" s="2498"/>
      <c r="AF58" s="2498"/>
      <c r="AG58" s="2498"/>
      <c r="AH58" s="2498"/>
      <c r="AI58" s="2498"/>
      <c r="AJ58" s="2498"/>
      <c r="AK58" s="2498"/>
      <c r="AL58" s="2498"/>
      <c r="AM58" s="2498"/>
      <c r="AN58" s="2498"/>
      <c r="AO58" s="2498"/>
      <c r="AP58" s="2498"/>
      <c r="AQ58" s="2498"/>
      <c r="AR58" s="2498"/>
      <c r="AS58" s="2498"/>
      <c r="AT58" s="2498"/>
      <c r="AU58" s="2498"/>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3"/>
      <c r="R59" s="2503"/>
      <c r="S59" s="2503"/>
      <c r="T59" s="2502"/>
      <c r="U59" s="2502"/>
      <c r="V59" s="2502"/>
      <c r="W59" s="2502"/>
      <c r="X59" s="2502"/>
      <c r="Y59" s="2502"/>
      <c r="Z59" s="2502"/>
      <c r="AA59" s="2507"/>
      <c r="AB59" s="365" t="str">
        <f t="shared" si="3"/>
        <v/>
      </c>
      <c r="AC59" s="2495"/>
      <c r="AD59" s="2498"/>
      <c r="AE59" s="2498"/>
      <c r="AF59" s="2498"/>
      <c r="AG59" s="2498"/>
      <c r="AH59" s="2498"/>
      <c r="AI59" s="2498"/>
      <c r="AJ59" s="2498"/>
      <c r="AK59" s="2498"/>
      <c r="AL59" s="2498"/>
      <c r="AM59" s="2498"/>
      <c r="AN59" s="2498"/>
      <c r="AO59" s="2498"/>
      <c r="AP59" s="2498"/>
      <c r="AQ59" s="2498"/>
      <c r="AR59" s="2498"/>
      <c r="AS59" s="2498"/>
      <c r="AT59" s="2498"/>
      <c r="AU59" s="2498"/>
      <c r="AV59" s="365"/>
      <c r="AW59" s="365"/>
      <c r="AX59" s="365"/>
      <c r="AY59" s="365"/>
      <c r="AZ59" s="365"/>
      <c r="BA59" s="365"/>
    </row>
    <row r="60" spans="1:53" ht="15.75">
      <c r="A60" s="43" t="s">
        <v>120</v>
      </c>
      <c r="B60" s="90" t="s">
        <v>1616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2">
        <v>9900000000</v>
      </c>
      <c r="R60" s="2502">
        <v>3300000000</v>
      </c>
      <c r="S60" s="2502">
        <v>23000000000</v>
      </c>
      <c r="T60" s="2502">
        <v>-13700000000</v>
      </c>
      <c r="U60" s="2502">
        <v>7000000000</v>
      </c>
      <c r="V60" s="2502">
        <v>36400000000</v>
      </c>
      <c r="W60" s="2502">
        <v>17000000000</v>
      </c>
      <c r="X60" s="2502">
        <v>-4500000000</v>
      </c>
      <c r="Y60" s="2502">
        <v>-6200000000</v>
      </c>
      <c r="Z60" s="2502">
        <v>-7000000000</v>
      </c>
      <c r="AA60" s="2507">
        <v>-11000000000</v>
      </c>
      <c r="AB60" s="365" t="str">
        <f t="shared" si="3"/>
        <v/>
      </c>
      <c r="AC60" s="2495"/>
      <c r="AD60" s="2498"/>
      <c r="AE60" s="2498"/>
      <c r="AF60" s="2498"/>
      <c r="AG60" s="2498"/>
      <c r="AH60" s="2498"/>
      <c r="AI60" s="2498"/>
      <c r="AJ60" s="2498"/>
      <c r="AK60" s="2498"/>
      <c r="AL60" s="2498"/>
      <c r="AM60" s="2498"/>
      <c r="AN60" s="2498"/>
      <c r="AO60" s="2498"/>
      <c r="AP60" s="2498"/>
      <c r="AQ60" s="2498"/>
      <c r="AR60" s="2498"/>
      <c r="AS60" s="2498"/>
      <c r="AT60" s="2498"/>
      <c r="AU60" s="2498"/>
      <c r="AV60" s="365"/>
      <c r="AW60" s="365"/>
      <c r="AX60" s="365"/>
      <c r="AY60" s="365"/>
      <c r="AZ60" s="365"/>
      <c r="BA60" s="365"/>
    </row>
    <row r="61" spans="1:53" ht="15.75">
      <c r="A61" s="20" t="s">
        <v>122</v>
      </c>
      <c r="B61" s="99" t="s">
        <v>1617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2">
        <v>8800000000</v>
      </c>
      <c r="R61" s="2502">
        <v>3300000000</v>
      </c>
      <c r="S61" s="2502">
        <v>23000000000</v>
      </c>
      <c r="T61" s="2502">
        <v>-13700000000</v>
      </c>
      <c r="U61" s="2502">
        <v>600000000</v>
      </c>
      <c r="V61" s="2502">
        <v>36400000000</v>
      </c>
      <c r="W61" s="2502">
        <v>17000000000</v>
      </c>
      <c r="X61" s="2502">
        <v>-9500000000</v>
      </c>
      <c r="Y61" s="2502">
        <v>-11200000000</v>
      </c>
      <c r="Z61" s="2502">
        <v>-17000000000</v>
      </c>
      <c r="AA61" s="2507">
        <v>-26000000000</v>
      </c>
      <c r="AB61" s="365" t="str">
        <f t="shared" si="3"/>
        <v/>
      </c>
      <c r="AC61" s="2495"/>
      <c r="AD61" s="2498"/>
      <c r="AE61" s="2498"/>
      <c r="AF61" s="2498"/>
      <c r="AG61" s="2498"/>
      <c r="AH61" s="2498"/>
      <c r="AI61" s="2498"/>
      <c r="AJ61" s="2498"/>
      <c r="AK61" s="2498"/>
      <c r="AL61" s="2498"/>
      <c r="AM61" s="2498"/>
      <c r="AN61" s="2498"/>
      <c r="AO61" s="2498"/>
      <c r="AP61" s="2498"/>
      <c r="AQ61" s="2498"/>
      <c r="AR61" s="2498"/>
      <c r="AS61" s="2498"/>
      <c r="AT61" s="2498"/>
      <c r="AU61" s="2498"/>
      <c r="AV61" s="365"/>
      <c r="AW61" s="365"/>
      <c r="AX61" s="365"/>
      <c r="AY61" s="365"/>
      <c r="AZ61" s="365"/>
      <c r="BA61" s="365"/>
    </row>
    <row r="62" spans="1:53" ht="15.75">
      <c r="A62" s="2468" t="s">
        <v>1618</v>
      </c>
      <c r="B62" s="2455" t="s">
        <v>1618</v>
      </c>
      <c r="C62" s="2466"/>
      <c r="E62" s="158"/>
      <c r="F62" s="158"/>
      <c r="G62" s="158"/>
      <c r="H62" s="164"/>
      <c r="I62" s="164"/>
      <c r="J62" s="164"/>
      <c r="K62" s="164"/>
      <c r="L62" s="164"/>
      <c r="M62" s="164"/>
      <c r="N62" s="164"/>
      <c r="O62" s="164"/>
      <c r="P62" s="164"/>
      <c r="Q62" s="2502">
        <v>4500000000</v>
      </c>
      <c r="R62" s="2502">
        <v>-6600000000</v>
      </c>
      <c r="S62" s="2502">
        <v>17300000000</v>
      </c>
      <c r="T62" s="2502">
        <v>-7200000000</v>
      </c>
      <c r="U62" s="2502">
        <v>8199999999.999999</v>
      </c>
      <c r="V62" s="2502">
        <v>39200000000</v>
      </c>
      <c r="W62" s="2502">
        <v>19800000000</v>
      </c>
      <c r="X62" s="2502">
        <v>-6600000000</v>
      </c>
      <c r="Y62" s="2502">
        <v>-8199999999.999999</v>
      </c>
      <c r="Z62" s="2502">
        <v>-13800000000</v>
      </c>
      <c r="AA62" s="2507">
        <v>-22700000000</v>
      </c>
      <c r="AB62" s="365"/>
      <c r="AC62" s="2495"/>
      <c r="AD62" s="2498"/>
      <c r="AE62" s="2498"/>
      <c r="AF62" s="2498"/>
      <c r="AG62" s="2498"/>
      <c r="AH62" s="2498"/>
      <c r="AI62" s="2498"/>
      <c r="AJ62" s="2498"/>
      <c r="AK62" s="2498"/>
      <c r="AL62" s="2498"/>
      <c r="AM62" s="2498"/>
      <c r="AN62" s="2498"/>
      <c r="AO62" s="2498"/>
      <c r="AP62" s="2498"/>
      <c r="AQ62" s="2498"/>
      <c r="AR62" s="2498"/>
      <c r="AS62" s="2498"/>
      <c r="AT62" s="2498"/>
      <c r="AU62" s="2498"/>
      <c r="AV62" s="365"/>
      <c r="AW62" s="365"/>
      <c r="AX62" s="365"/>
      <c r="AY62" s="365"/>
      <c r="AZ62" s="365"/>
      <c r="BA62" s="365"/>
    </row>
    <row r="63" spans="1:53" ht="15.75">
      <c r="A63" s="2465" t="s">
        <v>76</v>
      </c>
      <c r="B63" s="2509" t="s">
        <v>1619</v>
      </c>
      <c r="C63" s="246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2">
        <v>1100000000</v>
      </c>
      <c r="R63" s="2502">
        <v>3600000000</v>
      </c>
      <c r="S63" s="2502">
        <v>4300000000</v>
      </c>
      <c r="T63" s="2502">
        <v>9000000000</v>
      </c>
      <c r="U63" s="2502">
        <v>21600000000</v>
      </c>
      <c r="V63" s="2502">
        <v>28800000000</v>
      </c>
      <c r="W63" s="2502">
        <v>11200000000</v>
      </c>
      <c r="X63" s="2502">
        <v>-4400000000</v>
      </c>
      <c r="Y63" s="2502">
        <v>-4800000000</v>
      </c>
      <c r="Z63" s="2502">
        <v>-8900000000</v>
      </c>
      <c r="AA63" s="2507">
        <v>-14300000000</v>
      </c>
      <c r="AB63" s="365" t="str">
        <f t="shared" si="3"/>
        <v/>
      </c>
      <c r="AC63" s="2496"/>
      <c r="AD63" s="2498"/>
      <c r="AE63" s="2498"/>
      <c r="AF63" s="2498"/>
      <c r="AG63" s="2498"/>
      <c r="AH63" s="2498"/>
      <c r="AI63" s="2498"/>
      <c r="AJ63" s="2498"/>
      <c r="AK63" s="2498"/>
      <c r="AL63" s="2498"/>
      <c r="AM63" s="2498"/>
      <c r="AN63" s="2498"/>
      <c r="AO63" s="2498"/>
      <c r="AP63" s="2498"/>
      <c r="AQ63" s="2498"/>
      <c r="AR63" s="2498"/>
      <c r="AS63" s="2498"/>
      <c r="AT63" s="2498"/>
      <c r="AU63" s="2498"/>
      <c r="AV63" s="365"/>
      <c r="AW63" s="365"/>
      <c r="AX63" s="365"/>
      <c r="AY63" s="365"/>
      <c r="AZ63" s="365"/>
      <c r="BA63" s="365"/>
    </row>
    <row r="64" spans="1:53" ht="15.75">
      <c r="A64" s="2465" t="s">
        <v>1620</v>
      </c>
      <c r="B64" s="2509" t="s">
        <v>1620</v>
      </c>
      <c r="C64" s="2466"/>
      <c r="E64" s="158"/>
      <c r="F64" s="158"/>
      <c r="G64" s="158"/>
      <c r="H64" s="164"/>
      <c r="I64" s="164"/>
      <c r="J64" s="164"/>
      <c r="K64" s="164"/>
      <c r="L64" s="164"/>
      <c r="M64" s="164"/>
      <c r="N64" s="164"/>
      <c r="O64" s="164"/>
      <c r="P64" s="164"/>
      <c r="Q64" s="2502"/>
      <c r="R64" s="2502"/>
      <c r="S64" s="2502"/>
      <c r="T64" s="2502"/>
      <c r="U64" s="2502">
        <v>0</v>
      </c>
      <c r="V64" s="2502">
        <v>0</v>
      </c>
      <c r="W64" s="2502">
        <v>0</v>
      </c>
      <c r="X64" s="2502">
        <v>0</v>
      </c>
      <c r="Y64" s="2502">
        <v>0</v>
      </c>
      <c r="Z64" s="2502">
        <v>-7300000000</v>
      </c>
      <c r="AA64" s="2507">
        <v>-7500000000</v>
      </c>
      <c r="AB64" s="365"/>
      <c r="AC64" s="2495"/>
      <c r="AD64" s="2498"/>
      <c r="AE64" s="2498"/>
      <c r="AF64" s="2498"/>
      <c r="AG64" s="2498"/>
      <c r="AH64" s="2498"/>
      <c r="AI64" s="2498"/>
      <c r="AJ64" s="2498"/>
      <c r="AK64" s="2498"/>
      <c r="AL64" s="2498"/>
      <c r="AM64" s="2498"/>
      <c r="AN64" s="2498"/>
      <c r="AO64" s="2498"/>
      <c r="AP64" s="2498"/>
      <c r="AQ64" s="2498"/>
      <c r="AR64" s="2498"/>
      <c r="AS64" s="2498"/>
      <c r="AT64" s="2498"/>
      <c r="AU64" s="2498"/>
      <c r="AV64" s="365"/>
      <c r="AW64" s="365"/>
      <c r="AX64" s="365"/>
      <c r="AY64" s="365"/>
      <c r="AZ64" s="365"/>
      <c r="BA64" s="365"/>
    </row>
    <row r="65" spans="1:53" ht="15.75">
      <c r="A65" t="s">
        <v>76</v>
      </c>
      <c r="B65" s="100" t="s">
        <v>1621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2"/>
      <c r="R65" s="2502"/>
      <c r="S65" s="2502"/>
      <c r="T65" s="2502"/>
      <c r="U65" s="2502"/>
      <c r="V65" s="2502"/>
      <c r="W65" s="2502"/>
      <c r="X65" s="2502"/>
      <c r="Y65" s="2502"/>
      <c r="Z65" s="2502"/>
      <c r="AA65" s="2507"/>
      <c r="AB65" s="365" t="str">
        <f t="shared" si="3"/>
        <v/>
      </c>
      <c r="AC65" s="2495"/>
      <c r="AD65" s="2498"/>
      <c r="AE65" s="2498"/>
      <c r="AF65" s="2498"/>
      <c r="AG65" s="2498"/>
      <c r="AH65" s="2498"/>
      <c r="AI65" s="2498"/>
      <c r="AJ65" s="2498"/>
      <c r="AK65" s="2498"/>
      <c r="AL65" s="2498"/>
      <c r="AM65" s="2498"/>
      <c r="AN65" s="2498"/>
      <c r="AO65" s="2498"/>
      <c r="AP65" s="2498"/>
      <c r="AQ65" s="2498"/>
      <c r="AR65" s="2498"/>
      <c r="AS65" s="2498"/>
      <c r="AT65" s="2498"/>
      <c r="AU65" s="2498"/>
      <c r="AV65" s="365"/>
      <c r="AW65" s="365"/>
      <c r="AX65" s="365"/>
      <c r="AY65" s="365"/>
      <c r="AZ65" s="365"/>
      <c r="BA65" s="365"/>
    </row>
    <row r="66" spans="1:53" ht="15.75">
      <c r="A66" t="s">
        <v>76</v>
      </c>
      <c r="B66" s="100" t="s">
        <v>677</v>
      </c>
      <c r="C66" s="90"/>
      <c r="E66" s="158">
        <v>1700000000</v>
      </c>
      <c r="F66" s="158">
        <v>2100000000</v>
      </c>
      <c r="G66" s="158">
        <v>2900000000</v>
      </c>
      <c r="H66" s="164"/>
      <c r="I66" s="164"/>
      <c r="J66" s="164"/>
      <c r="K66" s="164"/>
      <c r="L66" s="164"/>
      <c r="M66" s="164"/>
      <c r="N66" s="164"/>
      <c r="O66" s="164"/>
      <c r="P66" s="164"/>
      <c r="Q66" s="2502"/>
      <c r="R66" s="2502"/>
      <c r="S66" s="2502"/>
      <c r="T66" s="2502"/>
      <c r="U66" s="2502"/>
      <c r="V66" s="2502"/>
      <c r="W66" s="2502"/>
      <c r="X66" s="2502"/>
      <c r="Y66" s="2502"/>
      <c r="Z66" s="2502"/>
      <c r="AA66" s="2507"/>
      <c r="AB66" s="365" t="str">
        <f t="shared" si="3"/>
        <v/>
      </c>
      <c r="AC66" s="2495"/>
      <c r="AD66" s="2498"/>
      <c r="AE66" s="2498"/>
      <c r="AF66" s="2498"/>
      <c r="AG66" s="2498"/>
      <c r="AH66" s="2498"/>
      <c r="AI66" s="2498"/>
      <c r="AJ66" s="2498"/>
      <c r="AK66" s="2498"/>
      <c r="AL66" s="2498"/>
      <c r="AM66" s="2498"/>
      <c r="AN66" s="2498"/>
      <c r="AO66" s="2498"/>
      <c r="AP66" s="2498"/>
      <c r="AQ66" s="2498"/>
      <c r="AR66" s="2498"/>
      <c r="AS66" s="2498"/>
      <c r="AT66" s="2498"/>
      <c r="AU66" s="2498"/>
      <c r="AV66" s="365"/>
      <c r="AW66" s="365"/>
      <c r="AX66" s="365"/>
      <c r="AY66" s="365"/>
      <c r="AZ66" s="365"/>
      <c r="BA66" s="365"/>
    </row>
    <row r="67" spans="1:53" ht="15.75">
      <c r="A67" t="s">
        <v>76</v>
      </c>
      <c r="B67" s="100" t="s">
        <v>1622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2">
        <v>4300000000</v>
      </c>
      <c r="R67" s="2502">
        <v>10000000000</v>
      </c>
      <c r="S67" s="2502">
        <v>5600000000</v>
      </c>
      <c r="T67" s="2502">
        <v>-6400000000</v>
      </c>
      <c r="U67" s="2502">
        <v>-7600000000</v>
      </c>
      <c r="V67" s="2502">
        <v>-2800000000</v>
      </c>
      <c r="W67" s="2502">
        <v>-2800000000</v>
      </c>
      <c r="X67" s="2502">
        <v>-2900000000</v>
      </c>
      <c r="Y67" s="2502">
        <v>-3000000000</v>
      </c>
      <c r="Z67" s="2502">
        <v>-3200000000</v>
      </c>
      <c r="AA67" s="2507">
        <v>-3300000000</v>
      </c>
      <c r="AB67" s="365" t="str">
        <f t="shared" si="3"/>
        <v/>
      </c>
      <c r="AC67" s="2495"/>
      <c r="AD67" s="2498"/>
      <c r="AE67" s="2498"/>
      <c r="AF67" s="2498"/>
      <c r="AG67" s="2498"/>
      <c r="AH67" s="2498"/>
      <c r="AI67" s="2498"/>
      <c r="AJ67" s="2498"/>
      <c r="AK67" s="2498"/>
      <c r="AL67" s="2498"/>
      <c r="AM67" s="2498"/>
      <c r="AN67" s="2498"/>
      <c r="AO67" s="2498"/>
      <c r="AP67" s="2498"/>
      <c r="AQ67" s="2498"/>
      <c r="AR67" s="2498"/>
      <c r="AS67" s="2498"/>
      <c r="AT67" s="2498"/>
      <c r="AU67" s="2498"/>
      <c r="AV67" s="365"/>
      <c r="AW67" s="365"/>
      <c r="AX67" s="365"/>
      <c r="AY67" s="365"/>
      <c r="AZ67" s="365"/>
      <c r="BA67" s="365"/>
    </row>
    <row r="68" spans="1:53" ht="15.75">
      <c r="A68" t="s">
        <v>76</v>
      </c>
      <c r="B68" s="100" t="s">
        <v>1623</v>
      </c>
      <c r="C68" s="90"/>
      <c r="E68" s="115"/>
      <c r="F68" s="115"/>
      <c r="G68" s="115"/>
      <c r="H68" s="164"/>
      <c r="I68" s="164"/>
      <c r="J68" s="164"/>
      <c r="K68" s="164"/>
      <c r="L68" s="164">
        <v>0</v>
      </c>
      <c r="M68" s="164">
        <v>0</v>
      </c>
      <c r="N68" s="164">
        <v>0</v>
      </c>
      <c r="O68" s="164">
        <v>0</v>
      </c>
      <c r="P68" s="164">
        <v>0</v>
      </c>
      <c r="Q68" s="2502"/>
      <c r="R68" s="2502"/>
      <c r="S68" s="2502"/>
      <c r="T68" s="2502"/>
      <c r="U68" s="2502"/>
      <c r="V68" s="2502"/>
      <c r="W68" s="2502"/>
      <c r="X68" s="2502"/>
      <c r="Y68" s="2502"/>
      <c r="Z68" s="2502"/>
      <c r="AA68" s="2507"/>
      <c r="AB68" s="365" t="str">
        <f t="shared" si="3"/>
        <v/>
      </c>
      <c r="AC68" s="2495"/>
      <c r="AD68" s="2498"/>
      <c r="AE68" s="2498"/>
      <c r="AF68" s="2498"/>
      <c r="AG68" s="2498"/>
      <c r="AH68" s="2498"/>
      <c r="AI68" s="2498"/>
      <c r="AJ68" s="2498"/>
      <c r="AK68" s="2498"/>
      <c r="AL68" s="2498"/>
      <c r="AM68" s="2498"/>
      <c r="AN68" s="2498"/>
      <c r="AO68" s="2498"/>
      <c r="AP68" s="2498"/>
      <c r="AQ68" s="2498"/>
      <c r="AR68" s="2498"/>
      <c r="AS68" s="2498"/>
      <c r="AT68" s="2498"/>
      <c r="AU68" s="2498"/>
      <c r="AV68" s="365"/>
      <c r="AW68" s="365"/>
      <c r="AX68" s="365"/>
      <c r="AY68" s="365"/>
      <c r="AZ68" s="365"/>
      <c r="BA68" s="365"/>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2">
        <v>1200000000</v>
      </c>
      <c r="R69" s="2502">
        <v>0</v>
      </c>
      <c r="S69" s="2502">
        <v>0</v>
      </c>
      <c r="T69" s="2502">
        <v>0</v>
      </c>
      <c r="U69" s="2502">
        <v>0</v>
      </c>
      <c r="V69" s="2502">
        <v>0</v>
      </c>
      <c r="W69" s="2502">
        <v>0</v>
      </c>
      <c r="X69" s="2502">
        <v>5000000000</v>
      </c>
      <c r="Y69" s="2502">
        <v>5000000000</v>
      </c>
      <c r="Z69" s="2502">
        <v>10000000000</v>
      </c>
      <c r="AA69" s="2507">
        <v>15000000000</v>
      </c>
      <c r="AB69" s="365" t="str">
        <f t="shared" si="3"/>
        <v/>
      </c>
      <c r="AC69" s="2495"/>
      <c r="AD69" s="2498"/>
      <c r="AE69" s="2498"/>
      <c r="AF69" s="2498"/>
      <c r="AG69" s="2498"/>
      <c r="AH69" s="2498"/>
      <c r="AI69" s="2498"/>
      <c r="AJ69" s="2498"/>
      <c r="AK69" s="2498"/>
      <c r="AL69" s="2498"/>
      <c r="AM69" s="2498"/>
      <c r="AN69" s="2498"/>
      <c r="AO69" s="2498"/>
      <c r="AP69" s="2498"/>
      <c r="AQ69" s="2498"/>
      <c r="AR69" s="2498"/>
      <c r="AS69" s="2498"/>
      <c r="AT69" s="2498"/>
      <c r="AU69" s="2498"/>
      <c r="AV69" s="365"/>
      <c r="AW69" s="365"/>
      <c r="AX69" s="365"/>
      <c r="AY69" s="365"/>
      <c r="AZ69" s="365"/>
      <c r="BA69" s="365"/>
    </row>
    <row r="70" spans="1:53" ht="15.75">
      <c r="A70" t="s">
        <v>76</v>
      </c>
      <c r="B70" s="126" t="s">
        <v>1623</v>
      </c>
      <c r="C70" s="117"/>
      <c r="E70" s="164"/>
      <c r="F70" s="164"/>
      <c r="G70" s="164"/>
      <c r="H70" s="115"/>
      <c r="I70" s="115" t="s">
        <v>1336</v>
      </c>
      <c r="J70" s="164"/>
      <c r="K70" s="164"/>
      <c r="L70" s="164"/>
      <c r="M70" s="164">
        <v>0</v>
      </c>
      <c r="N70" s="164">
        <v>0</v>
      </c>
      <c r="O70" s="164">
        <v>0</v>
      </c>
      <c r="P70" s="164">
        <v>0</v>
      </c>
      <c r="Q70" s="2502"/>
      <c r="R70" s="2502"/>
      <c r="S70" s="2502"/>
      <c r="T70" s="2502"/>
      <c r="U70" s="2502"/>
      <c r="V70" s="2502"/>
      <c r="W70" s="2502"/>
      <c r="X70" s="2502"/>
      <c r="Y70" s="2502"/>
      <c r="Z70" s="2502"/>
      <c r="AA70" s="2507"/>
      <c r="AB70" s="365" t="str">
        <f t="shared" si="3"/>
        <v/>
      </c>
      <c r="AN70" s="2498"/>
      <c r="AO70" s="2498"/>
      <c r="AP70" s="2498"/>
      <c r="AQ70" s="2498"/>
      <c r="AR70" s="2498"/>
      <c r="AS70" s="2498"/>
      <c r="AT70" s="2498"/>
      <c r="AU70" s="2498"/>
      <c r="AV70" s="365"/>
      <c r="AW70" s="365"/>
      <c r="AX70" s="365"/>
      <c r="AY70" s="365"/>
      <c r="AZ70" s="365"/>
      <c r="BA70" s="365"/>
    </row>
    <row r="71" spans="1:53" ht="15.75">
      <c r="A71" t="s">
        <v>76</v>
      </c>
      <c r="B71" s="90" t="s">
        <v>1624</v>
      </c>
      <c r="C71" s="90"/>
      <c r="D71" s="90"/>
      <c r="E71" s="175">
        <v>0</v>
      </c>
      <c r="F71" s="158">
        <v>0</v>
      </c>
      <c r="G71" s="158">
        <v>0</v>
      </c>
      <c r="H71" s="164">
        <v>0</v>
      </c>
      <c r="I71" s="164">
        <v>0</v>
      </c>
      <c r="J71" s="164">
        <v>0</v>
      </c>
      <c r="K71" s="164">
        <v>0</v>
      </c>
      <c r="L71" s="164">
        <v>0</v>
      </c>
      <c r="M71" s="164">
        <v>0</v>
      </c>
      <c r="N71" s="164">
        <v>0</v>
      </c>
      <c r="O71" s="164">
        <v>0</v>
      </c>
      <c r="P71" s="164">
        <v>0</v>
      </c>
      <c r="Q71" s="2502">
        <v>0</v>
      </c>
      <c r="R71" s="2502">
        <v>0</v>
      </c>
      <c r="S71" s="2502">
        <v>0</v>
      </c>
      <c r="T71" s="2502">
        <v>0</v>
      </c>
      <c r="U71" s="2502">
        <v>0</v>
      </c>
      <c r="V71" s="2502">
        <v>0</v>
      </c>
      <c r="W71" s="2502">
        <v>0</v>
      </c>
      <c r="X71" s="2502">
        <v>0</v>
      </c>
      <c r="Y71" s="2502">
        <v>100000000</v>
      </c>
      <c r="Z71" s="2502">
        <v>0</v>
      </c>
      <c r="AA71" s="2507">
        <v>0</v>
      </c>
      <c r="AB71" s="365" t="str">
        <f t="shared" si="3"/>
        <v/>
      </c>
      <c r="AC71" s="2495"/>
      <c r="AD71" s="2498"/>
      <c r="AE71" s="2498"/>
      <c r="AF71" s="2498"/>
      <c r="AG71" s="2498"/>
      <c r="AH71" s="2498"/>
      <c r="AI71" s="2498"/>
      <c r="AJ71" s="2498"/>
      <c r="AK71" s="2498"/>
      <c r="AL71" s="2498"/>
      <c r="AM71" s="2498"/>
      <c r="AN71" s="2498"/>
      <c r="AO71" s="2498"/>
      <c r="AP71" s="2498"/>
      <c r="AQ71" s="2498"/>
      <c r="AR71" s="2498"/>
      <c r="AS71" s="2498"/>
      <c r="AT71" s="2498"/>
      <c r="AU71" s="2498"/>
      <c r="AV71" s="365"/>
      <c r="AW71" s="365"/>
      <c r="AX71" s="365"/>
      <c r="AY71" s="365"/>
      <c r="AZ71" s="365"/>
      <c r="BA71" s="365"/>
    </row>
    <row r="72" spans="1:53" ht="15.75">
      <c r="A72" s="2495" t="s">
        <v>7033</v>
      </c>
      <c r="B72" s="2495" t="s">
        <v>7033</v>
      </c>
      <c r="C72" s="90" t="s">
        <v>124</v>
      </c>
      <c r="U72" s="2500">
        <v>6400000000</v>
      </c>
      <c r="V72" s="21">
        <v>0</v>
      </c>
      <c r="W72" s="21">
        <v>0</v>
      </c>
      <c r="X72" s="21">
        <v>0</v>
      </c>
      <c r="Y72" s="21">
        <v>0</v>
      </c>
      <c r="Z72" s="21">
        <v>0</v>
      </c>
      <c r="AA72" s="2507">
        <v>0</v>
      </c>
      <c r="AB72" s="365" t="str">
        <f t="shared" ref="AB72:AB93" si="16">IF(D72&lt;0,D72,"")</f>
        <v/>
      </c>
      <c r="AC72" s="2495"/>
      <c r="AD72" s="2498"/>
      <c r="AE72" s="2498"/>
      <c r="AF72" s="2498"/>
      <c r="AG72" s="2498"/>
      <c r="AH72" s="2498"/>
      <c r="AI72" s="2498"/>
      <c r="AJ72" s="2498"/>
      <c r="AK72" s="2498"/>
      <c r="AL72" s="2498"/>
      <c r="AM72" s="2498"/>
      <c r="AN72" s="2498"/>
      <c r="AO72" s="2498"/>
      <c r="AP72" s="2498"/>
      <c r="AQ72" s="2498"/>
      <c r="AR72" s="2498"/>
      <c r="AS72" s="2498"/>
      <c r="AT72" s="2498"/>
      <c r="AU72" s="2498"/>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5"/>
      <c r="AD73" s="2498"/>
      <c r="AE73" s="2498"/>
      <c r="AF73" s="2498"/>
      <c r="AG73" s="2498"/>
      <c r="AH73" s="2498"/>
      <c r="AI73" s="2498"/>
      <c r="AJ73" s="2498"/>
      <c r="AK73" s="2498"/>
      <c r="AL73" s="2498"/>
      <c r="AM73" s="2498"/>
      <c r="AN73" s="2498"/>
      <c r="AO73" s="2498"/>
      <c r="AP73" s="2498"/>
      <c r="AQ73" s="2498"/>
      <c r="AR73" s="2498"/>
      <c r="AS73" s="2498"/>
      <c r="AT73" s="2498"/>
      <c r="AU73" s="2498"/>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5"/>
      <c r="AD74" s="2498"/>
      <c r="AE74" s="2498"/>
      <c r="AF74" s="2498"/>
      <c r="AG74" s="2498"/>
      <c r="AH74" s="2498"/>
      <c r="AI74" s="2498"/>
      <c r="AJ74" s="2498"/>
      <c r="AK74" s="2498"/>
      <c r="AL74" s="2498"/>
      <c r="AM74" s="2498"/>
      <c r="AN74" s="2498"/>
      <c r="AO74" s="2498"/>
      <c r="AP74" s="2498"/>
      <c r="AQ74" s="2498"/>
      <c r="AR74" s="2498"/>
      <c r="AS74" s="2498"/>
      <c r="AT74" s="2498"/>
      <c r="AU74" s="2498"/>
      <c r="AV74" s="365"/>
      <c r="AW74" s="365"/>
      <c r="AX74" s="365"/>
      <c r="AY74" s="365"/>
      <c r="AZ74" s="365"/>
      <c r="BA74" s="365"/>
    </row>
    <row r="75" spans="1:53" ht="15.75">
      <c r="Y75" s="365" t="str">
        <f t="shared" si="17"/>
        <v/>
      </c>
      <c r="Z75" s="365" t="str">
        <f t="shared" si="18"/>
        <v/>
      </c>
      <c r="AA75" s="365" t="str">
        <f t="shared" si="19"/>
        <v/>
      </c>
      <c r="AB75" s="365" t="str">
        <f t="shared" si="16"/>
        <v/>
      </c>
      <c r="AC75" s="2497"/>
      <c r="AD75" s="2498"/>
      <c r="AE75" s="2498"/>
      <c r="AF75" s="2498"/>
      <c r="AG75" s="2498"/>
      <c r="AH75" s="2498"/>
      <c r="AI75" s="2498"/>
      <c r="AJ75" s="2498"/>
      <c r="AK75" s="2498"/>
      <c r="AL75" s="2498"/>
      <c r="AM75" s="2498"/>
      <c r="AN75" s="2498"/>
      <c r="AO75" s="2498"/>
      <c r="AP75" s="2498"/>
      <c r="AQ75" s="2498"/>
      <c r="AR75" s="2498"/>
      <c r="AS75" s="2498"/>
      <c r="AT75" s="2498"/>
      <c r="AU75" s="2498"/>
      <c r="AV75" s="365"/>
      <c r="AW75" s="365"/>
      <c r="AX75" s="365"/>
      <c r="AY75" s="365"/>
      <c r="AZ75" s="365"/>
      <c r="BA75" s="365"/>
    </row>
    <row r="76" spans="1:53">
      <c r="B76" t="s">
        <v>826</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1210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981</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626</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1627</v>
      </c>
      <c r="B1" s="82" t="s">
        <v>1628</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1629</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1501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01">
        <v>1202000000000</v>
      </c>
      <c r="S6" s="2501">
        <v>884000000000</v>
      </c>
      <c r="T6" s="2501">
        <v>721000000000</v>
      </c>
      <c r="U6" s="2501">
        <f>U7+U17</f>
        <v>825000000000</v>
      </c>
      <c r="V6" s="2510">
        <f t="shared" ref="V6:Y6" si="1">V7+V17</f>
        <v>971000000000</v>
      </c>
      <c r="W6" s="2510">
        <f t="shared" si="1"/>
        <v>975000000000</v>
      </c>
      <c r="X6" s="2510">
        <f t="shared" si="1"/>
        <v>1126000000000</v>
      </c>
      <c r="Y6" s="2510">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1630</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1631</v>
      </c>
      <c r="B9" s="99" t="s">
        <v>1632</v>
      </c>
      <c r="C9" s="90" t="s">
        <v>1633</v>
      </c>
      <c r="D9" s="115"/>
      <c r="E9" s="115"/>
      <c r="F9" s="115"/>
      <c r="G9" s="115"/>
      <c r="H9" s="115"/>
      <c r="I9" s="115"/>
      <c r="J9" s="164">
        <v>160600000000</v>
      </c>
      <c r="K9" s="164">
        <v>132500000000</v>
      </c>
      <c r="L9" s="164">
        <v>251200000000</v>
      </c>
      <c r="M9" s="164"/>
      <c r="N9" s="164"/>
      <c r="O9" s="164"/>
      <c r="P9" s="164"/>
      <c r="Q9" s="164"/>
      <c r="R9" s="2502"/>
      <c r="S9" s="2502"/>
      <c r="T9" s="2502"/>
      <c r="U9" s="2502"/>
      <c r="V9" s="2502"/>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1634</v>
      </c>
      <c r="B10" s="99" t="s">
        <v>1635</v>
      </c>
      <c r="C10" s="90" t="s">
        <v>1633</v>
      </c>
      <c r="D10" s="115"/>
      <c r="E10" s="115"/>
      <c r="F10" s="115"/>
      <c r="G10" s="115"/>
      <c r="H10" s="115"/>
      <c r="I10" s="115"/>
      <c r="J10" s="164">
        <v>13400000000</v>
      </c>
      <c r="K10" s="164">
        <v>0</v>
      </c>
      <c r="L10" s="164">
        <v>69600000000</v>
      </c>
      <c r="M10" s="164"/>
      <c r="N10" s="164"/>
      <c r="O10" s="164"/>
      <c r="P10" s="164"/>
      <c r="Q10" s="164"/>
      <c r="R10" s="2502"/>
      <c r="S10" s="2502"/>
      <c r="T10" s="2502"/>
      <c r="U10" s="2502"/>
      <c r="V10" s="2502"/>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1636</v>
      </c>
      <c r="B11" s="99" t="s">
        <v>1637</v>
      </c>
      <c r="C11" s="90" t="s">
        <v>1633</v>
      </c>
      <c r="D11" s="115"/>
      <c r="E11" s="115"/>
      <c r="F11" s="115"/>
      <c r="G11" s="115"/>
      <c r="H11" s="115"/>
      <c r="I11" s="115"/>
      <c r="J11" s="115"/>
      <c r="K11" s="164">
        <v>4900000000</v>
      </c>
      <c r="L11" s="164">
        <v>3200000000</v>
      </c>
      <c r="M11" s="164"/>
      <c r="N11" s="164"/>
      <c r="O11" s="164"/>
      <c r="P11" s="164"/>
      <c r="Q11" s="164"/>
      <c r="R11" s="2502"/>
      <c r="S11" s="2502"/>
      <c r="T11" s="2502"/>
      <c r="U11" s="2502"/>
      <c r="V11" s="2502"/>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1638</v>
      </c>
      <c r="B12" s="99" t="s">
        <v>1639</v>
      </c>
      <c r="C12" s="90" t="s">
        <v>1633</v>
      </c>
      <c r="D12" s="115"/>
      <c r="E12" s="115"/>
      <c r="F12" s="115"/>
      <c r="G12" s="115"/>
      <c r="H12" s="115"/>
      <c r="I12" s="115"/>
      <c r="J12" s="164">
        <v>229400000000</v>
      </c>
      <c r="K12" s="164">
        <v>425800000000</v>
      </c>
      <c r="L12" s="164">
        <v>452600000000</v>
      </c>
      <c r="M12" s="164"/>
      <c r="N12" s="164"/>
      <c r="O12" s="164"/>
      <c r="P12" s="164"/>
      <c r="Q12" s="164"/>
      <c r="R12" s="2502"/>
      <c r="S12" s="2502"/>
      <c r="T12" s="2502"/>
      <c r="U12" s="2502"/>
      <c r="V12" s="2502"/>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1640</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1375</v>
      </c>
      <c r="C15" s="11" t="s">
        <v>1641</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563</v>
      </c>
      <c r="B16" s="103" t="s">
        <v>376</v>
      </c>
      <c r="C16" s="11" t="s">
        <v>1641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4">
        <v>107000000000</v>
      </c>
      <c r="S17" s="2504">
        <v>202000000000</v>
      </c>
      <c r="T17" s="2504">
        <v>145000000000</v>
      </c>
      <c r="U17" s="2504">
        <v>206000000000</v>
      </c>
      <c r="V17" s="2504">
        <v>239000000000</v>
      </c>
      <c r="W17" s="2504">
        <v>197000000000</v>
      </c>
      <c r="X17" s="2504">
        <v>204000000000</v>
      </c>
      <c r="Y17" s="2504">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889</v>
      </c>
      <c r="B18" s="99" t="s">
        <v>1059</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567</v>
      </c>
      <c r="B19" s="99" t="s">
        <v>1341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1642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4">
        <v>1525000000000</v>
      </c>
      <c r="S20" s="2504">
        <v>1187000000000</v>
      </c>
      <c r="T20" s="2504">
        <v>869000000000</v>
      </c>
      <c r="U20" s="2504">
        <v>871000000000</v>
      </c>
      <c r="V20" s="2504">
        <v>919000000000</v>
      </c>
      <c r="W20" s="2504">
        <v>966000000000</v>
      </c>
      <c r="X20" s="2504">
        <v>1035000000000</v>
      </c>
      <c r="Y20" s="2504">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1643</v>
      </c>
      <c r="B23" s="100" t="s">
        <v>1644</v>
      </c>
      <c r="C23" t="s">
        <v>1645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2"/>
      <c r="S23" s="2502"/>
      <c r="T23" s="2502"/>
      <c r="U23" s="2502"/>
      <c r="V23" s="2502"/>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1306</v>
      </c>
      <c r="B24" s="41" t="s">
        <v>1306</v>
      </c>
      <c r="C24" t="s">
        <v>1645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2"/>
      <c r="S24" s="2502"/>
      <c r="T24" s="2502"/>
      <c r="U24" s="2502"/>
      <c r="V24" s="2502"/>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1646</v>
      </c>
      <c r="C26" s="90"/>
      <c r="D26" s="115"/>
      <c r="E26" s="115"/>
      <c r="F26" s="115"/>
      <c r="G26" s="115"/>
      <c r="H26" s="115"/>
      <c r="I26" s="115"/>
      <c r="J26" s="164">
        <v>11200000000</v>
      </c>
      <c r="K26" s="164">
        <v>21300000000</v>
      </c>
      <c r="L26" s="164">
        <v>29900000000</v>
      </c>
      <c r="M26" s="164"/>
      <c r="N26" s="164"/>
      <c r="O26" s="164"/>
      <c r="P26" s="164"/>
      <c r="Q26" s="164"/>
      <c r="R26" s="2502"/>
      <c r="S26" s="2502"/>
      <c r="T26" s="2502"/>
      <c r="U26" s="2502"/>
      <c r="V26" s="2502"/>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2"/>
      <c r="S28" s="2502"/>
      <c r="T28" s="2502"/>
      <c r="U28" s="2502"/>
      <c r="V28" s="2502"/>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1648</v>
      </c>
      <c r="B29" s="100" t="s">
        <v>1649</v>
      </c>
      <c r="C29" s="90" t="s">
        <v>388</v>
      </c>
      <c r="D29" s="175"/>
      <c r="E29" s="175"/>
      <c r="F29" s="175"/>
      <c r="G29" s="175"/>
      <c r="H29" s="175"/>
      <c r="I29" s="175"/>
      <c r="J29" s="175"/>
      <c r="K29" s="175"/>
      <c r="L29" s="175"/>
      <c r="M29" s="164">
        <v>109000000000</v>
      </c>
      <c r="N29" s="164">
        <v>191000000000</v>
      </c>
      <c r="O29" s="164">
        <v>163000000000</v>
      </c>
      <c r="P29" s="164"/>
      <c r="Q29" s="164"/>
      <c r="R29" s="2502"/>
      <c r="S29" s="2502"/>
      <c r="T29" s="2502"/>
      <c r="U29" s="2502"/>
      <c r="V29" s="2502"/>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1650</v>
      </c>
      <c r="B30" s="100" t="s">
        <v>1651</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2"/>
      <c r="S30" s="2502"/>
      <c r="T30" s="2502"/>
      <c r="U30" s="2502"/>
      <c r="V30" s="2502"/>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1652</v>
      </c>
      <c r="B31" s="100" t="s">
        <v>1653</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2"/>
      <c r="S31" s="2502"/>
      <c r="T31" s="2502"/>
      <c r="U31" s="2502"/>
      <c r="V31" s="2502"/>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1654</v>
      </c>
      <c r="B32" s="99" t="s">
        <v>1655</v>
      </c>
      <c r="C32" s="11" t="s">
        <v>81</v>
      </c>
      <c r="D32" s="164">
        <v>0</v>
      </c>
      <c r="E32" s="164">
        <v>3100000000</v>
      </c>
      <c r="F32" s="164">
        <v>0</v>
      </c>
      <c r="G32" s="164">
        <v>1700000000</v>
      </c>
      <c r="H32" s="164">
        <v>0</v>
      </c>
      <c r="I32" s="164">
        <v>900000000</v>
      </c>
      <c r="J32" s="164"/>
      <c r="K32" s="164"/>
      <c r="L32" s="164"/>
      <c r="M32" s="164"/>
      <c r="N32" s="164"/>
      <c r="O32" s="164"/>
      <c r="P32" s="164"/>
      <c r="Q32" s="164"/>
      <c r="R32" s="2502"/>
      <c r="S32" s="2502"/>
      <c r="T32" s="2502"/>
      <c r="U32" s="2502"/>
      <c r="V32" s="2502"/>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1344</v>
      </c>
      <c r="B33" s="99" t="s">
        <v>1344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2"/>
      <c r="S33" s="2502"/>
      <c r="T33" s="2502"/>
      <c r="U33" s="2502"/>
      <c r="V33" s="2502"/>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902</v>
      </c>
      <c r="C34" s="11" t="s">
        <v>81</v>
      </c>
      <c r="D34" s="164">
        <v>1300000000</v>
      </c>
      <c r="E34" s="164">
        <v>0</v>
      </c>
      <c r="F34" s="164">
        <v>7700000000</v>
      </c>
      <c r="G34" s="164">
        <v>2900000000</v>
      </c>
      <c r="H34" s="164">
        <v>0</v>
      </c>
      <c r="I34" s="164">
        <v>800000000</v>
      </c>
      <c r="J34" s="164"/>
      <c r="K34" s="164"/>
      <c r="L34" s="164"/>
      <c r="M34" s="164"/>
      <c r="N34" s="164"/>
      <c r="O34" s="164"/>
      <c r="P34" s="164"/>
      <c r="Q34" s="164"/>
      <c r="R34" s="2502"/>
      <c r="S34" s="2502"/>
      <c r="T34" s="2502"/>
      <c r="U34" s="2502"/>
      <c r="V34" s="2502"/>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1232</v>
      </c>
      <c r="B38" s="117" t="s">
        <v>1656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1600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1658</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1660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2"/>
      <c r="S43" s="2502"/>
      <c r="T43" s="2502"/>
      <c r="U43" s="2502"/>
      <c r="V43" s="2502"/>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1661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1662</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915</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1664</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1665</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1666</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1667</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11"/>
      <c r="T52" s="2511"/>
      <c r="U52" s="2511"/>
      <c r="V52" s="2511"/>
      <c r="W52" s="2511"/>
      <c r="X52" s="2511"/>
      <c r="Y52" s="2511"/>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2"/>
      <c r="S53" s="2502"/>
      <c r="T53" s="2502"/>
      <c r="U53" s="2502"/>
      <c r="V53" s="2502"/>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1669</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1670</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2">
        <f t="shared" si="12"/>
        <v>230000000000</v>
      </c>
      <c r="S56" s="2512">
        <f t="shared" si="12"/>
        <v>233000000000</v>
      </c>
      <c r="T56" s="2512">
        <f t="shared" si="12"/>
        <v>238000000000</v>
      </c>
      <c r="U56" s="2512">
        <f>U58+U75</f>
        <v>123000000000</v>
      </c>
      <c r="V56" s="2512">
        <f t="shared" ref="V56:Y56" si="13">V58+V75</f>
        <v>30300000000</v>
      </c>
      <c r="W56" s="2512">
        <f t="shared" si="13"/>
        <v>18000000000</v>
      </c>
      <c r="X56" s="2512">
        <f t="shared" si="13"/>
        <v>-52000000000</v>
      </c>
      <c r="Y56" s="2512">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1087</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1671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1672</v>
      </c>
      <c r="C61" s="90"/>
      <c r="D61" s="164">
        <v>0</v>
      </c>
      <c r="E61" s="164">
        <v>0</v>
      </c>
      <c r="F61" s="164">
        <v>0</v>
      </c>
      <c r="G61" s="164">
        <v>0</v>
      </c>
      <c r="H61" s="164">
        <v>-12900000000</v>
      </c>
      <c r="I61" s="164">
        <v>-9700000000</v>
      </c>
      <c r="J61" s="164"/>
      <c r="K61" s="164"/>
      <c r="L61" s="164"/>
      <c r="M61" s="164"/>
      <c r="N61" s="164"/>
      <c r="O61" s="164"/>
      <c r="P61" s="164"/>
      <c r="Q61" s="164"/>
      <c r="R61" s="2502"/>
      <c r="S61" s="2502"/>
      <c r="T61" s="2502"/>
      <c r="U61" s="2502"/>
      <c r="V61" s="2502"/>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1675</v>
      </c>
      <c r="B65" s="100" t="s">
        <v>1622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431</v>
      </c>
      <c r="B66" s="99" t="s">
        <v>1676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1677</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1678</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1679</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1680</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1681</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1682</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861</v>
      </c>
      <c r="B74" s="103" t="s">
        <v>861</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1683</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2"/>
      <c r="S77" s="2502"/>
      <c r="T77" s="2502"/>
      <c r="U77" s="2502"/>
      <c r="V77" s="2502"/>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2"/>
      <c r="S78" s="2502"/>
      <c r="T78" s="2502"/>
      <c r="U78" s="2502"/>
      <c r="V78" s="2502"/>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1341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2"/>
      <c r="S79" s="2502"/>
      <c r="T79" s="2502"/>
      <c r="U79" s="2502"/>
      <c r="V79" s="2502"/>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1687</v>
      </c>
      <c r="C82" s="139" t="s">
        <v>502</v>
      </c>
      <c r="D82" s="175"/>
      <c r="E82" s="175"/>
      <c r="F82" s="175"/>
      <c r="G82" s="175"/>
      <c r="H82" s="175"/>
      <c r="I82" s="175"/>
      <c r="J82" s="115"/>
      <c r="K82" s="115"/>
      <c r="L82" s="115"/>
      <c r="M82" s="164">
        <v>0</v>
      </c>
      <c r="N82" s="164">
        <v>141000000000</v>
      </c>
      <c r="O82" s="164">
        <v>0</v>
      </c>
      <c r="P82" s="164"/>
      <c r="Q82" s="164"/>
      <c r="R82" s="2502">
        <v>0</v>
      </c>
      <c r="S82" s="2502">
        <v>0</v>
      </c>
      <c r="T82" s="2502">
        <v>0</v>
      </c>
      <c r="U82" s="2502">
        <v>88000000000</v>
      </c>
      <c r="V82" s="2502">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1347</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02">
        <v>46000000000</v>
      </c>
      <c r="S83" s="2502">
        <v>34000000000</v>
      </c>
      <c r="T83" s="2502">
        <v>18000000000</v>
      </c>
      <c r="U83" s="2502">
        <v>71000000000</v>
      </c>
      <c r="V83" s="2502">
        <v>58000000000</v>
      </c>
      <c r="W83" s="2502">
        <v>62000000000</v>
      </c>
      <c r="X83" s="2502">
        <v>67000000000</v>
      </c>
      <c r="Y83" s="2502">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1688</v>
      </c>
      <c r="B84" s="99" t="s">
        <v>1689</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2">
        <v>0</v>
      </c>
      <c r="S84" s="2502">
        <v>0</v>
      </c>
      <c r="T84" s="2502">
        <v>27000000000</v>
      </c>
      <c r="U84" s="2502">
        <v>17000000000</v>
      </c>
      <c r="V84" s="2502">
        <v>-7000000000</v>
      </c>
      <c r="W84" s="2502">
        <v>0</v>
      </c>
      <c r="X84" s="2502">
        <v>0</v>
      </c>
      <c r="Y84" s="2502">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2">
        <v>-179000000000</v>
      </c>
      <c r="S85" s="2502">
        <v>-91000000000</v>
      </c>
      <c r="T85" s="2502">
        <v>-122000000000</v>
      </c>
      <c r="U85" s="2502">
        <v>-128000000000</v>
      </c>
      <c r="V85" s="2502">
        <v>-94000000000</v>
      </c>
      <c r="W85" s="2502">
        <v>-98000000000</v>
      </c>
      <c r="X85" s="2502">
        <v>-134000000000</v>
      </c>
      <c r="Y85" s="2502">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1351</v>
      </c>
      <c r="B86" s="99" t="s">
        <v>1690</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2">
        <v>0</v>
      </c>
      <c r="S86" s="2502">
        <v>20000000000</v>
      </c>
      <c r="T86" s="2502">
        <v>30000000000</v>
      </c>
      <c r="U86" s="2502">
        <v>30000000000</v>
      </c>
      <c r="V86" s="2502">
        <v>26300000000</v>
      </c>
      <c r="W86" s="2502">
        <v>26000000000</v>
      </c>
      <c r="X86" s="2502">
        <v>24000000000</v>
      </c>
      <c r="Y86" s="2502">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1691</v>
      </c>
      <c r="B87" s="179" t="s">
        <v>1692</v>
      </c>
      <c r="C87" s="58" t="s">
        <v>264</v>
      </c>
      <c r="D87" s="164"/>
      <c r="E87" s="164"/>
      <c r="F87" s="164"/>
      <c r="G87" s="164"/>
      <c r="H87" s="164"/>
      <c r="I87" s="164"/>
      <c r="J87" s="164">
        <v>-500000000</v>
      </c>
      <c r="K87" s="115"/>
      <c r="L87" s="115"/>
      <c r="M87" s="164"/>
      <c r="N87" s="164"/>
      <c r="O87" s="164"/>
      <c r="P87" s="164"/>
      <c r="Q87" s="164">
        <f>Q75-Q80</f>
        <v>32000000000</v>
      </c>
      <c r="R87" s="2502"/>
      <c r="S87" s="2502"/>
      <c r="T87" s="2502"/>
      <c r="U87" s="2502"/>
      <c r="V87" s="2502"/>
      <c r="W87" s="2502"/>
      <c r="X87" s="2502"/>
      <c r="Y87" s="2502"/>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1693</v>
      </c>
      <c r="C88" s="117"/>
      <c r="D88" s="175"/>
      <c r="E88" s="175"/>
      <c r="F88" s="175"/>
      <c r="G88" s="175"/>
      <c r="H88" s="175"/>
      <c r="I88" s="175"/>
      <c r="J88" s="115"/>
      <c r="K88" s="115"/>
      <c r="L88" s="115"/>
      <c r="M88" s="164"/>
      <c r="N88" s="164"/>
      <c r="O88" s="164"/>
      <c r="P88" s="191"/>
      <c r="Q88" s="191"/>
      <c r="R88" s="2513"/>
      <c r="S88" s="2513"/>
      <c r="T88" s="2513"/>
      <c r="U88" s="2513"/>
      <c r="V88" s="2513"/>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1694</v>
      </c>
      <c r="C89" s="117"/>
      <c r="D89" s="164">
        <v>-2000000000</v>
      </c>
      <c r="E89" s="164">
        <v>-1000000000</v>
      </c>
      <c r="F89" s="164">
        <v>0</v>
      </c>
      <c r="G89" s="164">
        <v>0</v>
      </c>
      <c r="H89" s="164">
        <v>0</v>
      </c>
      <c r="I89" s="164">
        <v>0</v>
      </c>
      <c r="J89" s="115"/>
      <c r="K89" s="115"/>
      <c r="L89" s="115"/>
      <c r="M89" s="115"/>
      <c r="N89" s="115"/>
      <c r="O89" s="115"/>
      <c r="P89" s="84"/>
      <c r="Q89" s="84"/>
      <c r="R89" s="2514"/>
      <c r="S89" s="2514"/>
      <c r="T89" s="2514"/>
      <c r="U89" s="2514"/>
      <c r="V89" s="2514"/>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3"/>
      <c r="S90" s="2513"/>
      <c r="T90" s="2513"/>
      <c r="U90" s="2513"/>
      <c r="V90" s="2513"/>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525</v>
      </c>
      <c r="C91" s="90"/>
      <c r="D91" s="164">
        <v>0</v>
      </c>
      <c r="E91" s="164">
        <v>0</v>
      </c>
      <c r="F91" s="164">
        <v>0</v>
      </c>
      <c r="G91" s="164">
        <v>0</v>
      </c>
      <c r="H91" s="164">
        <v>0</v>
      </c>
      <c r="I91" s="164">
        <v>0</v>
      </c>
      <c r="J91" s="115"/>
      <c r="K91" s="115"/>
      <c r="L91" s="115"/>
      <c r="M91" s="164"/>
      <c r="N91" s="164"/>
      <c r="O91" s="164"/>
      <c r="P91" s="191"/>
      <c r="Q91" s="191"/>
      <c r="R91" s="2513">
        <v>0</v>
      </c>
      <c r="S91" s="2513">
        <v>0</v>
      </c>
      <c r="T91" s="2513">
        <v>0</v>
      </c>
      <c r="U91" s="2515"/>
      <c r="V91" s="2515"/>
      <c r="W91" s="2515"/>
      <c r="X91" s="2515"/>
      <c r="Y91" s="251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1695</v>
      </c>
      <c r="C92" s="619"/>
      <c r="D92" s="164"/>
      <c r="E92" s="164"/>
      <c r="F92" s="164"/>
      <c r="G92" s="164"/>
      <c r="H92" s="164"/>
      <c r="I92" s="164"/>
      <c r="J92" s="115"/>
      <c r="K92" s="115"/>
      <c r="L92" s="115"/>
      <c r="M92" s="164"/>
      <c r="N92" s="164"/>
      <c r="O92" s="164"/>
      <c r="P92" s="191"/>
      <c r="Q92" s="191"/>
      <c r="R92" s="2513">
        <v>0</v>
      </c>
      <c r="S92" s="2513">
        <v>0</v>
      </c>
      <c r="T92" s="2513">
        <v>0</v>
      </c>
      <c r="U92" s="2515"/>
      <c r="V92" s="2515"/>
      <c r="W92" s="2515"/>
      <c r="X92" s="2515"/>
      <c r="Y92" s="251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1696</v>
      </c>
      <c r="C93" s="619"/>
      <c r="D93" s="164"/>
      <c r="E93" s="164"/>
      <c r="F93" s="164"/>
      <c r="G93" s="164"/>
      <c r="H93" s="164"/>
      <c r="I93" s="164"/>
      <c r="J93" s="115"/>
      <c r="K93" s="115"/>
      <c r="L93" s="115"/>
      <c r="M93" s="164"/>
      <c r="N93" s="164"/>
      <c r="O93" s="164"/>
      <c r="P93" s="191"/>
      <c r="Q93" s="191"/>
      <c r="R93" s="2513">
        <v>0</v>
      </c>
      <c r="S93" s="2513">
        <v>0</v>
      </c>
      <c r="T93" s="2513">
        <v>0</v>
      </c>
      <c r="U93" s="2515"/>
      <c r="V93" s="2515"/>
      <c r="W93" s="2515"/>
      <c r="X93" s="2515"/>
      <c r="Y93" s="251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1697</v>
      </c>
      <c r="B94" s="619" t="s">
        <v>1697</v>
      </c>
      <c r="C94" s="619"/>
      <c r="D94" s="164"/>
      <c r="E94" s="164"/>
      <c r="F94" s="164"/>
      <c r="G94" s="164"/>
      <c r="H94" s="164"/>
      <c r="I94" s="164"/>
      <c r="J94" s="115"/>
      <c r="K94" s="115"/>
      <c r="L94" s="115"/>
      <c r="M94" s="164"/>
      <c r="N94" s="164"/>
      <c r="O94" s="164"/>
      <c r="P94" s="191"/>
      <c r="Q94" s="191"/>
      <c r="R94" s="2513">
        <v>0</v>
      </c>
      <c r="S94" s="2513">
        <v>0</v>
      </c>
      <c r="T94" s="2513">
        <v>0</v>
      </c>
      <c r="U94" s="2515"/>
      <c r="V94" s="2515"/>
      <c r="W94" s="2515"/>
      <c r="X94" s="2515"/>
      <c r="Y94" s="251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3"/>
      <c r="S95" s="2513"/>
      <c r="T95" s="2513"/>
      <c r="U95" s="2515"/>
      <c r="V95" s="2515"/>
      <c r="W95" s="2516"/>
      <c r="X95" s="2516"/>
      <c r="Y95" s="2516"/>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3"/>
      <c r="S96" s="2513"/>
      <c r="T96" s="2513"/>
      <c r="U96" s="2515"/>
      <c r="V96" s="2515"/>
      <c r="W96" s="2516"/>
      <c r="X96" s="2516"/>
      <c r="Y96" s="2516"/>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1698</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7"/>
      <c r="V97" s="2517"/>
      <c r="W97" s="2517"/>
      <c r="X97" s="2517"/>
      <c r="Y97" s="2517"/>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1699</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7"/>
      <c r="V98" s="2517"/>
      <c r="W98" s="2517"/>
      <c r="X98" s="2517"/>
      <c r="Y98" s="2517"/>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1700</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7"/>
      <c r="V99" s="2517"/>
      <c r="W99" s="2517"/>
      <c r="X99" s="2517"/>
      <c r="Y99" s="2517"/>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1701</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7"/>
      <c r="V100" s="2517"/>
      <c r="W100" s="2517"/>
      <c r="X100" s="2517"/>
      <c r="Y100" s="2517"/>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1702</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7"/>
      <c r="V101" s="2517"/>
      <c r="W101" s="2517"/>
      <c r="X101" s="2517"/>
      <c r="Y101" s="2517"/>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3"/>
      <c r="S102" s="2513"/>
      <c r="T102" s="2513"/>
      <c r="U102" s="2513"/>
      <c r="V102" s="2513"/>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1703</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1704</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1705</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1365</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1210</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1706</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1707</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725</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981</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1708</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727</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1709</v>
      </c>
      <c r="B1" s="967" t="s">
        <v>1710</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1711</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Q6" si="1">+O7+O12</f>
        <v>27633600000000</v>
      </c>
      <c r="P6" s="1052">
        <f t="shared" si="1"/>
        <v>28767000000000</v>
      </c>
      <c r="Q6" s="1052">
        <f t="shared" si="1"/>
        <v>28949199999999.996</v>
      </c>
      <c r="R6" s="2718">
        <f>R7+R12</f>
        <v>30413422026000</v>
      </c>
      <c r="S6" s="2718">
        <f t="shared" ref="S6:U6" si="2">S7+S12</f>
        <v>33556857729000</v>
      </c>
      <c r="T6" s="2718">
        <f t="shared" si="2"/>
        <v>34878059881999.996</v>
      </c>
      <c r="U6" s="2718">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Q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1712</v>
      </c>
      <c r="B9" s="988" t="s">
        <v>1713</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1714</v>
      </c>
      <c r="B10" s="988" t="s">
        <v>1715</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561</v>
      </c>
      <c r="B11" s="981" t="s">
        <v>1716</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1717</v>
      </c>
      <c r="B13" s="981" t="s">
        <v>1718</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7"/>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563</v>
      </c>
      <c r="B14" s="981" t="s">
        <v>1719</v>
      </c>
      <c r="C14" s="981" t="s">
        <v>41</v>
      </c>
      <c r="D14" s="1052">
        <f>D16+D15+D17+D18</f>
        <v>799337504999.99988</v>
      </c>
      <c r="E14" s="1052">
        <f t="shared" ref="E14:Q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7"/>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1720</v>
      </c>
      <c r="B15" s="988" t="s">
        <v>1721</v>
      </c>
      <c r="C15" s="968" t="s">
        <v>1001</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7"/>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1722</v>
      </c>
      <c r="B16" s="988" t="s">
        <v>1723</v>
      </c>
      <c r="C16" s="968" t="s">
        <v>1001</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6"/>
      <c r="S16" s="2566"/>
      <c r="T16" s="2716"/>
      <c r="U16" s="2716"/>
      <c r="V16" s="2717"/>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1724</v>
      </c>
      <c r="B17" s="988" t="s">
        <v>1725</v>
      </c>
      <c r="C17" s="968" t="s">
        <v>1001</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1726</v>
      </c>
      <c r="B18" s="988" t="s">
        <v>1727</v>
      </c>
      <c r="C18" s="968" t="s">
        <v>1001</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1728</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Q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8">
        <f>R20+R30</f>
        <v>32923267533000</v>
      </c>
      <c r="S19" s="2718">
        <f t="shared" ref="S19:U19" si="8">S20+S30</f>
        <v>37022824255000</v>
      </c>
      <c r="T19" s="2718">
        <f t="shared" si="8"/>
        <v>39837025742000</v>
      </c>
      <c r="U19" s="2718">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40">
        <f>R21+R24+R25+R26+R27</f>
        <v>29970508113000</v>
      </c>
      <c r="S20" s="2540">
        <f t="shared" ref="S20:U20" si="11">S21+S24+S25+S26+S27</f>
        <v>33399313796000</v>
      </c>
      <c r="T20" s="2540">
        <f t="shared" si="11"/>
        <v>36035151916000</v>
      </c>
      <c r="U20" s="2540">
        <f t="shared" si="11"/>
        <v>38263533273000</v>
      </c>
      <c r="V20" s="2717"/>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1729</v>
      </c>
      <c r="B21" s="988" t="s">
        <v>1729</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Q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7"/>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800</v>
      </c>
      <c r="B22" s="997" t="s">
        <v>1386</v>
      </c>
      <c r="C22" s="968" t="s">
        <v>1730</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1009</v>
      </c>
      <c r="B23" s="997" t="s">
        <v>1731</v>
      </c>
      <c r="C23" s="968" t="s">
        <v>1730</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1732</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1733</v>
      </c>
      <c r="B25" s="988" t="s">
        <v>1734</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809</v>
      </c>
      <c r="B26" s="988" t="s">
        <v>1735</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850</v>
      </c>
      <c r="B27" s="988" t="s">
        <v>1736</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40">
        <v>2424675500000</v>
      </c>
      <c r="P27" s="2540">
        <v>2579366260000</v>
      </c>
      <c r="Q27" s="2540">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1014</v>
      </c>
      <c r="B28" s="988" t="s">
        <v>1737</v>
      </c>
      <c r="C28" s="968" t="s">
        <v>1738</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7"/>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1235</v>
      </c>
      <c r="B29" s="997" t="s">
        <v>1739</v>
      </c>
      <c r="C29" s="968" t="s">
        <v>1738</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7"/>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1740</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P30:Q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1656</v>
      </c>
      <c r="B31" s="988" t="s">
        <v>1656</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7"/>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1741</v>
      </c>
      <c r="B32" s="997" t="s">
        <v>1741</v>
      </c>
      <c r="C32" s="968" t="s">
        <v>1742</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7"/>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1743</v>
      </c>
      <c r="B33" s="997" t="s">
        <v>1744</v>
      </c>
      <c r="C33" s="968" t="s">
        <v>1742</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1745</v>
      </c>
      <c r="B34" s="988" t="s">
        <v>1746</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1747</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1748</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1749</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1750</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1751</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1752</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1753</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1754</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595</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1755</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1756</v>
      </c>
      <c r="B45" s="981" t="s">
        <v>1757</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1758</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1759</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447</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1760</v>
      </c>
      <c r="B49" s="981" t="s">
        <v>1761</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1759</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1759</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1762</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1763</v>
      </c>
      <c r="E59" s="972" t="s">
        <v>1763</v>
      </c>
      <c r="F59" s="972" t="s">
        <v>1763</v>
      </c>
      <c r="G59" s="972" t="s">
        <v>1763</v>
      </c>
      <c r="H59" s="972" t="s">
        <v>1763</v>
      </c>
      <c r="I59" s="972" t="s">
        <v>1763</v>
      </c>
      <c r="J59" s="972" t="s">
        <v>1763</v>
      </c>
      <c r="K59" s="972" t="s">
        <v>1763</v>
      </c>
      <c r="T59" s="969"/>
      <c r="U59" s="969"/>
      <c r="V59" s="969"/>
      <c r="W59" s="969"/>
      <c r="X59" s="969"/>
    </row>
    <row r="60" spans="1:28">
      <c r="B60" s="981"/>
      <c r="C60" s="975"/>
      <c r="T60" s="969"/>
      <c r="U60" s="969"/>
      <c r="V60" s="969"/>
      <c r="W60" s="969"/>
      <c r="X60" s="969"/>
    </row>
    <row r="61" spans="1:28">
      <c r="B61" s="981" t="s">
        <v>1703</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453</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1764</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1765</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1766</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1767</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879</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1768</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460</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6"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1770</v>
      </c>
      <c r="B1" s="82" t="s">
        <v>1771</v>
      </c>
      <c r="C1" s="82"/>
      <c r="D1" s="27"/>
      <c r="E1" s="27"/>
      <c r="F1" s="27"/>
      <c r="G1" s="27"/>
      <c r="H1" s="27"/>
      <c r="I1" s="27"/>
      <c r="J1" s="27"/>
      <c r="K1" s="27"/>
      <c r="L1" s="27"/>
      <c r="M1" s="27"/>
      <c r="N1" s="27"/>
      <c r="O1" s="28"/>
      <c r="P1" s="28"/>
      <c r="Q1" s="28"/>
      <c r="R1" s="29"/>
      <c r="S1" s="28"/>
      <c r="T1" s="28"/>
      <c r="U1" s="28"/>
      <c r="V1" s="28"/>
      <c r="W1" s="28"/>
      <c r="X1" s="2"/>
    </row>
    <row r="2" spans="1:24">
      <c r="B2" s="30" t="s">
        <v>1772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1501</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1773</v>
      </c>
      <c r="B11" s="99" t="s">
        <v>1774</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1775</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1776</v>
      </c>
      <c r="B13" s="90" t="s">
        <v>1777</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1778</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1779</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1780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1781</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925</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1782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538</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1783</v>
      </c>
      <c r="B22" s="139" t="s">
        <v>1784</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1790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1791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1792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1763</v>
      </c>
      <c r="M44" t="s">
        <v>1763</v>
      </c>
    </row>
    <row r="45" spans="1:24" ht="16.5">
      <c r="B45" s="139"/>
      <c r="C45" s="34"/>
      <c r="W45" s="28"/>
      <c r="X45" s="2"/>
    </row>
    <row r="46" spans="1:24" ht="16.5">
      <c r="B46" s="139" t="s">
        <v>1703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626</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1799</v>
      </c>
      <c r="B1" s="82" t="s">
        <v>1800</v>
      </c>
      <c r="C1" s="82"/>
      <c r="D1" s="27"/>
      <c r="E1" s="27"/>
      <c r="F1" s="27"/>
      <c r="G1" s="27"/>
      <c r="H1" s="27"/>
      <c r="I1" s="27"/>
      <c r="J1" s="27"/>
      <c r="K1" s="27"/>
      <c r="L1" s="27"/>
      <c r="M1" s="27"/>
      <c r="N1" s="27"/>
      <c r="O1" s="28"/>
      <c r="P1" s="28"/>
      <c r="Q1" s="28"/>
      <c r="W1" s="154"/>
      <c r="X1" s="154"/>
      <c r="Y1" s="154"/>
      <c r="Z1" s="154"/>
      <c r="AA1" s="154"/>
    </row>
    <row r="2" spans="1:57">
      <c r="B2" s="30" t="s">
        <v>1801</v>
      </c>
      <c r="C2" s="30"/>
      <c r="D2" s="28"/>
      <c r="E2" s="28"/>
      <c r="F2" s="28"/>
      <c r="G2" s="28"/>
      <c r="H2" s="28"/>
      <c r="I2" s="28"/>
      <c r="J2" s="28"/>
      <c r="K2" s="28"/>
      <c r="L2" s="28"/>
      <c r="M2" s="28"/>
      <c r="N2" s="28"/>
      <c r="O2" s="28"/>
      <c r="P2" s="28"/>
      <c r="Q2" s="28"/>
      <c r="R2" s="28"/>
      <c r="S2" s="28"/>
      <c r="T2" s="28"/>
      <c r="U2" s="28"/>
      <c r="V2" s="28"/>
      <c r="W2" s="28"/>
      <c r="X2" s="28"/>
      <c r="Y2" s="28"/>
      <c r="Z2" s="28"/>
      <c r="AA2" s="28"/>
      <c r="AB2" s="2465"/>
      <c r="AC2" s="2465"/>
      <c r="AD2" s="2465"/>
      <c r="AE2" s="2465"/>
      <c r="AF2" s="2465"/>
      <c r="AG2" s="2465"/>
      <c r="AH2" s="2465"/>
      <c r="AI2" s="2465"/>
      <c r="AJ2" s="2465"/>
      <c r="AK2" s="2465"/>
      <c r="AL2" s="2465"/>
      <c r="AM2" s="2465"/>
      <c r="AN2" s="2465"/>
      <c r="AO2" s="2465"/>
      <c r="AP2" s="2465"/>
      <c r="AQ2" s="2465"/>
      <c r="AR2" s="2465"/>
      <c r="AS2" s="2465"/>
      <c r="AT2" s="2465"/>
      <c r="AU2" s="2465"/>
      <c r="AV2" s="2465"/>
      <c r="AW2" s="2465"/>
      <c r="AX2" s="2465"/>
      <c r="AY2" s="2465"/>
      <c r="AZ2" s="2465"/>
      <c r="BA2" s="2465"/>
      <c r="BB2" s="2465"/>
      <c r="BC2" s="2465"/>
      <c r="BD2" s="2465"/>
      <c r="BE2" s="246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5"/>
      <c r="AC3" s="2465"/>
      <c r="AD3" s="2465"/>
      <c r="AE3" s="2465"/>
      <c r="AF3" s="2465"/>
      <c r="AG3" s="2465"/>
      <c r="AH3" s="2465"/>
      <c r="AI3" s="2465"/>
      <c r="AJ3" s="2465"/>
      <c r="AK3" s="2465"/>
      <c r="AL3" s="2465"/>
      <c r="AM3" s="2465"/>
      <c r="AN3" s="2465"/>
      <c r="AO3" s="2465"/>
      <c r="AP3" s="2465"/>
      <c r="AQ3" s="2465"/>
      <c r="AR3" s="2465"/>
      <c r="AS3" s="2465"/>
      <c r="AT3" s="2465"/>
      <c r="AU3" s="2465"/>
      <c r="AV3" s="2465"/>
      <c r="AW3" s="2465"/>
      <c r="AX3" s="2465"/>
      <c r="AY3" s="2465"/>
      <c r="AZ3" s="2465"/>
      <c r="BA3" s="2465"/>
      <c r="BB3" s="2465"/>
      <c r="BC3" s="2465"/>
      <c r="BD3" s="2465"/>
      <c r="BE3" s="246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7100</v>
      </c>
      <c r="AB4" s="2465"/>
      <c r="AC4" s="2465"/>
      <c r="AD4" s="2465"/>
      <c r="AE4" s="2465"/>
      <c r="AF4" s="2465"/>
      <c r="AG4" s="2465"/>
      <c r="AH4" s="2465"/>
      <c r="AI4" s="2465"/>
      <c r="AJ4" s="2465"/>
      <c r="AK4" s="2465"/>
      <c r="AL4" s="2465"/>
      <c r="AM4" s="2465"/>
      <c r="AN4" s="2465"/>
      <c r="AO4" s="2465"/>
      <c r="AP4" s="2465"/>
      <c r="AQ4" s="2465"/>
      <c r="AR4" s="2465"/>
      <c r="AS4" s="2465"/>
      <c r="AT4" s="2465"/>
      <c r="AU4" s="2465"/>
      <c r="AV4" s="2465"/>
      <c r="AW4" s="2465"/>
      <c r="AX4" s="2465"/>
      <c r="AY4" s="2465"/>
      <c r="AZ4" s="2465"/>
      <c r="BA4" s="2465"/>
      <c r="BB4" s="2465"/>
      <c r="BC4" s="2465"/>
      <c r="BD4" s="2465"/>
      <c r="BE4" s="246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5"/>
      <c r="AC5" s="2465"/>
      <c r="AD5" s="2465"/>
      <c r="AE5" s="2465"/>
      <c r="AF5" s="2465"/>
      <c r="AG5" s="2465"/>
      <c r="AH5" s="2465"/>
      <c r="AI5" s="2465"/>
      <c r="AJ5" s="2465"/>
      <c r="AK5" s="2465"/>
      <c r="AL5" s="2465"/>
      <c r="AM5" s="2465"/>
      <c r="AN5" s="2465"/>
      <c r="AO5" s="2465"/>
      <c r="AP5" s="2465"/>
      <c r="AQ5" s="2465"/>
      <c r="AR5" s="2465"/>
      <c r="AS5" s="2465"/>
      <c r="AT5" s="2465"/>
      <c r="AU5" s="2465"/>
      <c r="AV5" s="2465"/>
      <c r="AW5" s="2465"/>
      <c r="AX5" s="2465"/>
      <c r="AY5" s="2465"/>
      <c r="AZ5" s="2465"/>
      <c r="BA5" s="2465"/>
      <c r="BB5" s="2465"/>
      <c r="BC5" s="2465"/>
      <c r="BD5" s="2465"/>
      <c r="BE5" s="2465"/>
    </row>
    <row r="6" spans="1:57" s="371" customFormat="1">
      <c r="A6" s="402" t="s">
        <v>33</v>
      </c>
      <c r="B6" s="402" t="s">
        <v>452</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5"/>
      <c r="AC6" s="2465"/>
      <c r="AD6" s="2465"/>
      <c r="AE6" s="2465"/>
      <c r="AF6" s="2465"/>
      <c r="AG6" s="2465"/>
      <c r="AH6" s="2465"/>
      <c r="AI6" s="2465"/>
      <c r="AJ6" s="2465"/>
      <c r="AK6" s="2465"/>
      <c r="AL6" s="2465"/>
      <c r="AM6" s="2465"/>
      <c r="AN6" s="2465"/>
      <c r="AO6" s="2465"/>
      <c r="AP6" s="2465"/>
      <c r="AQ6" s="2465"/>
      <c r="AR6" s="2465"/>
      <c r="AS6" s="2465"/>
      <c r="AT6" s="2465"/>
      <c r="AU6" s="2465"/>
      <c r="AV6" s="2465"/>
      <c r="AW6" s="2465"/>
      <c r="AX6" s="2465"/>
      <c r="AY6" s="2465"/>
      <c r="AZ6" s="2465"/>
      <c r="BA6" s="2465"/>
      <c r="BB6" s="2465"/>
      <c r="BC6" s="2465"/>
      <c r="BD6" s="2465"/>
      <c r="BE6" s="2465"/>
    </row>
    <row r="7" spans="1:57">
      <c r="A7" s="58" t="s">
        <v>36</v>
      </c>
      <c r="B7" s="58" t="s">
        <v>1802</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81">
        <f>Q8+Q14</f>
        <v>199650500000000</v>
      </c>
      <c r="R7" s="2481">
        <f>R8+R14</f>
        <v>211230900000000</v>
      </c>
      <c r="S7" s="248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5"/>
      <c r="AC7" s="2465"/>
      <c r="AD7" s="2465"/>
      <c r="AE7" s="2465"/>
      <c r="AF7" s="2465"/>
      <c r="AG7" s="2465"/>
      <c r="AH7" s="2465"/>
      <c r="AI7" s="2465"/>
      <c r="AJ7" s="2465"/>
      <c r="AK7" s="2465"/>
      <c r="AL7" s="2465"/>
      <c r="AM7" s="2465"/>
      <c r="AN7" s="2465"/>
      <c r="AO7" s="2465"/>
      <c r="AP7" s="2465"/>
      <c r="AQ7" s="2465"/>
      <c r="AR7" s="2465"/>
      <c r="AS7" s="2465"/>
      <c r="AT7" s="2465"/>
      <c r="AU7" s="2465"/>
      <c r="AV7" s="2465"/>
      <c r="AW7" s="2465"/>
      <c r="AX7" s="2465"/>
      <c r="AY7" s="2465"/>
      <c r="AZ7" s="2465"/>
      <c r="BA7" s="2465"/>
      <c r="BB7" s="2465"/>
      <c r="BC7" s="2465"/>
      <c r="BD7" s="2465"/>
      <c r="BE7" s="2465"/>
    </row>
    <row r="8" spans="1:57" ht="16.5">
      <c r="A8" s="58" t="s">
        <v>39</v>
      </c>
      <c r="B8" s="58" t="s">
        <v>734</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4">
        <v>140679000000000</v>
      </c>
      <c r="R8" s="2454">
        <v>150662900000000</v>
      </c>
      <c r="S8" s="245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5"/>
      <c r="AC8" s="2465"/>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row>
    <row r="9" spans="1:57">
      <c r="A9" s="58"/>
      <c r="B9" s="58" t="s">
        <v>7139</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5"/>
      <c r="AC9" s="2465"/>
      <c r="AD9" s="2465"/>
      <c r="AE9" s="2465"/>
      <c r="AF9" s="2465"/>
      <c r="AG9" s="2465"/>
      <c r="AH9" s="2465"/>
      <c r="AI9" s="2465"/>
      <c r="AJ9" s="2465"/>
      <c r="AK9" s="2465"/>
      <c r="AL9" s="2465"/>
      <c r="AM9" s="2465"/>
      <c r="AN9" s="2465"/>
      <c r="AO9" s="2465"/>
      <c r="AP9" s="2465"/>
      <c r="AQ9" s="2465"/>
      <c r="AR9" s="2465"/>
      <c r="AS9" s="2465"/>
      <c r="AT9" s="2465"/>
      <c r="AU9" s="2465"/>
      <c r="AV9" s="2465"/>
      <c r="AW9" s="2465"/>
      <c r="AX9" s="2465"/>
      <c r="AY9" s="2465"/>
      <c r="AZ9" s="2465"/>
      <c r="BA9" s="2465"/>
      <c r="BB9" s="2465"/>
      <c r="BC9" s="2465"/>
      <c r="BD9" s="2465"/>
      <c r="BE9" s="2465"/>
    </row>
    <row r="10" spans="1:57">
      <c r="A10" s="58"/>
      <c r="B10" s="58" t="s">
        <v>7140</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5"/>
      <c r="AC10" s="2465"/>
      <c r="AD10" s="2465"/>
      <c r="AE10" s="2465"/>
      <c r="AF10" s="2465"/>
      <c r="AG10" s="2465"/>
      <c r="AH10" s="2465"/>
      <c r="AI10" s="2465"/>
      <c r="AJ10" s="2465"/>
      <c r="AK10" s="2465"/>
      <c r="AL10" s="2465"/>
      <c r="AM10" s="2465"/>
      <c r="AN10" s="2465"/>
      <c r="AO10" s="2465"/>
      <c r="AP10" s="2465"/>
      <c r="AQ10" s="2465"/>
      <c r="AR10" s="2465"/>
      <c r="AS10" s="2465"/>
      <c r="AT10" s="2465"/>
      <c r="AU10" s="2465"/>
      <c r="AV10" s="2465"/>
      <c r="AW10" s="2465"/>
      <c r="AX10" s="2465"/>
      <c r="AY10" s="2465"/>
      <c r="AZ10" s="2465"/>
      <c r="BA10" s="2465"/>
      <c r="BB10" s="2465"/>
      <c r="BC10" s="2465"/>
      <c r="BD10" s="2465"/>
      <c r="BE10" s="2465"/>
    </row>
    <row r="11" spans="1:57">
      <c r="A11" s="58"/>
      <c r="B11" s="58" t="s">
        <v>5480</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5"/>
      <c r="AC11" s="2465"/>
      <c r="AD11" s="2465"/>
      <c r="AE11" s="2465"/>
      <c r="AF11" s="2465"/>
      <c r="AG11" s="2465"/>
      <c r="AH11" s="2465"/>
      <c r="AI11" s="2465"/>
      <c r="AJ11" s="2465"/>
      <c r="AK11" s="2465"/>
      <c r="AL11" s="2465"/>
      <c r="AM11" s="2465"/>
      <c r="AN11" s="2465"/>
      <c r="AO11" s="2465"/>
      <c r="AP11" s="2465"/>
      <c r="AQ11" s="2465"/>
      <c r="AR11" s="2465"/>
      <c r="AS11" s="2465"/>
      <c r="AT11" s="2465"/>
      <c r="AU11" s="2465"/>
      <c r="AV11" s="2465"/>
      <c r="AW11" s="2465"/>
      <c r="AX11" s="2465"/>
      <c r="AY11" s="2465"/>
      <c r="AZ11" s="2465"/>
      <c r="BA11" s="2465"/>
      <c r="BB11" s="2465"/>
      <c r="BC11" s="2465"/>
      <c r="BD11" s="2465"/>
      <c r="BE11" s="2465"/>
    </row>
    <row r="12" spans="1:57">
      <c r="A12" s="58"/>
      <c r="B12" s="58" t="s">
        <v>7141</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5"/>
      <c r="AC12" s="2465"/>
      <c r="AD12" s="2465"/>
      <c r="AE12" s="2465"/>
      <c r="AF12" s="2465"/>
      <c r="AG12" s="2465"/>
      <c r="AH12" s="2465"/>
      <c r="AI12" s="2465"/>
      <c r="AJ12" s="2465"/>
      <c r="AK12" s="2465"/>
      <c r="AL12" s="2465"/>
      <c r="AM12" s="2465"/>
      <c r="AN12" s="2465"/>
      <c r="AO12" s="2465"/>
      <c r="AP12" s="2465"/>
      <c r="AQ12" s="2465"/>
      <c r="AR12" s="2465"/>
      <c r="AS12" s="2465"/>
      <c r="AT12" s="2465"/>
      <c r="AU12" s="2465"/>
      <c r="AV12" s="2465"/>
      <c r="AW12" s="2465"/>
      <c r="AX12" s="2465"/>
      <c r="AY12" s="2465"/>
      <c r="AZ12" s="2465"/>
      <c r="BA12" s="2465"/>
      <c r="BB12" s="2465"/>
      <c r="BC12" s="2465"/>
      <c r="BD12" s="2465"/>
      <c r="BE12" s="2465"/>
    </row>
    <row r="13" spans="1:57" ht="16.5">
      <c r="A13" s="58"/>
      <c r="B13" s="58" t="s">
        <v>7142</v>
      </c>
      <c r="C13" s="58"/>
      <c r="D13" s="289"/>
      <c r="E13" s="404"/>
      <c r="F13" s="404"/>
      <c r="G13" s="404"/>
      <c r="H13" s="404"/>
      <c r="I13" s="286"/>
      <c r="J13" s="21"/>
      <c r="K13" s="21"/>
      <c r="L13" s="21"/>
      <c r="M13" s="21"/>
      <c r="N13" s="286"/>
      <c r="O13" s="286"/>
      <c r="P13" s="286"/>
      <c r="Q13" s="13"/>
      <c r="R13" s="2454"/>
      <c r="S13" s="2454"/>
      <c r="T13" s="125"/>
      <c r="U13" s="125"/>
      <c r="V13" s="125"/>
      <c r="W13" s="125"/>
      <c r="X13" s="125"/>
      <c r="Y13" s="125"/>
      <c r="Z13" s="125"/>
      <c r="AA13" s="125"/>
      <c r="AB13" s="2465"/>
      <c r="AC13" s="2465"/>
      <c r="AD13" s="2465"/>
      <c r="AE13" s="2465"/>
      <c r="AF13" s="2465"/>
      <c r="AG13" s="2465"/>
      <c r="AH13" s="2465"/>
      <c r="AI13" s="2465"/>
      <c r="AJ13" s="2465"/>
      <c r="AK13" s="2465"/>
      <c r="AL13" s="2465"/>
      <c r="AM13" s="2465"/>
      <c r="AN13" s="2465"/>
      <c r="AO13" s="2465"/>
      <c r="AP13" s="2465"/>
      <c r="AQ13" s="2465"/>
      <c r="AR13" s="2465"/>
      <c r="AS13" s="2465"/>
      <c r="AT13" s="2465"/>
      <c r="AU13" s="2465"/>
      <c r="AV13" s="2465"/>
      <c r="AW13" s="2465"/>
      <c r="AX13" s="2465"/>
      <c r="AY13" s="2465"/>
      <c r="AZ13" s="2465"/>
      <c r="BA13" s="2465"/>
      <c r="BB13" s="2465"/>
      <c r="BC13" s="2465"/>
      <c r="BD13" s="2465"/>
      <c r="BE13" s="2465"/>
    </row>
    <row r="14" spans="1:57" ht="16.5">
      <c r="A14" s="58" t="s">
        <v>51</v>
      </c>
      <c r="B14" s="58" t="s">
        <v>745</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4">
        <f>SUM(Q15:Q17)</f>
        <v>58971500000000</v>
      </c>
      <c r="R14" s="2454">
        <f>SUM(R15:R17)</f>
        <v>60568000000000</v>
      </c>
      <c r="S14" s="245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5"/>
      <c r="AC14" s="2465"/>
      <c r="AD14" s="2465"/>
      <c r="AE14" s="2465"/>
      <c r="AF14" s="2465"/>
      <c r="AG14" s="2465"/>
      <c r="AH14" s="2465"/>
      <c r="AI14" s="2465"/>
      <c r="AJ14" s="2465"/>
      <c r="AK14" s="2465"/>
      <c r="AL14" s="2465"/>
      <c r="AM14" s="2465"/>
      <c r="AN14" s="2465"/>
      <c r="AO14" s="2465"/>
      <c r="AP14" s="2465"/>
      <c r="AQ14" s="2465"/>
      <c r="AR14" s="2465"/>
      <c r="AS14" s="2465"/>
      <c r="AT14" s="2465"/>
      <c r="AU14" s="2465"/>
      <c r="AV14" s="2465"/>
      <c r="AW14" s="2465"/>
      <c r="AX14" s="2465"/>
      <c r="AY14" s="2465"/>
      <c r="AZ14" s="2465"/>
      <c r="BA14" s="2465"/>
      <c r="BB14" s="2465"/>
      <c r="BC14" s="2465"/>
      <c r="BD14" s="2465"/>
      <c r="BE14" s="2465"/>
    </row>
    <row r="15" spans="1:57" ht="16.5">
      <c r="A15" s="64" t="s">
        <v>1803</v>
      </c>
      <c r="B15" s="64" t="s">
        <v>1804</v>
      </c>
      <c r="C15" s="58" t="s">
        <v>1805</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4">
        <v>3552500000000</v>
      </c>
      <c r="R15" s="2454">
        <v>3785500000000</v>
      </c>
      <c r="S15" s="2454">
        <v>3996500000000</v>
      </c>
      <c r="T15" s="125">
        <v>4313500000000</v>
      </c>
      <c r="U15" s="125">
        <v>4562500000000</v>
      </c>
      <c r="V15" s="125">
        <v>4842500000000</v>
      </c>
      <c r="W15" s="125">
        <v>5147500000000</v>
      </c>
      <c r="X15" s="125">
        <v>5495499999999.999</v>
      </c>
      <c r="Y15" s="125">
        <v>5867000000000</v>
      </c>
      <c r="Z15" s="125">
        <v>6257500000000</v>
      </c>
      <c r="AA15" s="125">
        <v>6674000000000</v>
      </c>
      <c r="AB15" s="2465"/>
      <c r="AC15" s="2465"/>
      <c r="AD15" s="2465"/>
      <c r="AE15" s="2465"/>
      <c r="AF15" s="2465"/>
      <c r="AG15" s="2465"/>
      <c r="AH15" s="2465"/>
      <c r="AI15" s="2465"/>
      <c r="AJ15" s="2465"/>
      <c r="AK15" s="2465"/>
      <c r="AL15" s="2465"/>
      <c r="AM15" s="2465"/>
      <c r="AN15" s="2465"/>
      <c r="AO15" s="2465"/>
      <c r="AP15" s="2465"/>
      <c r="AQ15" s="2465"/>
      <c r="AR15" s="2465"/>
      <c r="AS15" s="2465"/>
      <c r="AT15" s="2465"/>
      <c r="AU15" s="2465"/>
      <c r="AV15" s="2465"/>
      <c r="AW15" s="2465"/>
      <c r="AX15" s="2465"/>
      <c r="AY15" s="2465"/>
      <c r="AZ15" s="2465"/>
      <c r="BA15" s="2465"/>
      <c r="BB15" s="2465"/>
      <c r="BC15" s="2465"/>
      <c r="BD15" s="2465"/>
      <c r="BE15" s="2465"/>
    </row>
    <row r="16" spans="1:57" ht="16.5">
      <c r="A16" s="64" t="s">
        <v>1806</v>
      </c>
      <c r="B16" s="64" t="s">
        <v>1807</v>
      </c>
      <c r="C16" s="58" t="s">
        <v>1805</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31">
        <v>0</v>
      </c>
      <c r="R16" s="2631">
        <v>0</v>
      </c>
      <c r="S16" s="2631">
        <v>0</v>
      </c>
      <c r="T16" s="2631">
        <v>0</v>
      </c>
      <c r="U16" s="2631">
        <v>0</v>
      </c>
      <c r="V16" s="2631">
        <v>0</v>
      </c>
      <c r="W16" s="2631">
        <v>0</v>
      </c>
      <c r="X16" s="2631">
        <v>0</v>
      </c>
      <c r="Y16" s="2631">
        <v>0</v>
      </c>
      <c r="Z16" s="2631">
        <v>0</v>
      </c>
      <c r="AA16" s="2631">
        <v>0</v>
      </c>
      <c r="AB16" s="2465"/>
      <c r="AC16" s="2465"/>
      <c r="AD16" s="2465"/>
      <c r="AE16" s="2465"/>
      <c r="AF16" s="2465"/>
      <c r="AG16" s="2465"/>
      <c r="AH16" s="2465"/>
      <c r="AI16" s="2465"/>
      <c r="AJ16" s="2465"/>
      <c r="AK16" s="2465"/>
      <c r="AL16" s="2465"/>
      <c r="AM16" s="2465"/>
      <c r="AN16" s="2465"/>
      <c r="AO16" s="2465"/>
      <c r="AP16" s="2465"/>
      <c r="AQ16" s="2465"/>
      <c r="AR16" s="2465"/>
      <c r="AS16" s="2465"/>
      <c r="AT16" s="2465"/>
      <c r="AU16" s="2465"/>
      <c r="AV16" s="2465"/>
      <c r="AW16" s="2465"/>
      <c r="AX16" s="2465"/>
      <c r="AY16" s="2465"/>
      <c r="AZ16" s="2465"/>
      <c r="BA16" s="2465"/>
      <c r="BB16" s="2465"/>
      <c r="BC16" s="2465"/>
      <c r="BD16" s="2465"/>
      <c r="BE16" s="2465"/>
    </row>
    <row r="17" spans="1:57" ht="16.5">
      <c r="A17" s="64" t="s">
        <v>236</v>
      </c>
      <c r="B17" s="64" t="s">
        <v>1808</v>
      </c>
      <c r="C17" s="58" t="s">
        <v>1805</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5"/>
      <c r="AC17" s="2465"/>
      <c r="AD17" s="2465"/>
      <c r="AE17" s="2465"/>
      <c r="AF17" s="2465"/>
      <c r="AG17" s="2465"/>
      <c r="AH17" s="2465"/>
      <c r="AI17" s="2465"/>
      <c r="AJ17" s="2465"/>
      <c r="AK17" s="2465"/>
      <c r="AL17" s="2465"/>
      <c r="AM17" s="2465"/>
      <c r="AN17" s="2465"/>
      <c r="AO17" s="2465"/>
      <c r="AP17" s="2465"/>
      <c r="AQ17" s="2465"/>
      <c r="AR17" s="2465"/>
      <c r="AS17" s="2465"/>
      <c r="AT17" s="2465"/>
      <c r="AU17" s="2465"/>
      <c r="AV17" s="2465"/>
      <c r="AW17" s="2465"/>
      <c r="AX17" s="2465"/>
      <c r="AY17" s="2465"/>
      <c r="AZ17" s="2465"/>
      <c r="BA17" s="2465"/>
      <c r="BB17" s="2465"/>
      <c r="BC17" s="2465"/>
      <c r="BD17" s="2465"/>
      <c r="BE17" s="2465"/>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5"/>
      <c r="AC18" s="2465"/>
      <c r="AD18" s="2465"/>
      <c r="AE18" s="2465"/>
      <c r="AF18" s="2465"/>
      <c r="AG18" s="2465"/>
      <c r="AH18" s="2465"/>
      <c r="AI18" s="2465"/>
      <c r="AJ18" s="2465"/>
      <c r="AK18" s="2465"/>
      <c r="AL18" s="2465"/>
      <c r="AM18" s="2465"/>
      <c r="AN18" s="2465"/>
      <c r="AO18" s="2465"/>
      <c r="AP18" s="2465"/>
      <c r="AQ18" s="2465"/>
      <c r="AR18" s="2465"/>
      <c r="AS18" s="2465"/>
      <c r="AT18" s="2465"/>
      <c r="AU18" s="2465"/>
      <c r="AV18" s="2465"/>
      <c r="AW18" s="2465"/>
      <c r="AX18" s="2465"/>
      <c r="AY18" s="2465"/>
      <c r="AZ18" s="2465"/>
      <c r="BA18" s="2465"/>
      <c r="BB18" s="2465"/>
      <c r="BC18" s="2465"/>
      <c r="BD18" s="2465"/>
      <c r="BE18" s="2465"/>
    </row>
    <row r="19" spans="1:57" s="371" customFormat="1" ht="16.5">
      <c r="A19" s="371" t="s">
        <v>198</v>
      </c>
      <c r="B19" s="370" t="s">
        <v>1809</v>
      </c>
      <c r="C19" s="370" t="s">
        <v>35</v>
      </c>
      <c r="D19" s="372">
        <v>65687265000000</v>
      </c>
      <c r="E19" s="372">
        <f>E20+E28+E32</f>
        <v>75208383000000</v>
      </c>
      <c r="F19" s="372">
        <f>F20+F28+F32</f>
        <v>82428528000000</v>
      </c>
      <c r="G19" s="372">
        <f>G20+G28+G32</f>
        <v>88784469999999.984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5"/>
      <c r="AC19" s="2465"/>
      <c r="AD19" s="2465"/>
      <c r="AE19" s="2465"/>
      <c r="AF19" s="2465"/>
      <c r="AG19" s="2465"/>
      <c r="AH19" s="2465"/>
      <c r="AI19" s="2465"/>
      <c r="AJ19" s="2465"/>
      <c r="AK19" s="2465"/>
      <c r="AL19" s="2465"/>
      <c r="AM19" s="2465"/>
      <c r="AN19" s="2465"/>
      <c r="AO19" s="2465"/>
      <c r="AP19" s="2465"/>
      <c r="AQ19" s="2465"/>
      <c r="AR19" s="2465"/>
      <c r="AS19" s="2465"/>
      <c r="AT19" s="2465"/>
      <c r="AU19" s="2465"/>
      <c r="AV19" s="2465"/>
      <c r="AW19" s="2465"/>
      <c r="AX19" s="2465"/>
      <c r="AY19" s="2465"/>
      <c r="AZ19" s="2465"/>
      <c r="BA19" s="2465"/>
      <c r="BB19" s="2465"/>
      <c r="BC19" s="2465"/>
      <c r="BD19" s="2465"/>
      <c r="BE19" s="2465"/>
    </row>
    <row r="20" spans="1:57" ht="15.75" customHeight="1">
      <c r="A20" s="58" t="s">
        <v>1810</v>
      </c>
      <c r="B20" s="58" t="s">
        <v>748</v>
      </c>
      <c r="C20" s="58" t="s">
        <v>201</v>
      </c>
      <c r="D20" s="21">
        <v>49213316000000</v>
      </c>
      <c r="E20" s="358">
        <f>E21+E22+E23+E26+E27</f>
        <v>56462750000000</v>
      </c>
      <c r="F20" s="21">
        <v>63538657000000</v>
      </c>
      <c r="G20" s="358">
        <f>G21+G22+G23+G26+G27</f>
        <v>66452179999999.984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9">
        <f>Q21+Q22+Q23+Q26+Q27</f>
        <v>152047000000000</v>
      </c>
      <c r="R20" s="2629">
        <f t="shared" ref="R20:T20" si="6">R21+R22+R23+R26+R27</f>
        <v>165804900000000</v>
      </c>
      <c r="S20" s="262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5"/>
      <c r="AC20" s="2465"/>
      <c r="AD20" s="2465"/>
      <c r="AE20" s="2465"/>
      <c r="AF20" s="2465"/>
      <c r="AG20" s="2465"/>
      <c r="AH20" s="2465"/>
      <c r="AI20" s="2465"/>
      <c r="AJ20" s="2465"/>
      <c r="AK20" s="2465"/>
      <c r="AL20" s="2465"/>
      <c r="AM20" s="2465"/>
      <c r="AN20" s="2465"/>
      <c r="AO20" s="2465"/>
      <c r="AP20" s="2465"/>
      <c r="AQ20" s="2465"/>
      <c r="AR20" s="2465"/>
      <c r="AS20" s="2465"/>
      <c r="AT20" s="2465"/>
      <c r="AU20" s="2465"/>
      <c r="AV20" s="2465"/>
      <c r="AW20" s="2465"/>
      <c r="AX20" s="2465"/>
      <c r="AY20" s="2465"/>
      <c r="AZ20" s="2465"/>
      <c r="BA20" s="2465"/>
      <c r="BB20" s="2465"/>
      <c r="BC20" s="2465"/>
      <c r="BD20" s="2465"/>
      <c r="BE20" s="2465"/>
    </row>
    <row r="21" spans="1:57" ht="16.5">
      <c r="A21" s="64" t="s">
        <v>79</v>
      </c>
      <c r="B21" s="64" t="s">
        <v>1811</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4">
        <v>36946000000000</v>
      </c>
      <c r="R21" s="2454">
        <v>40126300000000</v>
      </c>
      <c r="S21" s="245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5"/>
      <c r="AC21" s="2465"/>
      <c r="AD21" s="2465"/>
      <c r="AE21" s="2465"/>
      <c r="AF21" s="2465"/>
      <c r="AG21" s="2465"/>
      <c r="AH21" s="2465"/>
      <c r="AI21" s="2465"/>
      <c r="AJ21" s="2465"/>
      <c r="AK21" s="2465"/>
      <c r="AL21" s="2465"/>
      <c r="AM21" s="2465"/>
      <c r="AN21" s="2465"/>
      <c r="AO21" s="2465"/>
      <c r="AP21" s="2465"/>
      <c r="AQ21" s="2465"/>
      <c r="AR21" s="2465"/>
      <c r="AS21" s="2465"/>
      <c r="AT21" s="2465"/>
      <c r="AU21" s="2465"/>
      <c r="AV21" s="2465"/>
      <c r="AW21" s="2465"/>
      <c r="AX21" s="2465"/>
      <c r="AY21" s="2465"/>
      <c r="AZ21" s="2465"/>
      <c r="BA21" s="2465"/>
      <c r="BB21" s="2465"/>
      <c r="BC21" s="2465"/>
      <c r="BD21" s="2465"/>
      <c r="BE21" s="2465"/>
    </row>
    <row r="22" spans="1:57" ht="16.5">
      <c r="A22" s="64" t="s">
        <v>83</v>
      </c>
      <c r="B22" s="64" t="s">
        <v>752</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4">
        <v>22025500000000</v>
      </c>
      <c r="R22" s="2454">
        <v>23470100000000</v>
      </c>
      <c r="S22" s="245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5"/>
      <c r="AC22" s="2465"/>
      <c r="AD22" s="2465"/>
      <c r="AE22" s="2465"/>
      <c r="AF22" s="2465"/>
      <c r="AG22" s="2465"/>
      <c r="AH22" s="2465"/>
      <c r="AI22" s="2465"/>
      <c r="AJ22" s="2465"/>
      <c r="AK22" s="2465"/>
      <c r="AL22" s="2465"/>
      <c r="AM22" s="2465"/>
      <c r="AN22" s="2465"/>
      <c r="AO22" s="2465"/>
      <c r="AP22" s="2465"/>
      <c r="AQ22" s="2465"/>
      <c r="AR22" s="2465"/>
      <c r="AS22" s="2465"/>
      <c r="AT22" s="2465"/>
      <c r="AU22" s="2465"/>
      <c r="AV22" s="2465"/>
      <c r="AW22" s="2465"/>
      <c r="AX22" s="2465"/>
      <c r="AY22" s="2465"/>
      <c r="AZ22" s="2465"/>
      <c r="BA22" s="2465"/>
      <c r="BB22" s="2465"/>
      <c r="BC22" s="2465"/>
      <c r="BD22" s="2465"/>
      <c r="BE22" s="2465"/>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4">
        <f>Q24+Q25</f>
        <v>18473000000000</v>
      </c>
      <c r="R23" s="2454">
        <f t="shared" ref="R23:T23" si="8">R24+R25</f>
        <v>19684600000000</v>
      </c>
      <c r="S23" s="245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5"/>
      <c r="AC23" s="2465"/>
      <c r="AD23" s="2465"/>
      <c r="AE23" s="2465"/>
      <c r="AF23" s="2465"/>
      <c r="AG23" s="2465"/>
      <c r="AH23" s="2465"/>
      <c r="AI23" s="2465"/>
      <c r="AJ23" s="2465"/>
      <c r="AK23" s="2465"/>
      <c r="AL23" s="2465"/>
      <c r="AM23" s="2465"/>
      <c r="AN23" s="2465"/>
      <c r="AO23" s="2465"/>
      <c r="AP23" s="2465"/>
      <c r="AQ23" s="2465"/>
      <c r="AR23" s="2465"/>
      <c r="AS23" s="2465"/>
      <c r="AT23" s="2465"/>
      <c r="AU23" s="2465"/>
      <c r="AV23" s="2465"/>
      <c r="AW23" s="2465"/>
      <c r="AX23" s="2465"/>
      <c r="AY23" s="2465"/>
      <c r="AZ23" s="2465"/>
      <c r="BA23" s="2465"/>
      <c r="BB23" s="2465"/>
      <c r="BC23" s="2465"/>
      <c r="BD23" s="2465"/>
      <c r="BE23" s="2465"/>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4">
        <v>4263000000000</v>
      </c>
      <c r="R24" s="2454">
        <v>4542600000000</v>
      </c>
      <c r="S24" s="2454">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5"/>
      <c r="AC24" s="2465"/>
      <c r="AD24" s="2465"/>
      <c r="AE24" s="2465"/>
      <c r="AF24" s="2465"/>
      <c r="AG24" s="2465"/>
      <c r="AH24" s="2465"/>
      <c r="AI24" s="2465"/>
      <c r="AJ24" s="2465"/>
      <c r="AK24" s="2465"/>
      <c r="AL24" s="2465"/>
      <c r="AM24" s="2465"/>
      <c r="AN24" s="2465"/>
      <c r="AO24" s="2465"/>
      <c r="AP24" s="2465"/>
      <c r="AQ24" s="2465"/>
      <c r="AR24" s="2465"/>
      <c r="AS24" s="2465"/>
      <c r="AT24" s="2465"/>
      <c r="AU24" s="2465"/>
      <c r="AV24" s="2465"/>
      <c r="AW24" s="2465"/>
      <c r="AX24" s="2465"/>
      <c r="AY24" s="2465"/>
      <c r="AZ24" s="2465"/>
      <c r="BA24" s="2465"/>
      <c r="BB24" s="2465"/>
      <c r="BC24" s="2465"/>
      <c r="BD24" s="2465"/>
      <c r="BE24" s="2465"/>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4">
        <v>14210000000000</v>
      </c>
      <c r="R25" s="2454">
        <v>15142000000000</v>
      </c>
      <c r="S25" s="245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5"/>
      <c r="AC25" s="2465"/>
      <c r="AD25" s="2465"/>
      <c r="AE25" s="2465"/>
      <c r="AF25" s="2465"/>
      <c r="AG25" s="2465"/>
      <c r="AH25" s="2465"/>
      <c r="AI25" s="2465"/>
      <c r="AJ25" s="2465"/>
      <c r="AK25" s="2465"/>
      <c r="AL25" s="2465"/>
      <c r="AM25" s="2465"/>
      <c r="AN25" s="2465"/>
      <c r="AO25" s="2465"/>
      <c r="AP25" s="2465"/>
      <c r="AQ25" s="2465"/>
      <c r="AR25" s="2465"/>
      <c r="AS25" s="2465"/>
      <c r="AT25" s="2465"/>
      <c r="AU25" s="2465"/>
      <c r="AV25" s="2465"/>
      <c r="AW25" s="2465"/>
      <c r="AX25" s="2465"/>
      <c r="AY25" s="2465"/>
      <c r="AZ25" s="2465"/>
      <c r="BA25" s="2465"/>
      <c r="BB25" s="2465"/>
      <c r="BC25" s="2465"/>
      <c r="BD25" s="2465"/>
      <c r="BE25" s="2465"/>
    </row>
    <row r="26" spans="1:57" ht="16.5">
      <c r="A26" s="64" t="s">
        <v>1812</v>
      </c>
      <c r="B26" s="64" t="s">
        <v>1813</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5"/>
      <c r="AC26" s="2465"/>
      <c r="AD26" s="2465"/>
      <c r="AE26" s="2465"/>
      <c r="AF26" s="2465"/>
      <c r="AG26" s="2465"/>
      <c r="AH26" s="2465"/>
      <c r="AI26" s="2465"/>
      <c r="AJ26" s="2465"/>
      <c r="AK26" s="2465"/>
      <c r="AL26" s="2465"/>
      <c r="AM26" s="2465"/>
      <c r="AN26" s="2465"/>
      <c r="AO26" s="2465"/>
      <c r="AP26" s="2465"/>
      <c r="AQ26" s="2465"/>
      <c r="AR26" s="2465"/>
      <c r="AS26" s="2465"/>
      <c r="AT26" s="2465"/>
      <c r="AU26" s="2465"/>
      <c r="AV26" s="2465"/>
      <c r="AW26" s="2465"/>
      <c r="AX26" s="2465"/>
      <c r="AY26" s="2465"/>
      <c r="AZ26" s="2465"/>
      <c r="BA26" s="2465"/>
      <c r="BB26" s="2465"/>
      <c r="BC26" s="2465"/>
      <c r="BD26" s="2465"/>
      <c r="BE26" s="2465"/>
    </row>
    <row r="27" spans="1:57" ht="16.5">
      <c r="A27" s="64" t="s">
        <v>236</v>
      </c>
      <c r="B27" s="64" t="s">
        <v>1814</v>
      </c>
      <c r="C27" s="58" t="s">
        <v>204</v>
      </c>
      <c r="D27" s="21">
        <v>-625593000000</v>
      </c>
      <c r="E27" s="21">
        <v>-2032659000000.0002</v>
      </c>
      <c r="F27" s="21">
        <v>490646000000</v>
      </c>
      <c r="G27" s="21">
        <v>-272344999999.99997</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c r="AU27" s="2465"/>
      <c r="AV27" s="2465"/>
      <c r="AW27" s="2465"/>
      <c r="AX27" s="2465"/>
      <c r="AY27" s="2465"/>
      <c r="AZ27" s="2465"/>
      <c r="BA27" s="2465"/>
      <c r="BB27" s="2465"/>
      <c r="BC27" s="2465"/>
      <c r="BD27" s="2465"/>
      <c r="BE27" s="2465"/>
    </row>
    <row r="28" spans="1:57" ht="16.5">
      <c r="A28" s="58" t="s">
        <v>237</v>
      </c>
      <c r="B28" s="58" t="s">
        <v>1815</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5"/>
      <c r="AC28" s="2465"/>
      <c r="AD28" s="2465"/>
      <c r="AE28" s="2465"/>
      <c r="AF28" s="2465"/>
      <c r="AG28" s="2465"/>
      <c r="AH28" s="2465"/>
      <c r="AI28" s="2465"/>
      <c r="AJ28" s="2465"/>
      <c r="AK28" s="2465"/>
      <c r="AL28" s="2465"/>
      <c r="AM28" s="2465"/>
      <c r="AN28" s="2465"/>
      <c r="AO28" s="2465"/>
      <c r="AP28" s="2465"/>
      <c r="AQ28" s="2465"/>
      <c r="AR28" s="2465"/>
      <c r="AS28" s="2465"/>
      <c r="AT28" s="2465"/>
      <c r="AU28" s="2465"/>
      <c r="AV28" s="2465"/>
      <c r="AW28" s="2465"/>
      <c r="AX28" s="2465"/>
      <c r="AY28" s="2465"/>
      <c r="AZ28" s="2465"/>
      <c r="BA28" s="2465"/>
      <c r="BB28" s="2465"/>
      <c r="BC28" s="2465"/>
      <c r="BD28" s="2465"/>
      <c r="BE28" s="2465"/>
    </row>
    <row r="29" spans="1:57" ht="16.5">
      <c r="A29" t="s">
        <v>76</v>
      </c>
      <c r="B29" s="58" t="s">
        <v>1816</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5"/>
      <c r="AC29" s="2465"/>
      <c r="AD29" s="2465"/>
      <c r="AE29" s="2465"/>
      <c r="AF29" s="2465"/>
      <c r="AG29" s="2465"/>
      <c r="AH29" s="2465"/>
      <c r="AI29" s="2465"/>
      <c r="AJ29" s="2465"/>
      <c r="AK29" s="2465"/>
      <c r="AL29" s="2465"/>
      <c r="AM29" s="2465"/>
      <c r="AN29" s="2465"/>
      <c r="AO29" s="2465"/>
      <c r="AP29" s="2465"/>
      <c r="AQ29" s="2465"/>
      <c r="AR29" s="2465"/>
      <c r="AS29" s="2465"/>
      <c r="AT29" s="2465"/>
      <c r="AU29" s="2465"/>
      <c r="AV29" s="2465"/>
      <c r="AW29" s="2465"/>
      <c r="AX29" s="2465"/>
      <c r="AY29" s="2465"/>
      <c r="AZ29" s="2465"/>
      <c r="BA29" s="2465"/>
      <c r="BB29" s="2465"/>
      <c r="BC29" s="2465"/>
      <c r="BD29" s="2465"/>
      <c r="BE29" s="2465"/>
    </row>
    <row r="30" spans="1:57">
      <c r="A30" t="s">
        <v>76</v>
      </c>
      <c r="B30" s="58" t="s">
        <v>1817</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5"/>
      <c r="AC30" s="2465"/>
      <c r="AD30" s="2465"/>
      <c r="AE30" s="2465"/>
      <c r="AF30" s="2465"/>
      <c r="AG30" s="2465"/>
      <c r="AH30" s="2465"/>
      <c r="AI30" s="2465"/>
      <c r="AJ30" s="2465"/>
      <c r="AK30" s="2465"/>
      <c r="AL30" s="2465"/>
      <c r="AM30" s="2465"/>
      <c r="AN30" s="2465"/>
      <c r="AO30" s="2465"/>
      <c r="AP30" s="2465"/>
      <c r="AQ30" s="2465"/>
      <c r="AR30" s="2465"/>
      <c r="AS30" s="2465"/>
      <c r="AT30" s="2465"/>
      <c r="AU30" s="2465"/>
      <c r="AV30" s="2465"/>
      <c r="AW30" s="2465"/>
      <c r="AX30" s="2465"/>
      <c r="AY30" s="2465"/>
      <c r="AZ30" s="2465"/>
      <c r="BA30" s="2465"/>
      <c r="BB30" s="2465"/>
      <c r="BC30" s="2465"/>
      <c r="BD30" s="2465"/>
      <c r="BE30" s="2465"/>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5"/>
      <c r="AC31" s="2465"/>
      <c r="AD31" s="2465"/>
      <c r="AE31" s="2465"/>
      <c r="AF31" s="2465"/>
      <c r="AG31" s="2465"/>
      <c r="AH31" s="2465"/>
      <c r="AI31" s="2465"/>
      <c r="AJ31" s="2465"/>
      <c r="AK31" s="2465"/>
      <c r="AL31" s="2465"/>
      <c r="AM31" s="2465"/>
      <c r="AN31" s="2465"/>
      <c r="AO31" s="2465"/>
      <c r="AP31" s="2465"/>
      <c r="AQ31" s="2465"/>
      <c r="AR31" s="2465"/>
      <c r="AS31" s="2465"/>
      <c r="AT31" s="2465"/>
      <c r="AU31" s="2465"/>
      <c r="AV31" s="2465"/>
      <c r="AW31" s="2465"/>
      <c r="AX31" s="2465"/>
      <c r="AY31" s="2465"/>
      <c r="AZ31" s="2465"/>
      <c r="BA31" s="2465"/>
      <c r="BB31" s="2465"/>
      <c r="BC31" s="2465"/>
      <c r="BD31" s="2465"/>
      <c r="BE31" s="2465"/>
    </row>
    <row r="32" spans="1:57">
      <c r="A32" s="58" t="s">
        <v>615</v>
      </c>
      <c r="B32" s="58" t="s">
        <v>591</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30"/>
      <c r="AB32" s="2465"/>
      <c r="AC32" s="2465"/>
      <c r="AD32" s="2465"/>
      <c r="AE32" s="2465"/>
      <c r="AF32" s="2465"/>
      <c r="AG32" s="2465"/>
      <c r="AH32" s="2465"/>
      <c r="AI32" s="2465"/>
      <c r="AJ32" s="2465"/>
      <c r="AK32" s="2465"/>
      <c r="AL32" s="2465"/>
      <c r="AM32" s="2465"/>
      <c r="AN32" s="2465"/>
      <c r="AO32" s="2465"/>
      <c r="AP32" s="2465"/>
      <c r="AQ32" s="2465"/>
      <c r="AR32" s="2465"/>
      <c r="AS32" s="2465"/>
      <c r="AT32" s="2465"/>
      <c r="AU32" s="2465"/>
      <c r="AV32" s="2465"/>
      <c r="AW32" s="2465"/>
      <c r="AX32" s="2465"/>
      <c r="AY32" s="2465"/>
      <c r="AZ32" s="2465"/>
      <c r="BA32" s="2465"/>
      <c r="BB32" s="2465"/>
      <c r="BC32" s="2465"/>
      <c r="BD32" s="2465"/>
      <c r="BE32" s="2465"/>
    </row>
    <row r="33" spans="1:57">
      <c r="A33" t="s">
        <v>76</v>
      </c>
      <c r="B33" s="58" t="s">
        <v>1818</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5"/>
      <c r="AC33" s="2465"/>
      <c r="AD33" s="2465"/>
      <c r="AE33" s="2465"/>
      <c r="AF33" s="2465"/>
      <c r="AG33" s="2465"/>
      <c r="AH33" s="2465"/>
      <c r="AI33" s="2465"/>
      <c r="AJ33" s="2465"/>
      <c r="AK33" s="2465"/>
      <c r="AL33" s="2465"/>
      <c r="AM33" s="2465"/>
      <c r="AN33" s="2465"/>
      <c r="AO33" s="2465"/>
      <c r="AP33" s="2465"/>
      <c r="AQ33" s="2465"/>
      <c r="AR33" s="2465"/>
      <c r="AS33" s="2465"/>
      <c r="AT33" s="2465"/>
      <c r="AU33" s="2465"/>
      <c r="AV33" s="2465"/>
      <c r="AW33" s="2465"/>
      <c r="AX33" s="2465"/>
      <c r="AY33" s="2465"/>
      <c r="AZ33" s="2465"/>
      <c r="BA33" s="2465"/>
      <c r="BB33" s="2465"/>
      <c r="BC33" s="2465"/>
      <c r="BD33" s="2465"/>
      <c r="BE33" s="2465"/>
    </row>
    <row r="34" spans="1:57" ht="16.5">
      <c r="A34" t="s">
        <v>76</v>
      </c>
      <c r="B34" s="58" t="s">
        <v>1819</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5"/>
      <c r="AC34" s="2465"/>
      <c r="AD34" s="2465"/>
      <c r="AE34" s="2465"/>
      <c r="AF34" s="2465"/>
      <c r="AG34" s="2465"/>
      <c r="AH34" s="2465"/>
      <c r="AI34" s="2465"/>
      <c r="AJ34" s="2465"/>
      <c r="AK34" s="2465"/>
      <c r="AL34" s="2465"/>
      <c r="AM34" s="2465"/>
      <c r="AN34" s="2465"/>
      <c r="AO34" s="2465"/>
      <c r="AP34" s="2465"/>
      <c r="AQ34" s="2465"/>
      <c r="AR34" s="2465"/>
      <c r="AS34" s="2465"/>
      <c r="AT34" s="2465"/>
      <c r="AU34" s="2465"/>
      <c r="AV34" s="2465"/>
      <c r="AW34" s="2465"/>
      <c r="AX34" s="2465"/>
      <c r="AY34" s="2465"/>
      <c r="AZ34" s="2465"/>
      <c r="BA34" s="2465"/>
      <c r="BB34" s="2465"/>
      <c r="BC34" s="2465"/>
      <c r="BD34" s="2465"/>
      <c r="BE34" s="2465"/>
    </row>
    <row r="35" spans="1:57" ht="16.5">
      <c r="A35" t="s">
        <v>76</v>
      </c>
      <c r="B35" s="58" t="s">
        <v>1820</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5"/>
      <c r="AC35" s="2465"/>
      <c r="AD35" s="2465"/>
      <c r="AE35" s="2465"/>
      <c r="AF35" s="2465"/>
      <c r="AG35" s="2465"/>
      <c r="AH35" s="2465"/>
      <c r="AI35" s="2465"/>
      <c r="AJ35" s="2465"/>
      <c r="AK35" s="2465"/>
      <c r="AL35" s="2465"/>
      <c r="AM35" s="2465"/>
      <c r="AN35" s="2465"/>
      <c r="AO35" s="2465"/>
      <c r="AP35" s="2465"/>
      <c r="AQ35" s="2465"/>
      <c r="AR35" s="2465"/>
      <c r="AS35" s="2465"/>
      <c r="AT35" s="2465"/>
      <c r="AU35" s="2465"/>
      <c r="AV35" s="2465"/>
      <c r="AW35" s="2465"/>
      <c r="AX35" s="2465"/>
      <c r="AY35" s="2465"/>
      <c r="AZ35" s="2465"/>
      <c r="BA35" s="2465"/>
      <c r="BB35" s="2465"/>
      <c r="BC35" s="2465"/>
      <c r="BD35" s="2465"/>
      <c r="BE35" s="2465"/>
    </row>
    <row r="36" spans="1:57" ht="16.5">
      <c r="A36" t="s">
        <v>76</v>
      </c>
      <c r="B36" s="58" t="s">
        <v>1821</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5"/>
      <c r="AC36" s="2465"/>
      <c r="AD36" s="2465"/>
      <c r="AE36" s="2465"/>
      <c r="AF36" s="2465"/>
      <c r="AG36" s="2465"/>
      <c r="AH36" s="2465"/>
      <c r="AI36" s="2465"/>
      <c r="AJ36" s="2465"/>
      <c r="AK36" s="2465"/>
      <c r="AL36" s="2465"/>
      <c r="AM36" s="2465"/>
      <c r="AN36" s="2465"/>
      <c r="AO36" s="2465"/>
      <c r="AP36" s="2465"/>
      <c r="AQ36" s="2465"/>
      <c r="AR36" s="2465"/>
      <c r="AS36" s="2465"/>
      <c r="AT36" s="2465"/>
      <c r="AU36" s="2465"/>
      <c r="AV36" s="2465"/>
      <c r="AW36" s="2465"/>
      <c r="AX36" s="2465"/>
      <c r="AY36" s="2465"/>
      <c r="AZ36" s="2465"/>
      <c r="BA36" s="2465"/>
      <c r="BB36" s="2465"/>
      <c r="BC36" s="2465"/>
      <c r="BD36" s="2465"/>
      <c r="BE36" s="2465"/>
    </row>
    <row r="37" spans="1:57" ht="16.5">
      <c r="A37" t="s">
        <v>76</v>
      </c>
      <c r="B37" s="58" t="s">
        <v>1822</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5"/>
      <c r="AC37" s="2465"/>
      <c r="AD37" s="2465"/>
      <c r="AE37" s="2465"/>
      <c r="AF37" s="2465"/>
      <c r="AG37" s="2465"/>
      <c r="AH37" s="2465"/>
      <c r="AI37" s="2465"/>
      <c r="AJ37" s="2465"/>
      <c r="AK37" s="2465"/>
      <c r="AL37" s="2465"/>
      <c r="AM37" s="2465"/>
      <c r="AN37" s="2465"/>
      <c r="AO37" s="2465"/>
      <c r="AP37" s="2465"/>
      <c r="AQ37" s="2465"/>
      <c r="AR37" s="2465"/>
      <c r="AS37" s="2465"/>
      <c r="AT37" s="2465"/>
      <c r="AU37" s="2465"/>
      <c r="AV37" s="2465"/>
      <c r="AW37" s="2465"/>
      <c r="AX37" s="2465"/>
      <c r="AY37" s="2465"/>
      <c r="AZ37" s="2465"/>
      <c r="BA37" s="2465"/>
      <c r="BB37" s="2465"/>
      <c r="BC37" s="2465"/>
      <c r="BD37" s="2465"/>
      <c r="BE37" s="2465"/>
    </row>
    <row r="38" spans="1:57" ht="16.5">
      <c r="A38" t="s">
        <v>76</v>
      </c>
      <c r="B38" s="58" t="s">
        <v>1823</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5"/>
      <c r="AC38" s="2465"/>
      <c r="AD38" s="2465"/>
      <c r="AE38" s="2465"/>
      <c r="AF38" s="2465"/>
      <c r="AG38" s="2465"/>
      <c r="AH38" s="2465"/>
      <c r="AI38" s="2465"/>
      <c r="AJ38" s="2465"/>
      <c r="AK38" s="2465"/>
      <c r="AL38" s="2465"/>
      <c r="AM38" s="2465"/>
      <c r="AN38" s="2465"/>
      <c r="AO38" s="2465"/>
      <c r="AP38" s="2465"/>
      <c r="AQ38" s="2465"/>
      <c r="AR38" s="2465"/>
      <c r="AS38" s="2465"/>
      <c r="AT38" s="2465"/>
      <c r="AU38" s="2465"/>
      <c r="AV38" s="2465"/>
      <c r="AW38" s="2465"/>
      <c r="AX38" s="2465"/>
      <c r="AY38" s="2465"/>
      <c r="AZ38" s="2465"/>
      <c r="BA38" s="2465"/>
      <c r="BB38" s="2465"/>
      <c r="BC38" s="2465"/>
      <c r="BD38" s="2465"/>
      <c r="BE38" s="2465"/>
    </row>
    <row r="39" spans="1:57" s="9" customFormat="1" ht="16.5">
      <c r="A39" s="148" t="s">
        <v>115</v>
      </c>
      <c r="B39" s="55" t="s">
        <v>1824</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5"/>
      <c r="AC39" s="2465"/>
      <c r="AD39" s="2465"/>
      <c r="AE39" s="2465"/>
      <c r="AF39" s="2465"/>
      <c r="AG39" s="2465"/>
      <c r="AH39" s="2465"/>
      <c r="AI39" s="2465"/>
      <c r="AJ39" s="2465"/>
      <c r="AK39" s="2465"/>
      <c r="AL39" s="2465"/>
      <c r="AM39" s="2465"/>
      <c r="AN39" s="2465"/>
      <c r="AO39" s="2465"/>
      <c r="AP39" s="2465"/>
      <c r="AQ39" s="2465"/>
      <c r="AR39" s="2465"/>
      <c r="AS39" s="2465"/>
      <c r="AT39" s="2465"/>
      <c r="AU39" s="2465"/>
      <c r="AV39" s="2465"/>
      <c r="AW39" s="2465"/>
      <c r="AX39" s="2465"/>
      <c r="AY39" s="2465"/>
      <c r="AZ39" s="2465"/>
      <c r="BA39" s="2465"/>
      <c r="BB39" s="2465"/>
      <c r="BC39" s="2465"/>
      <c r="BD39" s="2465"/>
      <c r="BE39" s="2465"/>
    </row>
    <row r="40" spans="1:57" ht="16.5">
      <c r="A40" s="58" t="s">
        <v>117</v>
      </c>
      <c r="B40" s="58" t="s">
        <v>1825</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5"/>
      <c r="AC40" s="2465"/>
      <c r="AD40" s="2465"/>
      <c r="AE40" s="2465"/>
      <c r="AF40" s="2465"/>
      <c r="AG40" s="2465"/>
      <c r="AH40" s="2465"/>
      <c r="AI40" s="2465"/>
      <c r="AJ40" s="2465"/>
      <c r="AK40" s="2465"/>
      <c r="AL40" s="2465"/>
      <c r="AM40" s="2465"/>
      <c r="AN40" s="2465"/>
      <c r="AO40" s="2465"/>
      <c r="AP40" s="2465"/>
      <c r="AQ40" s="2465"/>
      <c r="AR40" s="2465"/>
      <c r="AS40" s="2465"/>
      <c r="AT40" s="2465"/>
      <c r="AU40" s="2465"/>
      <c r="AV40" s="2465"/>
      <c r="AW40" s="2465"/>
      <c r="AX40" s="2465"/>
      <c r="AY40" s="2465"/>
      <c r="AZ40" s="2465"/>
      <c r="BA40" s="2465"/>
      <c r="BB40" s="2465"/>
      <c r="BC40" s="2465"/>
      <c r="BD40" s="2465"/>
      <c r="BE40" s="2465"/>
    </row>
    <row r="41" spans="1:57" ht="16.5">
      <c r="A41" t="s">
        <v>120</v>
      </c>
      <c r="B41" s="58" t="s">
        <v>1826</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5"/>
      <c r="AC41" s="2465"/>
      <c r="AD41" s="2465"/>
      <c r="AE41" s="2465"/>
      <c r="AF41" s="2465"/>
      <c r="AG41" s="2465"/>
      <c r="AH41" s="2465"/>
      <c r="AI41" s="2465"/>
      <c r="AJ41" s="2465"/>
      <c r="AK41" s="2465"/>
      <c r="AL41" s="2465"/>
      <c r="AM41" s="2465"/>
      <c r="AN41" s="2465"/>
      <c r="AO41" s="2465"/>
      <c r="AP41" s="2465"/>
      <c r="AQ41" s="2465"/>
      <c r="AR41" s="2465"/>
      <c r="AS41" s="2465"/>
      <c r="AT41" s="2465"/>
      <c r="AU41" s="2465"/>
      <c r="AV41" s="2465"/>
      <c r="AW41" s="2465"/>
      <c r="AX41" s="2465"/>
      <c r="AY41" s="2465"/>
      <c r="AZ41" s="2465"/>
      <c r="BA41" s="2465"/>
      <c r="BB41" s="2465"/>
      <c r="BC41" s="2465"/>
      <c r="BD41" s="2465"/>
      <c r="BE41" s="2465"/>
    </row>
    <row r="42" spans="1:57">
      <c r="A42" s="58" t="s">
        <v>1827</v>
      </c>
      <c r="B42" s="58" t="s">
        <v>1828</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5"/>
      <c r="AC42" s="2465"/>
      <c r="AD42" s="2465"/>
      <c r="AE42" s="2465"/>
      <c r="AF42" s="2465"/>
      <c r="AG42" s="2465"/>
      <c r="AH42" s="2465"/>
      <c r="AI42" s="2465"/>
      <c r="AJ42" s="2465"/>
      <c r="AK42" s="2465"/>
      <c r="AL42" s="2465"/>
      <c r="AM42" s="2465"/>
      <c r="AN42" s="2465"/>
      <c r="AO42" s="2465"/>
      <c r="AP42" s="2465"/>
      <c r="AQ42" s="2465"/>
      <c r="AR42" s="2465"/>
      <c r="AS42" s="2465"/>
      <c r="AT42" s="2465"/>
      <c r="AU42" s="2465"/>
      <c r="AV42" s="2465"/>
      <c r="AW42" s="2465"/>
      <c r="AX42" s="2465"/>
      <c r="AY42" s="2465"/>
      <c r="AZ42" s="2465"/>
      <c r="BA42" s="2465"/>
      <c r="BB42" s="2465"/>
      <c r="BC42" s="2465"/>
      <c r="BD42" s="2465"/>
      <c r="BE42" s="2465"/>
    </row>
    <row r="43" spans="1:57">
      <c r="A43" s="276" t="s">
        <v>1829</v>
      </c>
      <c r="B43" s="58"/>
      <c r="C43" s="58"/>
      <c r="Q43" s="21"/>
      <c r="R43" s="21"/>
      <c r="S43" s="21"/>
      <c r="T43" s="21"/>
      <c r="U43" s="21"/>
      <c r="V43" s="21"/>
      <c r="W43" s="21"/>
      <c r="X43" s="389"/>
      <c r="Y43" s="389"/>
      <c r="AB43" s="2465"/>
      <c r="AC43" s="2465"/>
      <c r="AD43" s="2465"/>
      <c r="AE43" s="2465"/>
      <c r="AF43" s="2465"/>
      <c r="AG43" s="2465"/>
      <c r="AH43" s="2465"/>
      <c r="AI43" s="2465"/>
      <c r="AJ43" s="2465"/>
      <c r="AK43" s="2465"/>
      <c r="AL43" s="2465"/>
      <c r="AM43" s="2465"/>
      <c r="AN43" s="2465"/>
      <c r="AO43" s="2465"/>
      <c r="AP43" s="2465"/>
      <c r="AQ43" s="2465"/>
      <c r="AR43" s="2465"/>
      <c r="AS43" s="2465"/>
      <c r="AT43" s="2465"/>
      <c r="AU43" s="2465"/>
      <c r="AV43" s="2465"/>
      <c r="AW43" s="2465"/>
      <c r="AX43" s="2465"/>
      <c r="AY43" s="2465"/>
      <c r="AZ43" s="2465"/>
      <c r="BA43" s="2465"/>
      <c r="BB43" s="2465"/>
      <c r="BC43" s="2465"/>
      <c r="BD43" s="2465"/>
      <c r="BE43" s="2465"/>
    </row>
    <row r="44" spans="1:57">
      <c r="A44" s="276" t="s">
        <v>1830</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1831</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1832</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1833</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1834</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727</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31.5</v>
      </c>
      <c r="E59" s="364">
        <f t="shared" si="29"/>
        <v>33.300000000000004</v>
      </c>
      <c r="F59" s="364">
        <f t="shared" si="29"/>
        <v>33.6</v>
      </c>
      <c r="G59" s="364">
        <f t="shared" si="29"/>
        <v>32.599999999999994</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1835</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4" customWidth="1"/>
    <col min="2" max="2" width="52.42578125" style="534" customWidth="1"/>
    <col min="3" max="3" width="29.5703125" style="534" customWidth="1"/>
    <col min="4" max="4" width="17"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1836</v>
      </c>
      <c r="B1" s="548" t="s">
        <v>1837</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1838</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884</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91">
        <v>82521000000</v>
      </c>
      <c r="T6" s="2592">
        <v>63841000000</v>
      </c>
      <c r="U6" s="2592">
        <v>80910000000</v>
      </c>
      <c r="V6" s="2592">
        <v>84480000000</v>
      </c>
      <c r="W6" s="2595">
        <v>79974000000</v>
      </c>
      <c r="X6" s="2595">
        <v>85001000000</v>
      </c>
      <c r="Y6" s="2595">
        <v>90577000000</v>
      </c>
      <c r="Z6" s="2595">
        <v>96679000000</v>
      </c>
      <c r="AA6" s="2595">
        <v>103356000000</v>
      </c>
      <c r="AB6" s="365"/>
      <c r="AC6" s="365"/>
    </row>
    <row r="7" spans="1:29">
      <c r="A7" s="435" t="s">
        <v>36</v>
      </c>
      <c r="B7" s="380" t="s">
        <v>536</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3">
        <v>43089000000</v>
      </c>
      <c r="T7" s="2590">
        <v>39558000000</v>
      </c>
      <c r="U7" s="2590">
        <v>47703000000</v>
      </c>
      <c r="V7" s="2590">
        <v>52813000000</v>
      </c>
      <c r="W7" s="2589">
        <v>53127000000</v>
      </c>
      <c r="X7" s="2589">
        <v>56732000000</v>
      </c>
      <c r="Y7" s="2589">
        <v>60758000000</v>
      </c>
      <c r="Z7" s="2589">
        <v>65195000000</v>
      </c>
      <c r="AA7" s="2589">
        <v>70085000000</v>
      </c>
      <c r="AB7" s="365"/>
      <c r="AC7" s="365"/>
    </row>
    <row r="8" spans="1:29">
      <c r="A8" s="435" t="s">
        <v>39</v>
      </c>
      <c r="B8" s="380" t="s">
        <v>1839</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3">
        <v>28942000000</v>
      </c>
      <c r="T8" s="2590">
        <v>35364000000</v>
      </c>
      <c r="U8" s="2590">
        <v>44012000000</v>
      </c>
      <c r="V8" s="2590">
        <v>46703000000</v>
      </c>
      <c r="W8" s="2589">
        <v>46240000000</v>
      </c>
      <c r="X8" s="2589">
        <v>48934000000</v>
      </c>
      <c r="Y8" s="2589">
        <v>51890000000</v>
      </c>
      <c r="Z8" s="2589">
        <v>55089000000</v>
      </c>
      <c r="AA8" s="2589">
        <v>58546000000</v>
      </c>
      <c r="AB8" s="365"/>
      <c r="AC8" s="365"/>
    </row>
    <row r="9" spans="1:29">
      <c r="A9" s="566" t="s">
        <v>887</v>
      </c>
      <c r="B9" s="566" t="s">
        <v>1840</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3">
        <v>25295000000</v>
      </c>
      <c r="T9" s="2590">
        <v>30999000000</v>
      </c>
      <c r="U9" s="2590">
        <v>30992000000</v>
      </c>
      <c r="V9" s="2590">
        <v>29999000000</v>
      </c>
      <c r="W9" s="2589">
        <v>31839000000</v>
      </c>
      <c r="X9" s="2589">
        <v>33770000000</v>
      </c>
      <c r="Y9" s="2589">
        <v>35894000000</v>
      </c>
      <c r="Z9" s="2589">
        <v>38200000000</v>
      </c>
      <c r="AA9" s="2589">
        <v>40699000000</v>
      </c>
      <c r="AB9" s="365"/>
      <c r="AC9" s="365"/>
    </row>
    <row r="10" spans="1:29">
      <c r="A10" s="435" t="s">
        <v>45</v>
      </c>
      <c r="B10" s="566" t="s">
        <v>1841</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3">
        <v>3647000000</v>
      </c>
      <c r="T10" s="2590">
        <v>4365000000</v>
      </c>
      <c r="U10" s="2590">
        <v>13020000000</v>
      </c>
      <c r="V10" s="2590">
        <v>16704000000</v>
      </c>
      <c r="W10" s="2589">
        <v>14401000000</v>
      </c>
      <c r="X10" s="2589">
        <v>15164000000</v>
      </c>
      <c r="Y10" s="2589">
        <v>15996000000</v>
      </c>
      <c r="Z10" s="2589">
        <v>16889000000</v>
      </c>
      <c r="AA10" s="2589">
        <v>17847000000</v>
      </c>
      <c r="AB10" s="365"/>
      <c r="AC10" s="365"/>
    </row>
    <row r="11" spans="1:29">
      <c r="A11" s="435" t="s">
        <v>51</v>
      </c>
      <c r="B11" s="380" t="s">
        <v>1842</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3">
        <v>14147000000</v>
      </c>
      <c r="T11" s="2590">
        <v>4194000000</v>
      </c>
      <c r="U11" s="2590">
        <v>3691000000</v>
      </c>
      <c r="V11" s="2590">
        <v>6110000000</v>
      </c>
      <c r="W11" s="2589">
        <v>6887000000</v>
      </c>
      <c r="X11" s="2589">
        <v>7799000000</v>
      </c>
      <c r="Y11" s="2589">
        <v>8868000000</v>
      </c>
      <c r="Z11" s="2589">
        <v>10106000000</v>
      </c>
      <c r="AA11" s="2589">
        <v>11539000000</v>
      </c>
      <c r="AB11" s="365"/>
      <c r="AC11" s="365"/>
    </row>
    <row r="12" spans="1:29" s="9" customFormat="1">
      <c r="A12" s="379" t="s">
        <v>53</v>
      </c>
      <c r="B12" s="379" t="s">
        <v>1843</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91">
        <v>39433000000</v>
      </c>
      <c r="T12" s="2592">
        <v>24283000000</v>
      </c>
      <c r="U12" s="2592">
        <v>33207000000</v>
      </c>
      <c r="V12" s="2592">
        <v>31667000000</v>
      </c>
      <c r="W12" s="2595">
        <v>26847000000</v>
      </c>
      <c r="X12" s="2595">
        <v>28269000000</v>
      </c>
      <c r="Y12" s="2595">
        <v>29819000000</v>
      </c>
      <c r="Z12" s="2595">
        <v>31485000000</v>
      </c>
      <c r="AA12" s="2595">
        <v>33271000000</v>
      </c>
      <c r="AB12" s="365"/>
      <c r="AC12" s="365"/>
    </row>
    <row r="13" spans="1:29">
      <c r="A13" s="435" t="s">
        <v>889</v>
      </c>
      <c r="B13" s="566" t="s">
        <v>1844</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3">
        <v>23464000000</v>
      </c>
      <c r="T13" s="2590">
        <v>135000000</v>
      </c>
      <c r="U13" s="2590">
        <v>8407000000</v>
      </c>
      <c r="V13" s="2590">
        <v>6000000000</v>
      </c>
      <c r="W13" s="2589">
        <v>0</v>
      </c>
      <c r="X13" s="2589">
        <v>0</v>
      </c>
      <c r="Y13" s="2589">
        <v>0</v>
      </c>
      <c r="Z13" s="2589">
        <v>0</v>
      </c>
      <c r="AA13" s="2589">
        <v>0</v>
      </c>
      <c r="AB13" s="365"/>
      <c r="AC13" s="365"/>
    </row>
    <row r="14" spans="1:29">
      <c r="A14" s="435" t="s">
        <v>567</v>
      </c>
      <c r="B14" s="566" t="s">
        <v>1845</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3">
        <v>15969000000</v>
      </c>
      <c r="T14" s="2590">
        <v>24148000000</v>
      </c>
      <c r="U14" s="2590">
        <v>24800000000</v>
      </c>
      <c r="V14" s="2590">
        <v>25667000000</v>
      </c>
      <c r="W14" s="2589">
        <v>26847000000</v>
      </c>
      <c r="X14" s="2589">
        <v>28269000000</v>
      </c>
      <c r="Y14" s="2589">
        <v>29819000000</v>
      </c>
      <c r="Z14" s="2589">
        <v>31485000000</v>
      </c>
      <c r="AA14" s="2589">
        <v>33271000000</v>
      </c>
      <c r="AB14" s="365"/>
      <c r="AC14" s="365"/>
    </row>
    <row r="15" spans="1:29">
      <c r="A15" s="566" t="s">
        <v>1846</v>
      </c>
      <c r="B15" s="566" t="s">
        <v>1847</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3"/>
      <c r="T15" s="2590"/>
      <c r="U15" s="2590"/>
      <c r="V15" s="2590"/>
      <c r="W15" s="2589"/>
      <c r="X15" s="2589"/>
      <c r="Y15" s="2589"/>
      <c r="Z15" s="2589"/>
      <c r="AA15" s="2589"/>
      <c r="AB15" s="365"/>
      <c r="AC15" s="365"/>
    </row>
    <row r="16" spans="1:29">
      <c r="A16" s="435" t="s">
        <v>67</v>
      </c>
      <c r="B16" s="566" t="s">
        <v>1848</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9"/>
      <c r="T16" s="2594"/>
      <c r="U16" s="2594"/>
      <c r="V16" s="2594"/>
      <c r="W16" s="2589"/>
      <c r="X16" s="2589"/>
      <c r="Y16" s="2589"/>
      <c r="Z16" s="2589"/>
      <c r="AA16" s="2589"/>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91">
        <v>71392000000</v>
      </c>
      <c r="T17" s="2592">
        <v>84003000000</v>
      </c>
      <c r="U17" s="2592">
        <v>79087000000</v>
      </c>
      <c r="V17" s="2592">
        <v>90251000000</v>
      </c>
      <c r="W17" s="2595">
        <v>96557000000</v>
      </c>
      <c r="X17" s="2595">
        <v>104295000000</v>
      </c>
      <c r="Y17" s="2595">
        <v>111558000000</v>
      </c>
      <c r="Z17" s="2595">
        <v>119964000000</v>
      </c>
      <c r="AA17" s="2595">
        <v>129439000000</v>
      </c>
      <c r="AB17" s="365"/>
      <c r="AC17" s="365"/>
    </row>
    <row r="18" spans="1:29" s="9" customFormat="1">
      <c r="A18" s="1148" t="s">
        <v>198</v>
      </c>
      <c r="B18" s="558" t="s">
        <v>379</v>
      </c>
      <c r="C18" s="379" t="s">
        <v>35</v>
      </c>
      <c r="D18" s="1145">
        <f>D19+D35+D39</f>
        <v>17615000000</v>
      </c>
      <c r="E18" s="1145">
        <f t="shared" ref="E18:Q18" si="0">E19+E35+E39</f>
        <v>26593000000</v>
      </c>
      <c r="F18" s="1145">
        <f t="shared" si="0"/>
        <v>31700000000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91">
        <f>S17</f>
        <v>71392000000</v>
      </c>
      <c r="T18" s="2591">
        <f t="shared" ref="T18:AA18" si="1">T17</f>
        <v>84003000000</v>
      </c>
      <c r="U18" s="2591">
        <f t="shared" si="1"/>
        <v>79087000000</v>
      </c>
      <c r="V18" s="2591">
        <f t="shared" si="1"/>
        <v>90251000000</v>
      </c>
      <c r="W18" s="2591">
        <f t="shared" si="1"/>
        <v>96557000000</v>
      </c>
      <c r="X18" s="2591">
        <f t="shared" si="1"/>
        <v>104295000000</v>
      </c>
      <c r="Y18" s="2591">
        <f t="shared" si="1"/>
        <v>111558000000</v>
      </c>
      <c r="Z18" s="2591">
        <f t="shared" si="1"/>
        <v>119964000000</v>
      </c>
      <c r="AA18" s="2591">
        <f t="shared" si="1"/>
        <v>129439000000</v>
      </c>
      <c r="AB18" s="365"/>
      <c r="AC18" s="365"/>
    </row>
    <row r="19" spans="1:29">
      <c r="A19" s="867" t="s">
        <v>73</v>
      </c>
      <c r="B19" s="1154" t="s">
        <v>966</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90">
        <v>45485000000</v>
      </c>
      <c r="T19" s="2590">
        <v>49739000000</v>
      </c>
      <c r="U19" s="2590">
        <v>48097000000</v>
      </c>
      <c r="V19" s="2590">
        <v>58284000000</v>
      </c>
      <c r="W19" s="2589">
        <v>60983000000</v>
      </c>
      <c r="X19" s="2589">
        <v>65579000000</v>
      </c>
      <c r="Y19" s="2589">
        <v>70831000000</v>
      </c>
      <c r="Z19" s="2589">
        <v>77370000000</v>
      </c>
      <c r="AA19" s="2589">
        <v>84118000000</v>
      </c>
      <c r="AB19" s="365"/>
      <c r="AC19" s="365"/>
    </row>
    <row r="20" spans="1:29">
      <c r="A20" s="867" t="s">
        <v>76</v>
      </c>
      <c r="B20" s="380" t="s">
        <v>966</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90">
        <f>S19</f>
        <v>45485000000</v>
      </c>
      <c r="T20" s="2590">
        <f t="shared" ref="T20:AA20" si="4">T19</f>
        <v>49739000000</v>
      </c>
      <c r="U20" s="2590">
        <f t="shared" si="4"/>
        <v>48097000000</v>
      </c>
      <c r="V20" s="2590">
        <f t="shared" si="4"/>
        <v>58284000000</v>
      </c>
      <c r="W20" s="2590">
        <f t="shared" si="4"/>
        <v>60983000000</v>
      </c>
      <c r="X20" s="2590">
        <f t="shared" si="4"/>
        <v>65579000000</v>
      </c>
      <c r="Y20" s="2590">
        <f t="shared" si="4"/>
        <v>70831000000</v>
      </c>
      <c r="Z20" s="2590">
        <f t="shared" si="4"/>
        <v>77370000000</v>
      </c>
      <c r="AA20" s="2590">
        <f t="shared" si="4"/>
        <v>84118000000</v>
      </c>
      <c r="AB20" s="365"/>
      <c r="AC20" s="365"/>
    </row>
    <row r="21" spans="1:29">
      <c r="A21" s="534" t="s">
        <v>76</v>
      </c>
      <c r="B21" s="380" t="s">
        <v>1849</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3">
        <v>42708000000</v>
      </c>
      <c r="T21" s="2590">
        <v>45798000000</v>
      </c>
      <c r="U21" s="2590">
        <v>44238000000</v>
      </c>
      <c r="V21" s="2590">
        <v>52297000000</v>
      </c>
      <c r="W21" s="2589">
        <v>55426000000</v>
      </c>
      <c r="X21" s="2589">
        <v>59647000000</v>
      </c>
      <c r="Y21" s="2589">
        <v>64490000000</v>
      </c>
      <c r="Z21" s="2589">
        <v>70585000000</v>
      </c>
      <c r="AA21" s="2589">
        <v>77052000000</v>
      </c>
      <c r="AB21" s="365"/>
      <c r="AC21" s="365"/>
    </row>
    <row r="22" spans="1:29">
      <c r="A22" s="566" t="s">
        <v>79</v>
      </c>
      <c r="B22" s="566" t="s">
        <v>967</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3">
        <v>23713000000</v>
      </c>
      <c r="T22" s="2590">
        <v>24640000000</v>
      </c>
      <c r="U22" s="2590">
        <v>25812000000</v>
      </c>
      <c r="V22" s="2590">
        <v>29789000000</v>
      </c>
      <c r="W22" s="2589">
        <v>29756000000</v>
      </c>
      <c r="X22" s="2589">
        <v>32120000000</v>
      </c>
      <c r="Y22" s="2589">
        <v>34321000000</v>
      </c>
      <c r="Z22" s="2589">
        <v>36717000000</v>
      </c>
      <c r="AA22" s="2589">
        <v>39321000000</v>
      </c>
      <c r="AB22" s="365"/>
      <c r="AC22" s="365"/>
    </row>
    <row r="23" spans="1:29">
      <c r="A23" s="566" t="s">
        <v>83</v>
      </c>
      <c r="B23" s="566" t="s">
        <v>968</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3">
        <v>12099000000</v>
      </c>
      <c r="T23" s="2590">
        <v>13079000000</v>
      </c>
      <c r="U23" s="2590">
        <v>13145000000</v>
      </c>
      <c r="V23" s="2590">
        <v>13823000000</v>
      </c>
      <c r="W23" s="2589">
        <v>15301000000</v>
      </c>
      <c r="X23" s="2589">
        <v>16720000000</v>
      </c>
      <c r="Y23" s="2589">
        <v>18324000000</v>
      </c>
      <c r="Z23" s="2589">
        <v>20115000000</v>
      </c>
      <c r="AA23" s="2589">
        <v>22112000000</v>
      </c>
      <c r="AB23" s="365"/>
      <c r="AC23" s="365"/>
    </row>
    <row r="24" spans="1:29">
      <c r="A24" s="566" t="s">
        <v>1850</v>
      </c>
      <c r="B24" s="566" t="s">
        <v>1851</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3">
        <v>6896000000</v>
      </c>
      <c r="T24" s="2590">
        <v>8080000000</v>
      </c>
      <c r="U24" s="2590">
        <v>5281000000</v>
      </c>
      <c r="V24" s="2590">
        <v>8685000000</v>
      </c>
      <c r="W24" s="2589">
        <v>10368000000</v>
      </c>
      <c r="X24" s="2589">
        <v>10808000000</v>
      </c>
      <c r="Y24" s="2589">
        <v>11845000000</v>
      </c>
      <c r="Z24" s="2589">
        <v>13752000000</v>
      </c>
      <c r="AA24" s="2589">
        <v>15618000000</v>
      </c>
      <c r="AB24" s="365"/>
      <c r="AC24" s="365"/>
    </row>
    <row r="25" spans="1:29">
      <c r="A25" s="566" t="s">
        <v>90</v>
      </c>
      <c r="B25" s="1155" t="s">
        <v>1852</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3">
        <v>363000000</v>
      </c>
      <c r="T25" s="2593">
        <v>289000000</v>
      </c>
      <c r="U25" s="2593">
        <v>110000000</v>
      </c>
      <c r="V25" s="2593">
        <v>1236000000</v>
      </c>
      <c r="W25" s="2589">
        <v>690000000</v>
      </c>
      <c r="X25" s="2589">
        <v>807000000</v>
      </c>
      <c r="Y25" s="2589">
        <v>935000000</v>
      </c>
      <c r="Z25" s="2589">
        <v>1078000000</v>
      </c>
      <c r="AA25" s="2589">
        <v>1035000000</v>
      </c>
      <c r="AB25" s="365"/>
      <c r="AC25" s="365"/>
    </row>
    <row r="26" spans="1:29">
      <c r="A26" s="566" t="s">
        <v>76</v>
      </c>
      <c r="B26" s="566" t="s">
        <v>1852</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3"/>
      <c r="T26" s="2590"/>
      <c r="U26" s="2590"/>
      <c r="V26" s="2590"/>
      <c r="W26" s="2589"/>
      <c r="X26" s="2589"/>
      <c r="Y26" s="2589"/>
      <c r="Z26" s="2589"/>
      <c r="AA26" s="2589"/>
      <c r="AB26" s="365"/>
      <c r="AC26" s="365"/>
    </row>
    <row r="27" spans="1:29">
      <c r="A27" s="1156" t="s">
        <v>586</v>
      </c>
      <c r="B27" s="1156" t="s">
        <v>1853</v>
      </c>
      <c r="C27" s="380" t="s">
        <v>1528</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3">
        <v>363000000</v>
      </c>
      <c r="T27" s="2590">
        <v>289000000</v>
      </c>
      <c r="U27" s="2590">
        <v>110000000</v>
      </c>
      <c r="V27" s="2590">
        <v>1062000000</v>
      </c>
      <c r="W27" s="2589">
        <v>525000000</v>
      </c>
      <c r="X27" s="2589">
        <v>634000000</v>
      </c>
      <c r="Y27" s="2589">
        <v>752000000</v>
      </c>
      <c r="Z27" s="2589">
        <v>885000000</v>
      </c>
      <c r="AA27" s="2589">
        <v>1035000000</v>
      </c>
      <c r="AB27" s="365"/>
      <c r="AC27" s="365"/>
    </row>
    <row r="28" spans="1:29">
      <c r="A28" s="1156" t="s">
        <v>1854</v>
      </c>
      <c r="B28" s="1156" t="s">
        <v>1855</v>
      </c>
      <c r="C28" s="380" t="s">
        <v>1856</v>
      </c>
      <c r="D28" s="1146"/>
      <c r="E28" s="1144"/>
      <c r="F28" s="1144"/>
      <c r="G28" s="1144"/>
      <c r="H28" s="1144"/>
      <c r="I28" s="1144"/>
      <c r="J28" s="1144"/>
      <c r="K28" s="1144"/>
      <c r="L28" s="1144"/>
      <c r="M28" s="1144"/>
      <c r="N28" s="1143">
        <v>686000000</v>
      </c>
      <c r="O28" s="1143">
        <v>652000000</v>
      </c>
      <c r="P28" s="1143">
        <v>631000000</v>
      </c>
      <c r="Q28" s="1143"/>
      <c r="R28" s="1143"/>
      <c r="S28" s="2593"/>
      <c r="T28" s="2590"/>
      <c r="U28" s="2590"/>
      <c r="V28" s="2590"/>
      <c r="W28" s="2589"/>
      <c r="X28" s="2589"/>
      <c r="Y28" s="2589"/>
      <c r="Z28" s="2589"/>
      <c r="AA28" s="2589"/>
      <c r="AB28" s="365"/>
      <c r="AC28" s="365"/>
    </row>
    <row r="29" spans="1:29">
      <c r="A29" s="1156" t="s">
        <v>1857</v>
      </c>
      <c r="B29" s="1156" t="s">
        <v>1858</v>
      </c>
      <c r="C29" s="380" t="s">
        <v>1856</v>
      </c>
      <c r="D29" s="1146"/>
      <c r="E29" s="1144"/>
      <c r="F29" s="1144"/>
      <c r="G29" s="1144"/>
      <c r="H29" s="1144"/>
      <c r="I29" s="1144"/>
      <c r="J29" s="1144"/>
      <c r="K29" s="1144"/>
      <c r="L29" s="1144"/>
      <c r="M29" s="1144"/>
      <c r="N29" s="1143">
        <v>145000000</v>
      </c>
      <c r="O29" s="1143">
        <v>91000000</v>
      </c>
      <c r="P29" s="1143">
        <v>148000000</v>
      </c>
      <c r="Q29" s="1143"/>
      <c r="R29" s="1143"/>
      <c r="S29" s="2593"/>
      <c r="T29" s="2590"/>
      <c r="U29" s="2590"/>
      <c r="V29" s="2590"/>
      <c r="W29" s="2589"/>
      <c r="X29" s="2589"/>
      <c r="Y29" s="2589"/>
      <c r="Z29" s="2589"/>
      <c r="AA29" s="2589"/>
      <c r="AB29" s="365"/>
      <c r="AC29" s="365"/>
    </row>
    <row r="30" spans="1:29">
      <c r="A30" s="1156" t="s">
        <v>520</v>
      </c>
      <c r="B30" s="1156" t="s">
        <v>1859</v>
      </c>
      <c r="C30" s="380" t="s">
        <v>1528</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3">
        <v>0</v>
      </c>
      <c r="T30" s="2590">
        <v>0</v>
      </c>
      <c r="U30" s="2590">
        <v>0</v>
      </c>
      <c r="V30" s="2590">
        <v>175000000</v>
      </c>
      <c r="W30" s="2589">
        <v>165000000</v>
      </c>
      <c r="X30" s="2589">
        <v>173000000</v>
      </c>
      <c r="Y30" s="2589">
        <v>183000000</v>
      </c>
      <c r="Z30" s="2589">
        <v>193000000</v>
      </c>
      <c r="AA30" s="2589">
        <v>0</v>
      </c>
      <c r="AB30" s="365"/>
      <c r="AC30" s="365"/>
    </row>
    <row r="31" spans="1:29">
      <c r="A31" s="566" t="s">
        <v>1860</v>
      </c>
      <c r="B31" s="566" t="s">
        <v>1861</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3">
        <v>911000000</v>
      </c>
      <c r="T31" s="2590">
        <v>1378000000</v>
      </c>
      <c r="U31" s="2590">
        <v>1415000000</v>
      </c>
      <c r="V31" s="2590">
        <v>1315000000</v>
      </c>
      <c r="W31" s="2589">
        <v>1256000000</v>
      </c>
      <c r="X31" s="2589">
        <v>1323000000</v>
      </c>
      <c r="Y31" s="2589">
        <v>1395000000</v>
      </c>
      <c r="Z31" s="2589">
        <v>1473000000</v>
      </c>
      <c r="AA31" s="2589">
        <v>1557000000</v>
      </c>
      <c r="AB31" s="365"/>
      <c r="AC31" s="365"/>
    </row>
    <row r="32" spans="1:29">
      <c r="A32" s="566" t="s">
        <v>1862</v>
      </c>
      <c r="B32" s="566" t="s">
        <v>1863</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3">
        <v>1503000000</v>
      </c>
      <c r="T32" s="2590">
        <v>2273000000</v>
      </c>
      <c r="U32" s="2590">
        <v>2334000000</v>
      </c>
      <c r="V32" s="2590">
        <v>3436000000</v>
      </c>
      <c r="W32" s="2589">
        <v>3611000000</v>
      </c>
      <c r="X32" s="2589">
        <v>3802000000</v>
      </c>
      <c r="Y32" s="2589">
        <v>4011000000</v>
      </c>
      <c r="Z32" s="2589">
        <v>4235000000</v>
      </c>
      <c r="AA32" s="2589">
        <v>4475000000</v>
      </c>
      <c r="AB32" s="365"/>
      <c r="AC32" s="365"/>
    </row>
    <row r="33" spans="1:29">
      <c r="A33" s="566" t="s">
        <v>1453</v>
      </c>
      <c r="B33" s="566" t="s">
        <v>1864</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9"/>
      <c r="T33" s="2590"/>
      <c r="U33" s="2590"/>
      <c r="V33" s="2590"/>
      <c r="W33" s="2589"/>
      <c r="X33" s="2589"/>
      <c r="Y33" s="2589"/>
      <c r="Z33" s="2589"/>
      <c r="AA33" s="2589"/>
      <c r="AB33" s="365"/>
      <c r="AC33" s="365"/>
    </row>
    <row r="34" spans="1:29">
      <c r="A34" s="1155" t="s">
        <v>850</v>
      </c>
      <c r="B34" s="1155" t="s">
        <v>1865</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9"/>
      <c r="T34" s="2590"/>
      <c r="U34" s="2590"/>
      <c r="V34" s="2590"/>
      <c r="W34" s="2589"/>
      <c r="X34" s="2589"/>
      <c r="Y34" s="2589"/>
      <c r="Z34" s="2589"/>
      <c r="AA34" s="2589"/>
      <c r="AB34" s="365"/>
      <c r="AC34" s="365"/>
    </row>
    <row r="35" spans="1:29">
      <c r="A35" s="380" t="s">
        <v>237</v>
      </c>
      <c r="B35" s="380" t="s">
        <v>970</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3">
        <v>22005000000</v>
      </c>
      <c r="T35" s="2590">
        <v>28148000000</v>
      </c>
      <c r="U35" s="2590">
        <v>29490000000</v>
      </c>
      <c r="V35" s="2590">
        <v>31967000000</v>
      </c>
      <c r="W35" s="2589">
        <v>35575000000</v>
      </c>
      <c r="X35" s="2596">
        <v>38716000000</v>
      </c>
      <c r="Y35" s="2596">
        <v>40727000000</v>
      </c>
      <c r="Z35" s="2596">
        <v>42594000000</v>
      </c>
      <c r="AA35" s="2596">
        <v>45321000000</v>
      </c>
      <c r="AB35" s="365"/>
      <c r="AC35" s="365"/>
    </row>
    <row r="36" spans="1:29">
      <c r="A36" s="435" t="s">
        <v>239</v>
      </c>
      <c r="B36" s="1156" t="s">
        <v>1866</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3">
        <v>3929000000</v>
      </c>
      <c r="T36" s="2590">
        <v>7651000000</v>
      </c>
      <c r="U36" s="2590">
        <v>8440000000</v>
      </c>
      <c r="V36" s="2590">
        <v>11051000000</v>
      </c>
      <c r="W36" s="2589">
        <v>13594000000</v>
      </c>
      <c r="X36" s="2589">
        <v>15572000000</v>
      </c>
      <c r="Y36" s="2589">
        <v>16314000000</v>
      </c>
      <c r="Z36" s="2589">
        <v>16817000000</v>
      </c>
      <c r="AA36" s="2589">
        <v>18081000000</v>
      </c>
      <c r="AB36" s="365"/>
      <c r="AC36" s="365"/>
    </row>
    <row r="37" spans="1:29">
      <c r="A37" s="435" t="s">
        <v>395</v>
      </c>
      <c r="B37" s="1156" t="s">
        <v>1867</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3">
        <v>18076000000</v>
      </c>
      <c r="T37" s="2590">
        <v>20497000000</v>
      </c>
      <c r="U37" s="2590">
        <v>21050000000</v>
      </c>
      <c r="V37" s="2590">
        <v>20916000000</v>
      </c>
      <c r="W37" s="2589">
        <v>21980000000</v>
      </c>
      <c r="X37" s="2589">
        <v>23144000000</v>
      </c>
      <c r="Y37" s="2589">
        <v>24413000000</v>
      </c>
      <c r="Z37" s="2589">
        <v>25777000000</v>
      </c>
      <c r="AA37" s="2589">
        <v>27239000000</v>
      </c>
      <c r="AB37" s="365"/>
      <c r="AC37" s="365"/>
    </row>
    <row r="38" spans="1:29">
      <c r="A38" s="1156" t="s">
        <v>1868</v>
      </c>
      <c r="B38" s="1156" t="s">
        <v>1869</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3"/>
      <c r="T38" s="2590"/>
      <c r="U38" s="2590"/>
      <c r="V38" s="2590"/>
      <c r="W38" s="2589"/>
      <c r="X38" s="2589"/>
      <c r="Y38" s="2589"/>
      <c r="Z38" s="2589"/>
      <c r="AA38" s="2589"/>
      <c r="AB38" s="365"/>
      <c r="AC38" s="365"/>
    </row>
    <row r="39" spans="1:29">
      <c r="A39" s="380" t="s">
        <v>615</v>
      </c>
      <c r="B39" s="380" t="s">
        <v>971</v>
      </c>
      <c r="C39" s="865" t="s">
        <v>75</v>
      </c>
      <c r="D39" s="1146">
        <v>-35000000</v>
      </c>
      <c r="E39" s="1143">
        <v>-36000000</v>
      </c>
      <c r="F39" s="1143">
        <v>-69000000</v>
      </c>
      <c r="G39" s="1143">
        <v>0</v>
      </c>
      <c r="H39" s="1143">
        <v>0</v>
      </c>
      <c r="I39" s="1143">
        <v>0</v>
      </c>
      <c r="J39" s="1143">
        <v>0</v>
      </c>
      <c r="K39" s="1144">
        <v>0</v>
      </c>
      <c r="L39" s="1143">
        <v>0</v>
      </c>
      <c r="M39" s="1143">
        <v>448000000</v>
      </c>
      <c r="N39" s="1143">
        <v>0</v>
      </c>
      <c r="O39" s="1143">
        <v>300000000</v>
      </c>
      <c r="P39" s="1143">
        <v>461000000</v>
      </c>
      <c r="Q39" s="1143">
        <v>0</v>
      </c>
      <c r="R39" s="1143">
        <v>0</v>
      </c>
      <c r="S39" s="2593">
        <v>3902000000</v>
      </c>
      <c r="T39" s="2590">
        <v>6116000000</v>
      </c>
      <c r="U39" s="2590">
        <v>1500000000</v>
      </c>
      <c r="V39" s="2590">
        <v>0</v>
      </c>
      <c r="W39" s="2589">
        <v>0</v>
      </c>
      <c r="X39" s="2589">
        <v>0</v>
      </c>
      <c r="Y39" s="2589">
        <v>0</v>
      </c>
      <c r="Z39" s="2589">
        <v>0</v>
      </c>
      <c r="AA39" s="2589">
        <v>0</v>
      </c>
      <c r="AB39" s="365"/>
      <c r="AC39" s="365"/>
    </row>
    <row r="40" spans="1:29">
      <c r="A40" s="534" t="s">
        <v>76</v>
      </c>
      <c r="B40" s="380" t="s">
        <v>1870</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3"/>
      <c r="T40" s="2590"/>
      <c r="U40" s="2590"/>
      <c r="V40" s="2590"/>
      <c r="W40" s="2589"/>
      <c r="X40" s="2589"/>
      <c r="Y40" s="2589"/>
      <c r="Z40" s="2589"/>
      <c r="AA40" s="2589"/>
      <c r="AB40" s="365"/>
      <c r="AC40" s="365"/>
    </row>
    <row r="41" spans="1:29">
      <c r="A41" s="534" t="s">
        <v>76</v>
      </c>
      <c r="B41" s="380" t="s">
        <v>1871</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3"/>
      <c r="T41" s="2590"/>
      <c r="U41" s="2590"/>
      <c r="V41" s="2590"/>
      <c r="W41" s="2589"/>
      <c r="X41" s="2589"/>
      <c r="Y41" s="2589"/>
      <c r="Z41" s="2589"/>
      <c r="AA41" s="2589"/>
      <c r="AB41" s="365"/>
      <c r="AC41" s="365"/>
    </row>
    <row r="42" spans="1:29">
      <c r="A42" s="534" t="s">
        <v>76</v>
      </c>
      <c r="B42" s="380" t="s">
        <v>1872</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3"/>
      <c r="T42" s="2590"/>
      <c r="U42" s="2590"/>
      <c r="V42" s="2590"/>
      <c r="W42" s="2589"/>
      <c r="X42" s="2589"/>
      <c r="Y42" s="2589"/>
      <c r="Z42" s="2589"/>
      <c r="AA42" s="2589"/>
      <c r="AB42" s="365"/>
      <c r="AC42" s="365"/>
    </row>
    <row r="43" spans="1:29">
      <c r="A43" s="534" t="s">
        <v>76</v>
      </c>
      <c r="B43" s="380" t="s">
        <v>1873</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3"/>
      <c r="T43" s="2590"/>
      <c r="U43" s="2590"/>
      <c r="V43" s="2590"/>
      <c r="W43" s="2589"/>
      <c r="X43" s="2589"/>
      <c r="Y43" s="2589"/>
      <c r="Z43" s="2589"/>
      <c r="AA43" s="2589"/>
      <c r="AB43" s="365"/>
      <c r="AC43" s="365"/>
    </row>
    <row r="44" spans="1:29">
      <c r="A44" s="534" t="s">
        <v>76</v>
      </c>
      <c r="B44" s="380" t="s">
        <v>1874</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3"/>
      <c r="T44" s="2590"/>
      <c r="U44" s="2590"/>
      <c r="V44" s="2590"/>
      <c r="W44" s="2589"/>
      <c r="X44" s="2589"/>
      <c r="Y44" s="2589"/>
      <c r="Z44" s="2589"/>
      <c r="AA44" s="2589"/>
      <c r="AB44" s="365"/>
      <c r="AC44" s="365"/>
    </row>
    <row r="45" spans="1:29">
      <c r="A45" s="534" t="s">
        <v>76</v>
      </c>
      <c r="B45" s="380" t="s">
        <v>1875</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3"/>
      <c r="T45" s="2590"/>
      <c r="U45" s="2590"/>
      <c r="V45" s="2590"/>
      <c r="W45" s="2589"/>
      <c r="X45" s="2589"/>
      <c r="Y45" s="2589"/>
      <c r="Z45" s="2589"/>
      <c r="AA45" s="2589"/>
      <c r="AB45" s="365"/>
      <c r="AC45" s="365"/>
    </row>
    <row r="46" spans="1:29">
      <c r="A46" s="534" t="s">
        <v>76</v>
      </c>
      <c r="B46" s="380" t="s">
        <v>1876</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3"/>
      <c r="T46" s="2590"/>
      <c r="U46" s="2590"/>
      <c r="V46" s="2590"/>
      <c r="W46" s="2589"/>
      <c r="X46" s="2589"/>
      <c r="Y46" s="2589"/>
      <c r="Z46" s="2589"/>
      <c r="AA46" s="2589"/>
      <c r="AB46" s="365"/>
      <c r="AC46" s="365"/>
    </row>
    <row r="47" spans="1:29">
      <c r="A47" s="534" t="s">
        <v>76</v>
      </c>
      <c r="B47" s="380" t="s">
        <v>1877</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3"/>
      <c r="T47" s="2590"/>
      <c r="U47" s="2590"/>
      <c r="V47" s="2590"/>
      <c r="W47" s="2589"/>
      <c r="X47" s="2589"/>
      <c r="Y47" s="2589"/>
      <c r="Z47" s="2589"/>
      <c r="AA47" s="2589"/>
      <c r="AB47" s="365"/>
      <c r="AC47" s="365"/>
    </row>
    <row r="48" spans="1:29">
      <c r="A48" s="534" t="s">
        <v>76</v>
      </c>
      <c r="B48" s="380" t="s">
        <v>915</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3"/>
      <c r="T48" s="2590"/>
      <c r="U48" s="2590"/>
      <c r="V48" s="2590"/>
      <c r="W48" s="2589"/>
      <c r="X48" s="2589"/>
      <c r="Y48" s="2589"/>
      <c r="Z48" s="2589"/>
      <c r="AA48" s="2589"/>
      <c r="AB48" s="365"/>
      <c r="AC48" s="365"/>
    </row>
    <row r="49" spans="1:29">
      <c r="A49" s="534" t="s">
        <v>76</v>
      </c>
      <c r="B49" s="380" t="s">
        <v>1878</v>
      </c>
      <c r="C49" s="380"/>
      <c r="D49" s="1146">
        <v>0</v>
      </c>
      <c r="E49" s="1143"/>
      <c r="F49" s="1143"/>
      <c r="G49" s="1143"/>
      <c r="H49" s="1143">
        <v>125000000</v>
      </c>
      <c r="I49" s="1143">
        <v>-548000000</v>
      </c>
      <c r="J49" s="1143">
        <v>0</v>
      </c>
      <c r="K49" s="1144"/>
      <c r="L49" s="1144"/>
      <c r="M49" s="1144"/>
      <c r="N49" s="1144"/>
      <c r="O49" s="1144"/>
      <c r="P49" s="1144"/>
      <c r="Q49" s="1144"/>
      <c r="R49" s="1144"/>
      <c r="S49" s="2589"/>
      <c r="T49" s="2594"/>
      <c r="U49" s="2594"/>
      <c r="V49" s="2594"/>
      <c r="W49" s="2589"/>
      <c r="X49" s="2589"/>
      <c r="Y49" s="2589"/>
      <c r="Z49" s="2589"/>
      <c r="AA49" s="2589"/>
      <c r="AB49" s="365"/>
      <c r="AC49" s="365"/>
    </row>
    <row r="50" spans="1:29">
      <c r="A50" s="534" t="s">
        <v>76</v>
      </c>
      <c r="B50" s="380" t="s">
        <v>1879</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3"/>
      <c r="T50" s="2590"/>
      <c r="U50" s="2590"/>
      <c r="V50" s="2590"/>
      <c r="W50" s="2589"/>
      <c r="X50" s="2589"/>
      <c r="Y50" s="2589"/>
      <c r="Z50" s="2589"/>
      <c r="AA50" s="2589"/>
      <c r="AB50" s="365"/>
      <c r="AC50" s="365"/>
    </row>
    <row r="51" spans="1:29">
      <c r="A51" s="534" t="s">
        <v>76</v>
      </c>
      <c r="B51" s="380" t="s">
        <v>1872</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3"/>
      <c r="T51" s="2590"/>
      <c r="U51" s="2590"/>
      <c r="V51" s="2590"/>
      <c r="W51" s="2589"/>
      <c r="X51" s="2589"/>
      <c r="Y51" s="2589"/>
      <c r="Z51" s="2589"/>
      <c r="AA51" s="2589"/>
      <c r="AB51" s="365"/>
      <c r="AC51" s="365"/>
    </row>
    <row r="52" spans="1:29">
      <c r="A52" s="534" t="s">
        <v>76</v>
      </c>
      <c r="B52" s="380" t="s">
        <v>1880</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3"/>
      <c r="T52" s="2590"/>
      <c r="U52" s="2590"/>
      <c r="V52" s="2590"/>
      <c r="W52" s="2589"/>
      <c r="X52" s="2589"/>
      <c r="Y52" s="2589"/>
      <c r="Z52" s="2589"/>
      <c r="AA52" s="2589"/>
      <c r="AB52" s="365"/>
      <c r="AC52" s="365"/>
    </row>
    <row r="53" spans="1:29">
      <c r="A53" s="534" t="s">
        <v>76</v>
      </c>
      <c r="B53" s="380" t="s">
        <v>1881</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3"/>
      <c r="T53" s="2590"/>
      <c r="U53" s="2590"/>
      <c r="V53" s="2590"/>
      <c r="W53" s="2589"/>
      <c r="X53" s="2589"/>
      <c r="Y53" s="2589"/>
      <c r="Z53" s="2589"/>
      <c r="AA53" s="2589"/>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91">
        <f>S55+S66</f>
        <v>-3932000000</v>
      </c>
      <c r="T54" s="2591">
        <f t="shared" ref="T54:AA54" si="8">T55+T66</f>
        <v>18864000000</v>
      </c>
      <c r="U54" s="2591">
        <f t="shared" si="8"/>
        <v>-853000000</v>
      </c>
      <c r="V54" s="2591">
        <f t="shared" si="8"/>
        <v>9365000000</v>
      </c>
      <c r="W54" s="2591">
        <f t="shared" si="8"/>
        <v>16946000000</v>
      </c>
      <c r="X54" s="2591">
        <f t="shared" si="8"/>
        <v>19944000000</v>
      </c>
      <c r="Y54" s="2591">
        <f t="shared" si="8"/>
        <v>22245000000</v>
      </c>
      <c r="Z54" s="2591">
        <f t="shared" si="8"/>
        <v>25045000000</v>
      </c>
      <c r="AA54" s="2591">
        <f t="shared" si="8"/>
        <v>31897000000</v>
      </c>
      <c r="AB54" s="365"/>
      <c r="AC54" s="365"/>
    </row>
    <row r="55" spans="1:29">
      <c r="A55" s="435" t="s">
        <v>117</v>
      </c>
      <c r="B55" s="380" t="s">
        <v>1882</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3">
        <v>8384000000</v>
      </c>
      <c r="T55" s="2590">
        <v>5508000000</v>
      </c>
      <c r="U55" s="2590">
        <v>-1018000000</v>
      </c>
      <c r="V55" s="2590">
        <v>10345000000</v>
      </c>
      <c r="W55" s="2589">
        <f>W56+W58+W62+W64</f>
        <v>17428000000</v>
      </c>
      <c r="X55" s="2589">
        <f t="shared" ref="X55:AA55" si="9">X56+X58+X62+X64</f>
        <v>19944000000</v>
      </c>
      <c r="Y55" s="2589">
        <f t="shared" si="9"/>
        <v>22245000000</v>
      </c>
      <c r="Z55" s="2589">
        <f t="shared" si="9"/>
        <v>25045000000</v>
      </c>
      <c r="AA55" s="2589">
        <f t="shared" si="9"/>
        <v>31897000000</v>
      </c>
      <c r="AB55" s="365"/>
      <c r="AC55" s="365"/>
    </row>
    <row r="56" spans="1:29">
      <c r="A56" s="566" t="s">
        <v>1107</v>
      </c>
      <c r="B56" s="566" t="s">
        <v>1883</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9">
        <v>8424000000</v>
      </c>
      <c r="T56" s="2590">
        <v>6116000000</v>
      </c>
      <c r="U56" s="2590">
        <v>0</v>
      </c>
      <c r="V56" s="2590">
        <v>6275000000</v>
      </c>
      <c r="W56" s="2589">
        <v>6908000000</v>
      </c>
      <c r="X56" s="2589">
        <v>7605000000</v>
      </c>
      <c r="Y56" s="2589">
        <v>8370000000</v>
      </c>
      <c r="Z56" s="2589">
        <v>9206000000</v>
      </c>
      <c r="AA56" s="2589">
        <v>10118000000</v>
      </c>
      <c r="AB56" s="365"/>
      <c r="AC56" s="365"/>
    </row>
    <row r="57" spans="1:29">
      <c r="A57" s="566" t="s">
        <v>1884</v>
      </c>
      <c r="B57" s="566" t="s">
        <v>1885</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3"/>
      <c r="T57" s="2590"/>
      <c r="U57" s="2590"/>
      <c r="V57" s="2590"/>
      <c r="W57" s="2589"/>
      <c r="X57" s="2589"/>
      <c r="Y57" s="2589"/>
      <c r="Z57" s="2589"/>
      <c r="AA57" s="2589"/>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3">
        <v>-524000000</v>
      </c>
      <c r="T58" s="2590">
        <v>-1166000000</v>
      </c>
      <c r="U58" s="2590">
        <v>-1446000000</v>
      </c>
      <c r="V58" s="2590">
        <v>-3643000000</v>
      </c>
      <c r="W58" s="2589">
        <v>-2309000000</v>
      </c>
      <c r="X58" s="2589">
        <v>-2158000000</v>
      </c>
      <c r="Y58" s="2589">
        <v>-1886000000</v>
      </c>
      <c r="Z58" s="2589">
        <v>-1682000000</v>
      </c>
      <c r="AA58" s="2589">
        <v>-1556000000</v>
      </c>
      <c r="AB58" s="365"/>
      <c r="AC58" s="365"/>
    </row>
    <row r="59" spans="1:29">
      <c r="A59" s="534" t="s">
        <v>76</v>
      </c>
      <c r="B59" s="1156" t="s">
        <v>1855</v>
      </c>
      <c r="C59" s="380"/>
      <c r="D59" s="1146">
        <v>0</v>
      </c>
      <c r="E59" s="1144"/>
      <c r="F59" s="1144"/>
      <c r="G59" s="1144"/>
      <c r="H59" s="1144"/>
      <c r="I59" s="1144"/>
      <c r="J59" s="1144"/>
      <c r="K59" s="1144"/>
      <c r="L59" s="1143"/>
      <c r="M59" s="1143"/>
      <c r="N59" s="1143">
        <v>-2503000000</v>
      </c>
      <c r="O59" s="1143">
        <v>-2443000000</v>
      </c>
      <c r="P59" s="1143">
        <v>-2391000000</v>
      </c>
      <c r="Q59" s="1143"/>
      <c r="R59" s="1143"/>
      <c r="S59" s="2593"/>
      <c r="T59" s="2590"/>
      <c r="U59" s="2590"/>
      <c r="V59" s="2590"/>
      <c r="W59" s="2589"/>
      <c r="X59" s="2589"/>
      <c r="Y59" s="2589"/>
      <c r="Z59" s="2589"/>
      <c r="AA59" s="2589"/>
      <c r="AB59" s="365"/>
      <c r="AC59" s="365"/>
    </row>
    <row r="60" spans="1:29">
      <c r="A60" s="534" t="s">
        <v>76</v>
      </c>
      <c r="B60" s="1156" t="s">
        <v>1858</v>
      </c>
      <c r="C60" s="380"/>
      <c r="D60" s="1146">
        <v>0</v>
      </c>
      <c r="E60" s="1144"/>
      <c r="F60" s="1144"/>
      <c r="G60" s="1144"/>
      <c r="H60" s="1144"/>
      <c r="I60" s="1144"/>
      <c r="J60" s="1144"/>
      <c r="K60" s="1144"/>
      <c r="L60" s="1143"/>
      <c r="M60" s="1143"/>
      <c r="N60" s="1143">
        <v>-271000000</v>
      </c>
      <c r="O60" s="1143">
        <v>-330000000</v>
      </c>
      <c r="P60" s="1143">
        <v>-335000000</v>
      </c>
      <c r="Q60" s="1143"/>
      <c r="R60" s="1143"/>
      <c r="S60" s="2593"/>
      <c r="T60" s="2590"/>
      <c r="U60" s="2590"/>
      <c r="V60" s="2590"/>
      <c r="W60" s="2589"/>
      <c r="X60" s="2589"/>
      <c r="Y60" s="2589"/>
      <c r="Z60" s="2589"/>
      <c r="AA60" s="2589"/>
      <c r="AB60" s="365"/>
      <c r="AC60" s="365"/>
    </row>
    <row r="61" spans="1:29">
      <c r="A61" s="566" t="s">
        <v>1886</v>
      </c>
      <c r="B61" s="566" t="s">
        <v>1887</v>
      </c>
      <c r="C61" s="380" t="s">
        <v>264</v>
      </c>
      <c r="D61" s="1152">
        <v>0</v>
      </c>
      <c r="E61" s="1144"/>
      <c r="F61" s="1144"/>
      <c r="G61" s="1144"/>
      <c r="H61" s="1144"/>
      <c r="I61" s="1144"/>
      <c r="J61" s="1144"/>
      <c r="K61" s="1144"/>
      <c r="L61" s="1143">
        <v>2000000</v>
      </c>
      <c r="M61" s="1143">
        <v>-5016000000</v>
      </c>
      <c r="N61" s="1143"/>
      <c r="O61" s="1143"/>
      <c r="P61" s="1143"/>
      <c r="Q61" s="1143"/>
      <c r="R61" s="1143"/>
      <c r="S61" s="2593"/>
      <c r="T61" s="2590"/>
      <c r="U61" s="2590"/>
      <c r="V61" s="2590"/>
      <c r="W61" s="2589"/>
      <c r="X61" s="2589"/>
      <c r="Y61" s="2589"/>
      <c r="Z61" s="2589"/>
      <c r="AA61" s="2589"/>
      <c r="AB61" s="365"/>
      <c r="AC61" s="365"/>
    </row>
    <row r="62" spans="1:29">
      <c r="A62" s="566" t="s">
        <v>1888</v>
      </c>
      <c r="B62" s="566" t="s">
        <v>1889</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3">
        <v>484000000</v>
      </c>
      <c r="T62" s="2590">
        <v>557000000</v>
      </c>
      <c r="U62" s="2590">
        <v>428000000</v>
      </c>
      <c r="V62" s="2590">
        <v>-611000000</v>
      </c>
      <c r="W62" s="2589">
        <v>-1018000000</v>
      </c>
      <c r="X62" s="2589">
        <v>0</v>
      </c>
      <c r="Y62" s="2589">
        <v>0</v>
      </c>
      <c r="Z62" s="2589">
        <v>0</v>
      </c>
      <c r="AA62" s="2589">
        <v>0</v>
      </c>
      <c r="AB62" s="365"/>
      <c r="AC62" s="365"/>
    </row>
    <row r="63" spans="1:29">
      <c r="A63" s="566" t="s">
        <v>1471</v>
      </c>
      <c r="B63" s="566" t="s">
        <v>1890</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3">
        <v>0</v>
      </c>
      <c r="T63" s="2590">
        <v>0</v>
      </c>
      <c r="U63" s="2590">
        <v>0</v>
      </c>
      <c r="V63" s="2590">
        <v>0</v>
      </c>
      <c r="W63" s="2589">
        <v>0</v>
      </c>
      <c r="X63" s="2589">
        <v>0</v>
      </c>
      <c r="Y63" s="2589">
        <v>0</v>
      </c>
      <c r="Z63" s="2589">
        <v>0</v>
      </c>
      <c r="AA63" s="2589">
        <v>0</v>
      </c>
      <c r="AB63" s="365"/>
      <c r="AC63" s="365"/>
    </row>
    <row r="64" spans="1:29">
      <c r="A64" s="1156" t="s">
        <v>7057</v>
      </c>
      <c r="B64" s="1156" t="s">
        <v>7057</v>
      </c>
      <c r="C64" s="380" t="s">
        <v>264</v>
      </c>
      <c r="D64" s="1152">
        <v>0</v>
      </c>
      <c r="E64" s="1144"/>
      <c r="F64" s="1144"/>
      <c r="G64" s="1144"/>
      <c r="H64" s="1144"/>
      <c r="I64" s="1144"/>
      <c r="J64" s="1144"/>
      <c r="K64" s="1144"/>
      <c r="L64" s="1143"/>
      <c r="M64" s="1143"/>
      <c r="N64" s="1143"/>
      <c r="O64" s="1143"/>
      <c r="P64" s="1143"/>
      <c r="Q64" s="1143"/>
      <c r="R64" s="1143"/>
      <c r="S64" s="2593">
        <v>0</v>
      </c>
      <c r="T64" s="2590">
        <v>0</v>
      </c>
      <c r="U64" s="2590">
        <v>0</v>
      </c>
      <c r="V64" s="2590">
        <v>8325000000</v>
      </c>
      <c r="W64" s="2589">
        <v>13847000000</v>
      </c>
      <c r="X64" s="2589">
        <v>14497000000</v>
      </c>
      <c r="Y64" s="2589">
        <v>15761000000</v>
      </c>
      <c r="Z64" s="2589">
        <v>17521000000</v>
      </c>
      <c r="AA64" s="2589">
        <v>23335000000</v>
      </c>
      <c r="AB64" s="365"/>
      <c r="AC64" s="365"/>
    </row>
    <row r="65" spans="1:29">
      <c r="A65" s="534" t="s">
        <v>76</v>
      </c>
      <c r="B65" s="1156" t="s">
        <v>1891</v>
      </c>
      <c r="C65" s="380"/>
      <c r="D65" s="1152">
        <v>0</v>
      </c>
      <c r="E65" s="1144"/>
      <c r="F65" s="1144"/>
      <c r="G65" s="1144"/>
      <c r="H65" s="1144"/>
      <c r="I65" s="1144"/>
      <c r="J65" s="1144"/>
      <c r="K65" s="1144"/>
      <c r="L65" s="1143"/>
      <c r="M65" s="1143"/>
      <c r="N65" s="1143">
        <v>1059000000</v>
      </c>
      <c r="O65" s="1143">
        <v>794000000</v>
      </c>
      <c r="P65" s="1143">
        <v>218000000</v>
      </c>
      <c r="Q65" s="1143">
        <v>0</v>
      </c>
      <c r="R65" s="1143"/>
      <c r="S65" s="2593"/>
      <c r="T65" s="2590"/>
      <c r="U65" s="2590"/>
      <c r="V65" s="2590"/>
      <c r="W65" s="2589"/>
      <c r="X65" s="2589"/>
      <c r="Y65" s="2589"/>
      <c r="Z65" s="2589"/>
      <c r="AA65" s="2589"/>
      <c r="AB65" s="365"/>
      <c r="AC65" s="365"/>
    </row>
    <row r="66" spans="1:29">
      <c r="A66" s="435" t="s">
        <v>120</v>
      </c>
      <c r="B66" s="380" t="s">
        <v>1892</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3">
        <v>-12316000000</v>
      </c>
      <c r="T66" s="2590">
        <v>13356000000</v>
      </c>
      <c r="U66" s="2590">
        <v>165000000</v>
      </c>
      <c r="V66" s="2590">
        <v>-980000000</v>
      </c>
      <c r="W66" s="2589">
        <v>-482000000</v>
      </c>
      <c r="X66" s="2589">
        <v>0</v>
      </c>
      <c r="Y66" s="2589">
        <v>0</v>
      </c>
      <c r="Z66" s="2589">
        <v>0</v>
      </c>
      <c r="AA66" s="2589">
        <v>0</v>
      </c>
      <c r="AB66" s="365"/>
      <c r="AC66" s="365"/>
    </row>
    <row r="67" spans="1:29">
      <c r="A67" s="435" t="s">
        <v>122</v>
      </c>
      <c r="B67" s="566" t="s">
        <v>1893</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3">
        <v>-12316000000</v>
      </c>
      <c r="T67" s="2590">
        <v>13356000000</v>
      </c>
      <c r="U67" s="2590">
        <v>165000000</v>
      </c>
      <c r="V67" s="2590">
        <v>-980000000</v>
      </c>
      <c r="W67" s="2589">
        <v>-482000000</v>
      </c>
      <c r="X67" s="2589">
        <v>0</v>
      </c>
      <c r="Y67" s="2589">
        <v>0</v>
      </c>
      <c r="Z67" s="2589">
        <v>0</v>
      </c>
      <c r="AA67" s="2589">
        <v>0</v>
      </c>
      <c r="AB67" s="365"/>
      <c r="AC67" s="365"/>
    </row>
    <row r="68" spans="1:29">
      <c r="A68" s="534" t="s">
        <v>76</v>
      </c>
      <c r="B68" s="1156" t="s">
        <v>1894</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3">
        <v>-12085000000</v>
      </c>
      <c r="T68" s="2590">
        <v>13500000000</v>
      </c>
      <c r="U68" s="2590">
        <v>-1063000000</v>
      </c>
      <c r="V68" s="2590">
        <v>0</v>
      </c>
      <c r="W68" s="2589">
        <v>0</v>
      </c>
      <c r="X68" s="2589">
        <v>0</v>
      </c>
      <c r="Y68" s="2589">
        <v>0</v>
      </c>
      <c r="Z68" s="2589">
        <v>0</v>
      </c>
      <c r="AA68" s="2589">
        <v>0</v>
      </c>
      <c r="AB68" s="365"/>
      <c r="AC68" s="365"/>
    </row>
    <row r="69" spans="1:29">
      <c r="A69" s="534" t="s">
        <v>76</v>
      </c>
      <c r="B69" s="1156" t="s">
        <v>1895</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3">
        <v>-64000000</v>
      </c>
      <c r="T69" s="2590">
        <v>-823000000</v>
      </c>
      <c r="U69" s="2590">
        <v>-1018000000</v>
      </c>
      <c r="V69" s="2590">
        <v>-1408000000</v>
      </c>
      <c r="W69" s="2589">
        <v>-1701000000</v>
      </c>
      <c r="X69" s="2589">
        <v>-1171000000</v>
      </c>
      <c r="Y69" s="2589">
        <v>-879000000</v>
      </c>
      <c r="Z69" s="2589">
        <v>-683000000</v>
      </c>
      <c r="AA69" s="2589">
        <v>-293000000</v>
      </c>
      <c r="AB69" s="365"/>
      <c r="AC69" s="365"/>
    </row>
    <row r="70" spans="1:29">
      <c r="A70" s="534" t="s">
        <v>76</v>
      </c>
      <c r="B70" s="1156" t="s">
        <v>1896</v>
      </c>
      <c r="C70" s="380"/>
      <c r="D70" s="1143">
        <v>0</v>
      </c>
      <c r="E70" s="1144"/>
      <c r="F70" s="1144"/>
      <c r="G70" s="1144"/>
      <c r="H70" s="1144"/>
      <c r="I70" s="1144"/>
      <c r="J70" s="1144"/>
      <c r="K70" s="1144"/>
      <c r="L70" s="1144"/>
      <c r="M70" s="1144"/>
      <c r="N70" s="1144"/>
      <c r="O70" s="1144"/>
      <c r="P70" s="1143">
        <v>-1843000000</v>
      </c>
      <c r="Q70" s="1143">
        <v>0</v>
      </c>
      <c r="R70" s="1143"/>
      <c r="S70" s="2593"/>
      <c r="T70" s="2590"/>
      <c r="U70" s="2590"/>
      <c r="V70" s="2590"/>
      <c r="W70" s="2589"/>
      <c r="X70" s="2589"/>
      <c r="Y70" s="2589"/>
      <c r="Z70" s="2589"/>
      <c r="AA70" s="2589"/>
      <c r="AB70" s="365"/>
      <c r="AC70" s="365"/>
    </row>
    <row r="71" spans="1:29">
      <c r="A71" s="534" t="s">
        <v>76</v>
      </c>
      <c r="B71" s="1156" t="s">
        <v>1897</v>
      </c>
      <c r="C71" s="380"/>
      <c r="D71" s="1143">
        <v>0</v>
      </c>
      <c r="E71" s="1144"/>
      <c r="F71" s="1144"/>
      <c r="G71" s="1144"/>
      <c r="H71" s="1144"/>
      <c r="I71" s="1144"/>
      <c r="J71" s="1144"/>
      <c r="K71" s="1143"/>
      <c r="L71" s="1144"/>
      <c r="M71" s="1144"/>
      <c r="N71" s="1144"/>
      <c r="O71" s="1144"/>
      <c r="P71" s="1144"/>
      <c r="Q71" s="1144"/>
      <c r="R71" s="1144"/>
      <c r="S71" s="2589"/>
      <c r="T71" s="2594"/>
      <c r="U71" s="2594"/>
      <c r="V71" s="2594"/>
      <c r="W71" s="2589"/>
      <c r="X71" s="2589"/>
      <c r="Y71" s="2589"/>
      <c r="Z71" s="2589"/>
      <c r="AA71" s="2589"/>
      <c r="AB71" s="365"/>
      <c r="AC71" s="365"/>
    </row>
    <row r="72" spans="1:29">
      <c r="A72" s="534" t="s">
        <v>76</v>
      </c>
      <c r="B72" s="1156" t="s">
        <v>1898</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3">
        <v>-231000000</v>
      </c>
      <c r="T72" s="2590">
        <v>-144000000</v>
      </c>
      <c r="U72" s="2590">
        <v>1228000000</v>
      </c>
      <c r="V72" s="2590">
        <v>-980000000</v>
      </c>
      <c r="W72" s="2589">
        <v>-482000000</v>
      </c>
      <c r="X72" s="2589">
        <v>0</v>
      </c>
      <c r="Y72" s="2589">
        <v>0</v>
      </c>
      <c r="Z72" s="2589">
        <v>0</v>
      </c>
      <c r="AA72" s="2589">
        <v>0</v>
      </c>
      <c r="AB72" s="365"/>
      <c r="AC72" s="365"/>
    </row>
    <row r="73" spans="1:29">
      <c r="A73" s="435" t="s">
        <v>431</v>
      </c>
      <c r="B73" s="566" t="s">
        <v>923</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9"/>
      <c r="T73" s="2590"/>
      <c r="U73" s="2590"/>
      <c r="V73" s="2590"/>
      <c r="W73" s="2589"/>
      <c r="X73" s="2589"/>
      <c r="Y73" s="2589"/>
      <c r="Z73" s="2589"/>
      <c r="AA73" s="2589"/>
      <c r="AB73" s="365"/>
      <c r="AC73" s="365"/>
    </row>
    <row r="74" spans="1:29">
      <c r="A74" s="534" t="s">
        <v>76</v>
      </c>
      <c r="B74" s="380" t="s">
        <v>1899</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3">
        <v>-3480000000</v>
      </c>
      <c r="T74" s="2590">
        <v>3141000000</v>
      </c>
      <c r="U74" s="2590">
        <v>-384000000</v>
      </c>
      <c r="V74" s="2590">
        <v>0</v>
      </c>
      <c r="W74" s="2589">
        <v>0</v>
      </c>
      <c r="X74" s="2589">
        <v>0</v>
      </c>
      <c r="Y74" s="2589">
        <v>0</v>
      </c>
      <c r="Z74" s="2589">
        <v>0</v>
      </c>
      <c r="AA74" s="2589">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1571</v>
      </c>
      <c r="P77" s="534" t="s">
        <v>1571</v>
      </c>
      <c r="Q77" s="534" t="s">
        <v>1571</v>
      </c>
      <c r="R77" s="534" t="s">
        <v>1571</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453</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1365</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1210</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1900</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879</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1901</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626</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f>IF(D39&lt;0, (D39/D17)*100)</f>
        <v>-0.19870557511070738</v>
      </c>
      <c r="E96" s="534">
        <f t="shared" ref="E96:V96" si="48">IF(E39&lt;0, (E39/E17)*100)</f>
        <v>-0.13537906137184114</v>
      </c>
      <c r="F96" s="534">
        <f t="shared" si="48"/>
        <v>-0.21767248178175969</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1902</v>
      </c>
      <c r="B1" s="82" t="s">
        <v>1903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1141</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1905</v>
      </c>
      <c r="B8" s="99" t="s">
        <v>877</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1640</v>
      </c>
      <c r="B9" s="99" t="s">
        <v>1906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1907</v>
      </c>
      <c r="B10" s="100" t="s">
        <v>1908</v>
      </c>
      <c r="C10" s="34" t="s">
        <v>1909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1910</v>
      </c>
      <c r="B11" s="100" t="s">
        <v>1911</v>
      </c>
      <c r="C11" s="34" t="s">
        <v>1909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992</v>
      </c>
      <c r="B12" s="100" t="s">
        <v>1048</v>
      </c>
      <c r="C12" s="34" t="s">
        <v>1909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1912</v>
      </c>
      <c r="B14" s="100" t="s">
        <v>1913</v>
      </c>
      <c r="C14" s="34" t="s">
        <v>1909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1914</v>
      </c>
      <c r="C15" s="34" t="s">
        <v>1909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1915</v>
      </c>
      <c r="B16" s="90" t="s">
        <v>1916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8">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539</v>
      </c>
      <c r="B21" s="152" t="s">
        <v>539</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1918</v>
      </c>
      <c r="B22" s="99" t="s">
        <v>1919</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1920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1920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1921</v>
      </c>
      <c r="B25" s="100" t="s">
        <v>1922</v>
      </c>
      <c r="C25" s="90" t="s">
        <v>1923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1924</v>
      </c>
      <c r="B26" s="100" t="s">
        <v>1925</v>
      </c>
      <c r="C26" s="90" t="s">
        <v>1923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1926</v>
      </c>
      <c r="B27" s="100" t="s">
        <v>1927</v>
      </c>
      <c r="C27" s="90" t="s">
        <v>1923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490</v>
      </c>
      <c r="B28" s="100" t="s">
        <v>491</v>
      </c>
      <c r="C28" s="90" t="s">
        <v>1923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1928</v>
      </c>
      <c r="B29" s="99" t="s">
        <v>1929</v>
      </c>
      <c r="C29" s="90" t="s">
        <v>1920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1930</v>
      </c>
      <c r="B30" s="99" t="s">
        <v>1931</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1234</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1243</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1162</v>
      </c>
      <c r="B37" s="90" t="s">
        <v>1162</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1932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1935</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1940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1941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1164</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8">
        <v>529800000000</v>
      </c>
      <c r="T51" s="2518">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447</v>
      </c>
      <c r="B52" s="152" t="s">
        <v>1107</v>
      </c>
      <c r="C52" s="90" t="s">
        <v>1942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1466</v>
      </c>
      <c r="B53" s="100" t="s">
        <v>1943</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1944</v>
      </c>
      <c r="B54" s="100" t="s">
        <v>1945</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716</v>
      </c>
      <c r="B56" s="99" t="s">
        <v>1946</v>
      </c>
      <c r="C56" s="90" t="s">
        <v>1942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1947</v>
      </c>
      <c r="B57" s="99" t="s">
        <v>1948</v>
      </c>
      <c r="C57" s="90" t="s">
        <v>1942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1949</v>
      </c>
      <c r="B58" s="99" t="s">
        <v>1950</v>
      </c>
      <c r="C58" s="90" t="s">
        <v>1942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1942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1951</v>
      </c>
      <c r="B60" s="100" t="s">
        <v>1952</v>
      </c>
      <c r="C60" s="90" t="s">
        <v>1953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447</v>
      </c>
      <c r="B61" s="138" t="s">
        <v>447</v>
      </c>
      <c r="C61" s="90" t="s">
        <v>1953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1954</v>
      </c>
      <c r="B63" s="99" t="s">
        <v>1955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922</v>
      </c>
      <c r="B64" s="99" t="s">
        <v>1273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1960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1961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1962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878</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619</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723</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879</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1174</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626</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1966</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1967</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1968</v>
      </c>
      <c r="B1" s="82" t="s">
        <v>7145</v>
      </c>
      <c r="C1" s="82"/>
      <c r="D1" s="27"/>
      <c r="E1" s="27"/>
      <c r="F1" s="27"/>
      <c r="G1" s="27"/>
      <c r="H1" s="27"/>
      <c r="I1" s="27"/>
      <c r="J1" s="27"/>
      <c r="K1" s="27"/>
      <c r="L1" s="27"/>
      <c r="M1" s="27"/>
      <c r="N1" s="27"/>
      <c r="O1" s="28"/>
      <c r="P1" s="28"/>
      <c r="Q1" s="28"/>
      <c r="R1" s="29"/>
      <c r="S1" s="28"/>
      <c r="T1" s="28"/>
      <c r="U1" s="28"/>
      <c r="V1" s="28"/>
      <c r="W1" s="28"/>
      <c r="X1" s="2"/>
      <c r="Y1" s="2"/>
    </row>
    <row r="2" spans="1:26">
      <c r="B2" s="30" t="s">
        <v>1969</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7143</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650</v>
      </c>
      <c r="B9" s="99" t="s">
        <v>1971</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537</v>
      </c>
      <c r="B10" s="99" t="s">
        <v>537</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7144</v>
      </c>
      <c r="B11" s="99" t="s">
        <v>7144</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538</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1972</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1973</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539</v>
      </c>
      <c r="B16" s="152" t="s">
        <v>539</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1188</v>
      </c>
      <c r="B19" s="99" t="s">
        <v>1974</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543</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1975</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1976</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1977</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1978</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1979</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1980</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453</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1981</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1982</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1983</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5"/>
  </cols>
  <sheetData>
    <row r="1" spans="1:28">
      <c r="A1" s="1147" t="s">
        <v>1984</v>
      </c>
      <c r="B1" s="794" t="s">
        <v>1985</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2"/>
    </row>
    <row r="2" spans="1:28">
      <c r="B2" s="797" t="s">
        <v>1986</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2"/>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2"/>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1140</v>
      </c>
      <c r="AB4" s="2466"/>
    </row>
    <row r="5" spans="1:28">
      <c r="A5" s="506" t="s">
        <v>28</v>
      </c>
      <c r="B5" s="801" t="s">
        <v>29</v>
      </c>
      <c r="C5" s="801" t="s">
        <v>1987</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6"/>
    </row>
    <row r="6" spans="1:28" s="848" customFormat="1">
      <c r="A6" s="822" t="s">
        <v>33</v>
      </c>
      <c r="B6" s="822" t="s">
        <v>551</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6"/>
    </row>
    <row r="7" spans="1:28">
      <c r="A7" s="805" t="s">
        <v>36</v>
      </c>
      <c r="B7" s="805" t="s">
        <v>552</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6"/>
    </row>
    <row r="8" spans="1:28">
      <c r="A8" s="807" t="s">
        <v>39</v>
      </c>
      <c r="B8" s="807" t="s">
        <v>630</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6"/>
    </row>
    <row r="9" spans="1:28">
      <c r="A9" s="808" t="s">
        <v>992</v>
      </c>
      <c r="B9" s="808" t="s">
        <v>1988</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6"/>
    </row>
    <row r="10" spans="1:28">
      <c r="A10" s="506" t="s">
        <v>76</v>
      </c>
      <c r="B10" s="808" t="s">
        <v>1989</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995</v>
      </c>
      <c r="B11" s="808" t="s">
        <v>1990</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6"/>
    </row>
    <row r="12" spans="1:28">
      <c r="A12" s="808" t="s">
        <v>49</v>
      </c>
      <c r="B12" s="808" t="s">
        <v>1775</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6"/>
    </row>
    <row r="13" spans="1:28">
      <c r="A13" s="807" t="s">
        <v>51</v>
      </c>
      <c r="B13" s="807" t="s">
        <v>1991</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6"/>
    </row>
    <row r="14" spans="1:28">
      <c r="A14" s="808" t="s">
        <v>638</v>
      </c>
      <c r="B14" s="808" t="s">
        <v>639</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1992</v>
      </c>
      <c r="B15" s="808" t="s">
        <v>1993</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1994</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1995</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7"/>
    </row>
    <row r="20" spans="1:28">
      <c r="A20" s="808" t="s">
        <v>1430</v>
      </c>
      <c r="B20" s="808" t="s">
        <v>1430</v>
      </c>
      <c r="C20" s="805" t="s">
        <v>1996</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1996</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570</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5"/>
    </row>
    <row r="23" spans="1:28" s="848" customFormat="1">
      <c r="A23" s="822" t="s">
        <v>198</v>
      </c>
      <c r="B23" s="822" t="s">
        <v>570</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6"/>
    </row>
    <row r="24" spans="1:28">
      <c r="A24" s="506" t="s">
        <v>73</v>
      </c>
      <c r="B24" s="805" t="s">
        <v>659</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6"/>
    </row>
    <row r="25" spans="1:28">
      <c r="A25" s="807" t="s">
        <v>79</v>
      </c>
      <c r="B25" s="807" t="s">
        <v>661</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6"/>
    </row>
    <row r="26" spans="1:28">
      <c r="A26" s="807" t="s">
        <v>1997</v>
      </c>
      <c r="B26" s="807" t="s">
        <v>1998</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1999</v>
      </c>
      <c r="B27" s="807" t="s">
        <v>2000</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6"/>
    </row>
    <row r="28" spans="1:28">
      <c r="A28" s="506" t="s">
        <v>76</v>
      </c>
      <c r="B28" s="808" t="s">
        <v>2001</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2002</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1918</v>
      </c>
      <c r="B30" s="807" t="s">
        <v>2003</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6"/>
    </row>
    <row r="31" spans="1:28">
      <c r="A31" s="808" t="s">
        <v>2004</v>
      </c>
      <c r="B31" s="808" t="s">
        <v>2004</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6"/>
    </row>
    <row r="32" spans="1:28">
      <c r="A32" s="808"/>
      <c r="B32" s="808" t="s">
        <v>7058</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2005</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2006</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2007</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6"/>
    </row>
    <row r="36" spans="1:28">
      <c r="A36" s="807" t="s">
        <v>2008</v>
      </c>
      <c r="B36" s="807" t="s">
        <v>2009</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6"/>
    </row>
    <row r="37" spans="1:28">
      <c r="A37" s="807" t="s">
        <v>1597</v>
      </c>
      <c r="B37" s="807" t="s">
        <v>2010</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6"/>
    </row>
    <row r="38" spans="1:28">
      <c r="A38" s="808" t="s">
        <v>2011</v>
      </c>
      <c r="B38" s="808" t="s">
        <v>2012</v>
      </c>
      <c r="C38" s="805" t="s">
        <v>1528</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6"/>
    </row>
    <row r="39" spans="1:28">
      <c r="A39" s="808" t="s">
        <v>2013</v>
      </c>
      <c r="B39" s="808" t="s">
        <v>2014</v>
      </c>
      <c r="C39" s="805" t="s">
        <v>1528</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6"/>
    </row>
    <row r="40" spans="1:28">
      <c r="A40" s="805" t="s">
        <v>237</v>
      </c>
      <c r="B40" s="805" t="s">
        <v>2015</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6"/>
    </row>
    <row r="41" spans="1:28" ht="16.5">
      <c r="A41" s="807" t="s">
        <v>239</v>
      </c>
      <c r="B41" s="807" t="s">
        <v>2016</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7"/>
    </row>
    <row r="42" spans="1:28" ht="16.5">
      <c r="A42" s="807" t="s">
        <v>242</v>
      </c>
      <c r="B42" s="807" t="s">
        <v>684</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7"/>
    </row>
    <row r="43" spans="1:28">
      <c r="A43" s="807"/>
      <c r="B43" s="807" t="s">
        <v>2017</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591</v>
      </c>
      <c r="B44" s="805" t="s">
        <v>591</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6"/>
    </row>
    <row r="45" spans="1:28">
      <c r="A45" s="506" t="s">
        <v>76</v>
      </c>
      <c r="B45" s="805" t="s">
        <v>2018</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6"/>
    </row>
    <row r="46" spans="1:28">
      <c r="A46" s="506" t="s">
        <v>76</v>
      </c>
      <c r="B46" s="805" t="s">
        <v>2019</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6"/>
    </row>
    <row r="47" spans="1:28">
      <c r="A47" s="506" t="s">
        <v>76</v>
      </c>
      <c r="B47" s="805" t="s">
        <v>2020</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6"/>
    </row>
    <row r="48" spans="1:28">
      <c r="A48" s="506" t="s">
        <v>76</v>
      </c>
      <c r="B48" s="805" t="s">
        <v>2021</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2022</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2023</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2024</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6"/>
    </row>
    <row r="52" spans="1:28" s="848" customFormat="1" ht="16.5">
      <c r="A52" s="506" t="s">
        <v>76</v>
      </c>
      <c r="B52" s="805" t="s">
        <v>2025</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7"/>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6"/>
    </row>
    <row r="54" spans="1:28">
      <c r="A54" s="506" t="s">
        <v>120</v>
      </c>
      <c r="B54" s="805" t="s">
        <v>596</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6"/>
    </row>
    <row r="55" spans="1:28">
      <c r="A55" s="807" t="s">
        <v>122</v>
      </c>
      <c r="B55" s="807" t="s">
        <v>2026</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2027</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2028</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2029</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2030</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6"/>
    </row>
    <row r="60" spans="1:28">
      <c r="A60" s="807" t="s">
        <v>431</v>
      </c>
      <c r="B60" s="807" t="s">
        <v>2031</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6"/>
    </row>
    <row r="61" spans="1:28">
      <c r="A61" s="805" t="s">
        <v>2032</v>
      </c>
      <c r="B61" s="805" t="s">
        <v>606</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2033</v>
      </c>
      <c r="B62" s="807" t="s">
        <v>2034</v>
      </c>
      <c r="C62" s="805" t="s">
        <v>1942</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1256</v>
      </c>
      <c r="B63" s="807" t="s">
        <v>2035</v>
      </c>
      <c r="C63" s="805" t="s">
        <v>1942</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1261</v>
      </c>
      <c r="B64" s="807" t="s">
        <v>2036</v>
      </c>
      <c r="C64" s="805" t="s">
        <v>1942</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2037</v>
      </c>
      <c r="B65" s="807" t="s">
        <v>2038</v>
      </c>
      <c r="C65" s="805" t="s">
        <v>1942</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1278</v>
      </c>
      <c r="B66" s="807" t="s">
        <v>1278</v>
      </c>
      <c r="C66" s="805" t="s">
        <v>1942</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2039</v>
      </c>
      <c r="B67" s="807" t="s">
        <v>2040</v>
      </c>
      <c r="C67" s="805" t="s">
        <v>1942</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716</v>
      </c>
      <c r="B68" s="807" t="s">
        <v>610</v>
      </c>
      <c r="C68" s="805" t="s">
        <v>1942</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2041</v>
      </c>
      <c r="B69" s="807" t="s">
        <v>2041</v>
      </c>
      <c r="C69" s="805" t="s">
        <v>1942</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2042</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2"/>
    </row>
    <row r="71" spans="1:28" ht="15.75" customHeight="1">
      <c r="A71" s="807" t="s">
        <v>2043</v>
      </c>
      <c r="B71" s="807" t="s">
        <v>2044</v>
      </c>
      <c r="C71" s="805" t="s">
        <v>1942</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2"/>
    </row>
    <row r="72" spans="1:28">
      <c r="A72" s="506" t="s">
        <v>76</v>
      </c>
      <c r="B72" s="808" t="s">
        <v>2023</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2"/>
    </row>
    <row r="73" spans="1:28">
      <c r="A73" s="506" t="s">
        <v>76</v>
      </c>
      <c r="B73" s="808" t="s">
        <v>2024</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2"/>
    </row>
    <row r="74" spans="1:28">
      <c r="A74" s="807" t="s">
        <v>2045</v>
      </c>
      <c r="B74" s="807" t="s">
        <v>2046</v>
      </c>
      <c r="C74" s="805" t="s">
        <v>1942</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2"/>
    </row>
    <row r="75" spans="1:28">
      <c r="A75" s="506" t="s">
        <v>76</v>
      </c>
      <c r="B75" s="808" t="s">
        <v>2047</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2"/>
    </row>
    <row r="76" spans="1:28">
      <c r="A76" s="506" t="s">
        <v>76</v>
      </c>
      <c r="B76" s="808" t="s">
        <v>2048</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2"/>
    </row>
    <row r="77" spans="1:28">
      <c r="A77" s="506" t="s">
        <v>76</v>
      </c>
      <c r="B77" s="808" t="s">
        <v>2049</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2"/>
    </row>
    <row r="78" spans="1:28">
      <c r="A78" s="506" t="s">
        <v>76</v>
      </c>
      <c r="B78" s="808" t="s">
        <v>2050</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2"/>
    </row>
    <row r="79" spans="1:28">
      <c r="A79" s="506" t="s">
        <v>76</v>
      </c>
      <c r="B79" s="808" t="s">
        <v>2051</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2"/>
    </row>
    <row r="80" spans="1:28">
      <c r="A80" s="506" t="s">
        <v>76</v>
      </c>
      <c r="B80" s="808" t="s">
        <v>2052</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2053</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2054</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6"/>
    </row>
    <row r="83" spans="1:28">
      <c r="A83" s="506" t="s">
        <v>76</v>
      </c>
      <c r="B83" s="805" t="s">
        <v>2055</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6"/>
    </row>
    <row r="84" spans="1:28">
      <c r="A84" s="807" t="s">
        <v>2056</v>
      </c>
      <c r="B84" s="807" t="s">
        <v>2057</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2058</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6"/>
    </row>
    <row r="86" spans="1:28">
      <c r="A86" s="805" t="s">
        <v>2059</v>
      </c>
      <c r="B86" s="805" t="s">
        <v>2060</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2061</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1492</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6"/>
    </row>
    <row r="89" spans="1:28" ht="19.5" customHeight="1">
      <c r="A89" s="805" t="s">
        <v>2062</v>
      </c>
      <c r="C89" s="805"/>
      <c r="D89" s="805"/>
      <c r="E89" s="543"/>
      <c r="F89" s="543"/>
      <c r="G89" s="543"/>
      <c r="H89" s="543"/>
      <c r="I89" s="543"/>
      <c r="J89" s="543"/>
      <c r="K89" s="543"/>
      <c r="L89" s="816"/>
      <c r="M89" s="543"/>
      <c r="N89" s="543"/>
      <c r="O89" s="816"/>
      <c r="P89" s="803"/>
      <c r="Q89" s="803"/>
      <c r="V89" s="543"/>
      <c r="W89" s="1161"/>
      <c r="X89" s="1161"/>
      <c r="Y89" s="1161"/>
      <c r="Z89" s="1161"/>
      <c r="AA89" s="1161"/>
      <c r="AB89" s="2466"/>
    </row>
    <row r="90" spans="1:28" ht="19.5" customHeight="1">
      <c r="A90" s="805" t="s">
        <v>2063</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6"/>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6"/>
    </row>
    <row r="93" spans="1:28" ht="16.5">
      <c r="C93" s="805"/>
      <c r="D93" s="805"/>
      <c r="E93" s="543"/>
      <c r="F93" s="543"/>
      <c r="G93" s="543"/>
      <c r="H93" s="543"/>
      <c r="I93" s="543"/>
      <c r="J93" s="543"/>
      <c r="K93" s="543"/>
      <c r="L93" s="816"/>
      <c r="M93" s="543"/>
      <c r="N93" s="543"/>
      <c r="O93" s="816"/>
      <c r="P93" s="803"/>
      <c r="Q93" s="803"/>
      <c r="V93" s="543"/>
      <c r="AB93" s="2597"/>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6"/>
    </row>
    <row r="95" spans="1:28">
      <c r="B95" s="805" t="s">
        <v>619</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1365</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2064</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879</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1578</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939</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1043</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1966</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2065</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2066</v>
      </c>
      <c r="B1" s="82" t="s">
        <v>2067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1501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2069</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2070</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2071</v>
      </c>
      <c r="B10" s="100" t="s">
        <v>2071</v>
      </c>
      <c r="C10" t="s">
        <v>2072</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2073</v>
      </c>
      <c r="B11" s="100" t="s">
        <v>2073</v>
      </c>
      <c r="C11" t="s">
        <v>2072</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2074</v>
      </c>
      <c r="B12" s="99" t="s">
        <v>2074</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2075</v>
      </c>
      <c r="B13" s="99" t="s">
        <v>2076</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2077</v>
      </c>
      <c r="B14" s="100" t="s">
        <v>2078</v>
      </c>
      <c r="C14" t="s">
        <v>2079</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2080</v>
      </c>
      <c r="B15" s="100" t="s">
        <v>2080</v>
      </c>
      <c r="C15" t="s">
        <v>2079</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793</v>
      </c>
      <c r="B16" s="100" t="s">
        <v>793</v>
      </c>
      <c r="C16" t="s">
        <v>2079</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2081</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2082</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2083</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2084</v>
      </c>
      <c r="B20" s="99" t="s">
        <v>2085</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887</v>
      </c>
      <c r="B21" s="99" t="s">
        <v>2086</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2087</v>
      </c>
      <c r="B22" s="99" t="s">
        <v>2088</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2089</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2090</v>
      </c>
      <c r="B24" s="428" t="s">
        <v>2090</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2091</v>
      </c>
      <c r="B25" s="428" t="s">
        <v>2092</v>
      </c>
      <c r="C25" s="424" t="s">
        <v>2093</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2094</v>
      </c>
      <c r="B26" s="428" t="s">
        <v>2094</v>
      </c>
      <c r="C26" s="424" t="s">
        <v>2093</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2095</v>
      </c>
      <c r="B27" s="428" t="s">
        <v>2096</v>
      </c>
      <c r="C27" s="424" t="s">
        <v>2093</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2097</v>
      </c>
      <c r="B28" s="428" t="s">
        <v>2098</v>
      </c>
      <c r="C28" s="424" t="s">
        <v>2093</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2099</v>
      </c>
      <c r="B29" s="480" t="s">
        <v>2099</v>
      </c>
      <c r="C29" s="424" t="s">
        <v>2093</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2100</v>
      </c>
      <c r="B30" s="426" t="s">
        <v>2100</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2101</v>
      </c>
      <c r="B31" s="426" t="s">
        <v>2101</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2102</v>
      </c>
      <c r="B32" s="426" t="s">
        <v>2103</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2104</v>
      </c>
      <c r="B33" s="480" t="s">
        <v>2104</v>
      </c>
      <c r="C33" s="424" t="s">
        <v>2105</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2106</v>
      </c>
      <c r="B34" s="428" t="s">
        <v>2106</v>
      </c>
      <c r="C34" s="424" t="s">
        <v>2105</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2107</v>
      </c>
      <c r="B35" s="428" t="s">
        <v>2108</v>
      </c>
      <c r="C35" s="424" t="s">
        <v>2105</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2109</v>
      </c>
      <c r="B36" s="428" t="s">
        <v>2109</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2110</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2111</v>
      </c>
      <c r="B38" s="99" t="s">
        <v>2112</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2113</v>
      </c>
      <c r="B39" s="99" t="s">
        <v>2114</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889</v>
      </c>
      <c r="B41" s="99" t="s">
        <v>2115</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2116</v>
      </c>
      <c r="B42" s="481" t="s">
        <v>2117</v>
      </c>
      <c r="C42" s="14" t="s">
        <v>2118</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2119</v>
      </c>
      <c r="B43" s="481" t="s">
        <v>2119</v>
      </c>
      <c r="C43" s="14" t="s">
        <v>2118</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567</v>
      </c>
      <c r="B44" s="99" t="s">
        <v>1341</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2120</v>
      </c>
      <c r="B45" s="99" t="s">
        <v>2121</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2122</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539</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1598</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1528</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1528</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1596</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2123</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1599</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684</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681</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2124</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2125</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2126</v>
      </c>
      <c r="B62" s="99" t="s">
        <v>2127</v>
      </c>
      <c r="C62" s="58" t="s">
        <v>402</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684</v>
      </c>
      <c r="C63" s="117" t="s">
        <v>2128</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681</v>
      </c>
      <c r="C64" s="117" t="s">
        <v>2128</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2129</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2130</v>
      </c>
      <c r="B66" s="99" t="s">
        <v>2131</v>
      </c>
      <c r="C66" s="58" t="s">
        <v>402</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2132</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2133</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2134</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2135</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2136</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2137</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2138</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2139</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2140</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2141</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2142</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2143</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2144</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2145</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2146</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2147</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2148</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1087</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1617</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2149</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2150</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2151</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2152</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431</v>
      </c>
      <c r="B95" s="99" t="s">
        <v>2153</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595</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2154</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2142</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1351</v>
      </c>
      <c r="B99" s="100" t="s">
        <v>2143</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609</v>
      </c>
      <c r="B100" s="99" t="s">
        <v>2144</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1351</v>
      </c>
      <c r="B101" s="100" t="s">
        <v>1351</v>
      </c>
      <c r="C101" s="58" t="s">
        <v>978</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2155</v>
      </c>
      <c r="B102" s="100" t="s">
        <v>2155</v>
      </c>
      <c r="C102" s="58" t="s">
        <v>978</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2156</v>
      </c>
      <c r="B103" s="99" t="s">
        <v>2156</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1256</v>
      </c>
      <c r="B104" s="99" t="s">
        <v>1347</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2157</v>
      </c>
      <c r="B105" s="99" t="s">
        <v>2145</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2158</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878</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1832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2159</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2160</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939</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879</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2161</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2162</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2163</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2164</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2165</v>
      </c>
      <c r="B1" s="82" t="s">
        <v>2166</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2167</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2168</v>
      </c>
      <c r="P5" s="28" t="s">
        <v>2169</v>
      </c>
      <c r="Q5" s="28" t="s">
        <v>2170</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8">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2171</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9">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600">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2172</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600"/>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2173</v>
      </c>
      <c r="B10" s="99" t="s">
        <v>2174</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600">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2175</v>
      </c>
      <c r="B11" s="99" t="s">
        <v>2176</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600">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995</v>
      </c>
      <c r="B12" s="99" t="s">
        <v>2177</v>
      </c>
      <c r="C12" t="s">
        <v>2178</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600">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2179</v>
      </c>
      <c r="C13" t="s">
        <v>2178</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600">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846</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600">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2180</v>
      </c>
      <c r="B15" s="99" t="s">
        <v>2181</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600">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2182</v>
      </c>
      <c r="B16" s="99" t="s">
        <v>2183</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600">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8">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567</v>
      </c>
      <c r="B18" s="99" t="s">
        <v>2184</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600">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1810</v>
      </c>
      <c r="B19" s="99" t="s">
        <v>891</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600"/>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889</v>
      </c>
      <c r="B20" s="99" t="s">
        <v>2185</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600">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8">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2122</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600">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2186</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600">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2187</v>
      </c>
      <c r="B24" s="100" t="s">
        <v>2188</v>
      </c>
      <c r="C24" s="90" t="s">
        <v>2189</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600">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2190</v>
      </c>
      <c r="B25" s="100" t="s">
        <v>2191</v>
      </c>
      <c r="C25" s="90" t="s">
        <v>2189</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600">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600">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2192</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600"/>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2193</v>
      </c>
      <c r="B28" s="100" t="s">
        <v>2194</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600">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2195</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600"/>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2196</v>
      </c>
      <c r="B30" s="100" t="s">
        <v>2197</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600">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2198</v>
      </c>
      <c r="B31" s="103" t="s">
        <v>2198</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600">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898</v>
      </c>
      <c r="B32" s="99" t="s">
        <v>2199</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600">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600">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2200</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600">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2201</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600">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2202</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600">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2203</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600">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2204</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600">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2205</v>
      </c>
      <c r="B39" s="99" t="s">
        <v>2206</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600"/>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2207</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1232</v>
      </c>
      <c r="B41" s="90" t="s">
        <v>2208</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600">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1600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600">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2195</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600"/>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684</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600">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600">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600">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2201</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600">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2209</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600">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2210</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600"/>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2211</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600">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2212</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600"/>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2213</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600"/>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2214</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600"/>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2215</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600">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8">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600">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600">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2216</v>
      </c>
      <c r="C58" s="90" t="s">
        <v>3081</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600">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1622</v>
      </c>
      <c r="C59" s="90" t="s">
        <v>3081</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600">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431</v>
      </c>
      <c r="B60" s="99" t="s">
        <v>2217</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600">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433</v>
      </c>
      <c r="B61" s="99" t="s">
        <v>433</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600"/>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600">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2200</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600">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2201</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600">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2218</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600">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2219</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600">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2220</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600">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2200</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600">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2201</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600">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2218</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600">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2219</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600">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2221</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2222</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1563</v>
      </c>
      <c r="B75" s="117" t="s">
        <v>1563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1563</v>
      </c>
      <c r="B76" s="117" t="s">
        <v>1563</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2223</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1365</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2224</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2225</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540</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1043</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I6" activePane="bottomRight" state="frozen"/>
      <selection pane="topRight" activeCell="R7" sqref="R7"/>
      <selection pane="bottomLeft" activeCell="R7" sqref="R7"/>
      <selection pane="bottomRight" activeCell="M44" sqref="M44"/>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5" width="12.5703125" bestFit="1" customWidth="1"/>
    <col min="16" max="16" width="19.8554687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2226</v>
      </c>
      <c r="B1" s="82" t="s">
        <v>2227</v>
      </c>
      <c r="C1" s="82"/>
      <c r="D1" s="27"/>
      <c r="E1" s="27"/>
      <c r="F1" s="27"/>
      <c r="G1" s="27"/>
      <c r="H1" s="27"/>
      <c r="I1" s="27"/>
      <c r="J1" s="27"/>
      <c r="K1" s="27"/>
      <c r="L1" s="27"/>
      <c r="M1" s="27"/>
      <c r="N1" s="27"/>
      <c r="O1" s="28"/>
      <c r="P1" s="28"/>
      <c r="Q1" s="28"/>
      <c r="R1" s="29"/>
      <c r="S1" s="28"/>
      <c r="T1" s="28"/>
      <c r="U1" s="28"/>
      <c r="V1" s="28"/>
      <c r="W1" s="28"/>
      <c r="X1" s="2"/>
    </row>
    <row r="2" spans="1:47">
      <c r="B2" s="30" t="s">
        <v>2228</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2229</v>
      </c>
      <c r="P5" s="28" t="s">
        <v>30</v>
      </c>
      <c r="Q5" s="28" t="s">
        <v>30</v>
      </c>
      <c r="R5" s="28" t="s">
        <v>30</v>
      </c>
      <c r="S5" s="28" t="s">
        <v>30</v>
      </c>
      <c r="T5" s="28" t="s">
        <v>32</v>
      </c>
      <c r="U5" s="28" t="s">
        <v>32</v>
      </c>
      <c r="V5" s="28" t="s">
        <v>32</v>
      </c>
      <c r="W5" s="28" t="s">
        <v>32</v>
      </c>
      <c r="X5" s="2" t="s">
        <v>32</v>
      </c>
      <c r="Y5" s="2" t="s">
        <v>32</v>
      </c>
      <c r="Z5" s="2" t="s">
        <v>32</v>
      </c>
    </row>
    <row r="6" spans="1:47" s="9" customFormat="1">
      <c r="A6" s="1175" t="s">
        <v>788</v>
      </c>
      <c r="B6" s="1176" t="s">
        <v>788</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536</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2230</v>
      </c>
      <c r="B8" s="28" t="s">
        <v>2230</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2231</v>
      </c>
      <c r="B9" s="28" t="s">
        <v>2231</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2232</v>
      </c>
      <c r="B10" s="28" t="s">
        <v>2232</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2233</v>
      </c>
      <c r="B12" s="28" t="s">
        <v>2233</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563</v>
      </c>
      <c r="B14" s="27" t="s">
        <v>563</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2234</v>
      </c>
      <c r="B15" s="28" t="s">
        <v>2234</v>
      </c>
      <c r="C15" s="34" t="s">
        <v>1518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2235</v>
      </c>
      <c r="B16" s="28" t="s">
        <v>2236</v>
      </c>
      <c r="C16" s="34" t="s">
        <v>1518</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2237</v>
      </c>
      <c r="B17" s="28" t="s">
        <v>2238</v>
      </c>
      <c r="C17" s="34" t="s">
        <v>1518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538</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479</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2239</v>
      </c>
      <c r="B21" s="28" t="s">
        <v>2239</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2240</v>
      </c>
      <c r="B22" s="28" t="s">
        <v>2240</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1188</v>
      </c>
      <c r="B23" s="28" t="s">
        <v>1188</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2241</v>
      </c>
      <c r="B26" s="445" t="s">
        <v>2242</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489</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809</v>
      </c>
      <c r="B28" s="339" t="s">
        <v>809</v>
      </c>
      <c r="C28" s="34" t="s">
        <v>489</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2243</v>
      </c>
      <c r="B29" s="339" t="s">
        <v>2244</v>
      </c>
      <c r="C29" s="34" t="s">
        <v>2245</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490</v>
      </c>
      <c r="B30" s="339" t="s">
        <v>664</v>
      </c>
      <c r="C30" s="34" t="s">
        <v>489</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2246</v>
      </c>
      <c r="B31" s="339" t="s">
        <v>2247</v>
      </c>
      <c r="C31" s="34" t="s">
        <v>2245</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2248</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1072</v>
      </c>
      <c r="B34" s="27" t="s">
        <v>2249</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2250</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2251</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2252</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2253</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813</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2254</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2255</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2256</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595</v>
      </c>
      <c r="B44" s="1176" t="s">
        <v>2257</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f>P46+P50+P65</f>
        <v>71900000</v>
      </c>
      <c r="Q44" s="1159">
        <f t="shared" ref="Q44:Z44" si="15">Q46+Q50+Q65</f>
        <v>39600000</v>
      </c>
      <c r="R44" s="1159">
        <f t="shared" si="15"/>
        <v>66000000</v>
      </c>
      <c r="S44" s="1159">
        <f t="shared" si="15"/>
        <v>13000000</v>
      </c>
      <c r="T44" s="1159">
        <f t="shared" si="15"/>
        <v>17700000</v>
      </c>
      <c r="U44" s="1159">
        <f t="shared" si="15"/>
        <v>18400000</v>
      </c>
      <c r="V44" s="1159">
        <f t="shared" si="15"/>
        <v>22000000</v>
      </c>
      <c r="W44" s="1159">
        <f t="shared" si="15"/>
        <v>22100000</v>
      </c>
      <c r="X44" s="1159">
        <f t="shared" si="15"/>
        <v>20400000</v>
      </c>
      <c r="Y44" s="1159">
        <f t="shared" si="15"/>
        <v>12300000</v>
      </c>
      <c r="Z44" s="1159">
        <f t="shared" si="15"/>
        <v>1600000</v>
      </c>
    </row>
    <row r="45" spans="1:26">
      <c r="A45" t="s">
        <v>76</v>
      </c>
      <c r="B45" s="27" t="s">
        <v>2258</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1570</v>
      </c>
      <c r="C46" s="34" t="s">
        <v>1031</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6">N62</f>
        <v>18100000</v>
      </c>
      <c r="O46" s="21">
        <f t="shared" si="16"/>
        <v>54100000</v>
      </c>
      <c r="P46" s="21">
        <f>P62</f>
        <v>40900000</v>
      </c>
      <c r="Q46" s="21">
        <f t="shared" ref="Q46:Z46" si="17">Q62</f>
        <v>53200000</v>
      </c>
      <c r="R46" s="21">
        <f t="shared" si="17"/>
        <v>-7600000</v>
      </c>
      <c r="S46" s="21">
        <f t="shared" si="17"/>
        <v>1700000</v>
      </c>
      <c r="T46" s="21">
        <f t="shared" si="17"/>
        <v>13000000</v>
      </c>
      <c r="U46" s="21">
        <f t="shared" si="17"/>
        <v>-300000</v>
      </c>
      <c r="V46" s="21">
        <f t="shared" si="17"/>
        <v>200000</v>
      </c>
      <c r="W46" s="21">
        <f t="shared" si="17"/>
        <v>-2100000</v>
      </c>
      <c r="X46" s="21">
        <f t="shared" si="17"/>
        <v>-4600000</v>
      </c>
      <c r="Y46" s="21">
        <f t="shared" si="17"/>
        <v>-12300000</v>
      </c>
      <c r="Z46" s="21">
        <f t="shared" si="17"/>
        <v>-20100000</v>
      </c>
    </row>
    <row r="47" spans="1:26">
      <c r="A47" s="446" t="s">
        <v>418</v>
      </c>
      <c r="B47" s="446"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2259</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2260</v>
      </c>
      <c r="C50" s="34" t="s">
        <v>1031</v>
      </c>
      <c r="D50" s="125">
        <v>2200000</v>
      </c>
      <c r="E50" s="125">
        <v>17400000</v>
      </c>
      <c r="F50" s="125">
        <v>25700000</v>
      </c>
      <c r="G50" s="125">
        <v>3800000</v>
      </c>
      <c r="H50" s="125">
        <v>-44500000</v>
      </c>
      <c r="I50" s="125">
        <v>-8600000</v>
      </c>
      <c r="J50" s="125">
        <v>-23700000</v>
      </c>
      <c r="K50" s="125">
        <v>-15600000</v>
      </c>
      <c r="L50" s="125">
        <v>-7134000</v>
      </c>
      <c r="M50" s="125">
        <f t="shared" ref="M50:O50" si="18">M55+M58</f>
        <v>-53100000</v>
      </c>
      <c r="N50" s="125">
        <f t="shared" si="18"/>
        <v>18500000</v>
      </c>
      <c r="O50" s="125">
        <f t="shared" si="18"/>
        <v>-20300000</v>
      </c>
      <c r="P50" s="125">
        <f>P55+P58</f>
        <v>-83400000</v>
      </c>
      <c r="Q50" s="125">
        <f t="shared" ref="Q50:Y50" si="19">Q55+Q58</f>
        <v>22200000</v>
      </c>
      <c r="R50" s="125">
        <f t="shared" si="19"/>
        <v>4900000</v>
      </c>
      <c r="S50" s="125">
        <f t="shared" si="19"/>
        <v>-200900000</v>
      </c>
      <c r="T50" s="125">
        <f t="shared" si="19"/>
        <v>-99000000</v>
      </c>
      <c r="U50" s="125">
        <f t="shared" si="19"/>
        <v>18700000</v>
      </c>
      <c r="V50" s="125">
        <f t="shared" si="19"/>
        <v>21800000</v>
      </c>
      <c r="W50" s="125">
        <f t="shared" si="19"/>
        <v>24200000</v>
      </c>
      <c r="X50" s="125">
        <f t="shared" si="19"/>
        <v>25000000</v>
      </c>
      <c r="Y50" s="125">
        <f t="shared" si="19"/>
        <v>24600000</v>
      </c>
      <c r="Z50" s="125">
        <f>Z55+Z58</f>
        <v>21700000</v>
      </c>
    </row>
    <row r="51" spans="1:26">
      <c r="A51" s="446" t="s">
        <v>349</v>
      </c>
      <c r="B51" s="446" t="s">
        <v>349</v>
      </c>
      <c r="C51" s="34" t="s">
        <v>2261</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2261</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2261</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2262</v>
      </c>
      <c r="B54" s="27" t="s">
        <v>524</v>
      </c>
      <c r="C54" s="34" t="s">
        <v>1031</v>
      </c>
      <c r="D54" s="125"/>
      <c r="E54" s="125"/>
      <c r="F54" s="125"/>
      <c r="G54" s="125"/>
      <c r="H54" s="125"/>
      <c r="I54" s="125">
        <v>-10900000</v>
      </c>
      <c r="J54" s="125"/>
      <c r="K54" s="125"/>
      <c r="L54" s="125">
        <v>-3567000</v>
      </c>
      <c r="M54" s="125"/>
      <c r="N54" s="125"/>
      <c r="O54" s="125"/>
      <c r="P54" s="125"/>
      <c r="Q54" s="125"/>
      <c r="R54" s="125"/>
      <c r="S54" s="125"/>
      <c r="T54" s="125"/>
      <c r="U54" s="125"/>
      <c r="V54" s="125"/>
      <c r="W54" s="125"/>
      <c r="X54" s="125"/>
      <c r="Y54" s="125"/>
      <c r="Z54" s="125"/>
    </row>
    <row r="55" spans="1:26">
      <c r="B55" s="27" t="s">
        <v>2263</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2264</v>
      </c>
      <c r="C56" s="34"/>
      <c r="D56" s="125"/>
      <c r="E56" s="125"/>
      <c r="F56" s="125"/>
      <c r="G56" s="125"/>
      <c r="H56" s="125"/>
      <c r="I56" s="125"/>
      <c r="J56" s="125"/>
      <c r="K56" s="125"/>
      <c r="L56" s="125"/>
      <c r="M56" s="125">
        <v>-47600000</v>
      </c>
      <c r="N56" s="125">
        <v>17690000</v>
      </c>
      <c r="O56" s="125">
        <v>-17100000</v>
      </c>
      <c r="P56" s="125">
        <v>-67500000</v>
      </c>
      <c r="Q56" s="125">
        <v>16700000</v>
      </c>
      <c r="R56" s="125">
        <v>-18200000</v>
      </c>
      <c r="S56" s="125">
        <v>-196200000</v>
      </c>
      <c r="T56" s="298">
        <v>-103700000</v>
      </c>
      <c r="U56" s="298">
        <v>18800000</v>
      </c>
      <c r="V56" s="298">
        <v>21700000</v>
      </c>
      <c r="W56" s="28">
        <v>24900000</v>
      </c>
      <c r="X56" s="2">
        <v>26700000</v>
      </c>
      <c r="Y56">
        <v>29000000</v>
      </c>
      <c r="Z56">
        <v>28900000</v>
      </c>
    </row>
    <row r="57" spans="1:26">
      <c r="B57" s="27" t="s">
        <v>2265</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2266</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2267</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2268</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2266</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447</v>
      </c>
      <c r="C64" s="34"/>
      <c r="D64" s="125"/>
      <c r="E64" s="125"/>
      <c r="F64" s="125"/>
      <c r="G64" s="125"/>
      <c r="H64" s="125"/>
      <c r="I64" s="125"/>
      <c r="J64" s="125"/>
      <c r="K64" s="125"/>
      <c r="L64" s="125"/>
      <c r="M64" s="125">
        <v>-12600000</v>
      </c>
      <c r="N64" s="125">
        <v>18000000</v>
      </c>
      <c r="O64" s="125">
        <v>55200000</v>
      </c>
      <c r="P64" s="125">
        <f>P65*1000000</f>
        <v>114400000000000</v>
      </c>
      <c r="Q64" s="125">
        <f t="shared" ref="Q64:Z64" si="20">Q65*1000000</f>
        <v>-35800000000000</v>
      </c>
      <c r="R64" s="125">
        <f t="shared" si="20"/>
        <v>68700000000000</v>
      </c>
      <c r="S64" s="125">
        <f t="shared" si="20"/>
        <v>212200000000000</v>
      </c>
      <c r="T64" s="125">
        <f t="shared" si="20"/>
        <v>103700000000000</v>
      </c>
      <c r="U64" s="125">
        <f t="shared" si="20"/>
        <v>0</v>
      </c>
      <c r="V64" s="125">
        <f t="shared" si="20"/>
        <v>0</v>
      </c>
      <c r="W64" s="125">
        <f t="shared" si="20"/>
        <v>0</v>
      </c>
      <c r="X64" s="125">
        <f t="shared" si="20"/>
        <v>0</v>
      </c>
      <c r="Y64" s="125">
        <f t="shared" si="20"/>
        <v>0</v>
      </c>
      <c r="Z64" s="125">
        <f t="shared" si="20"/>
        <v>0</v>
      </c>
    </row>
    <row r="65" spans="1:27">
      <c r="A65" s="27" t="s">
        <v>7228</v>
      </c>
      <c r="B65" s="27" t="s">
        <v>7228</v>
      </c>
      <c r="C65" s="34" t="s">
        <v>1031</v>
      </c>
      <c r="D65" s="125"/>
      <c r="E65" s="125"/>
      <c r="F65" s="125"/>
      <c r="G65" s="125"/>
      <c r="H65" s="125"/>
      <c r="I65" s="125"/>
      <c r="J65" s="125"/>
      <c r="K65" s="125"/>
      <c r="L65" s="125"/>
      <c r="M65" s="125">
        <v>56700000</v>
      </c>
      <c r="N65" s="125">
        <v>-32600000</v>
      </c>
      <c r="O65" s="125">
        <v>11600000</v>
      </c>
      <c r="P65" s="13">
        <v>114400000</v>
      </c>
      <c r="Q65" s="13">
        <v>-35800000</v>
      </c>
      <c r="R65" s="125">
        <v>68700000</v>
      </c>
      <c r="S65" s="125">
        <v>212200000</v>
      </c>
      <c r="T65" s="125">
        <v>103700000</v>
      </c>
      <c r="U65" s="298">
        <v>0</v>
      </c>
      <c r="V65" s="298">
        <v>0</v>
      </c>
      <c r="W65" s="298">
        <v>0</v>
      </c>
      <c r="X65" s="28">
        <v>0</v>
      </c>
      <c r="Y65" s="2">
        <v>0</v>
      </c>
      <c r="Z65" s="2634">
        <v>0</v>
      </c>
    </row>
    <row r="66" spans="1:27">
      <c r="B66" s="27"/>
      <c r="C66" s="34"/>
      <c r="W66" s="28"/>
      <c r="X66" s="2"/>
    </row>
    <row r="67" spans="1: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1:27">
      <c r="B68" s="27"/>
      <c r="C68" s="34"/>
      <c r="W68" s="28"/>
      <c r="X68" s="2"/>
    </row>
    <row r="69" spans="1:27">
      <c r="B69" t="s">
        <v>2269</v>
      </c>
      <c r="C69" s="34"/>
      <c r="D69" s="21">
        <f>D6-D13-D7</f>
        <v>0</v>
      </c>
      <c r="E69" s="21">
        <f>E6-E13-E7</f>
        <v>0</v>
      </c>
      <c r="F69" s="21">
        <f t="shared" ref="F69:V69" si="21">F6-F13-F7</f>
        <v>0</v>
      </c>
      <c r="G69" s="21">
        <f t="shared" si="21"/>
        <v>0</v>
      </c>
      <c r="H69" s="21">
        <f t="shared" si="21"/>
        <v>0</v>
      </c>
      <c r="I69" s="21">
        <f t="shared" si="21"/>
        <v>0</v>
      </c>
      <c r="J69" s="21">
        <f t="shared" si="21"/>
        <v>0</v>
      </c>
      <c r="K69" s="21">
        <f>K6-K13-K7</f>
        <v>0</v>
      </c>
      <c r="L69" s="21">
        <f t="shared" si="21"/>
        <v>0</v>
      </c>
      <c r="M69" s="21">
        <f t="shared" si="21"/>
        <v>0</v>
      </c>
      <c r="N69" s="21">
        <f t="shared" si="21"/>
        <v>0</v>
      </c>
      <c r="O69" s="21">
        <f t="shared" si="21"/>
        <v>0</v>
      </c>
      <c r="P69" s="21">
        <f t="shared" si="21"/>
        <v>0</v>
      </c>
      <c r="Q69" s="21">
        <f t="shared" si="21"/>
        <v>0</v>
      </c>
      <c r="R69" s="21">
        <f t="shared" si="21"/>
        <v>0</v>
      </c>
      <c r="S69" s="21">
        <f t="shared" si="21"/>
        <v>0</v>
      </c>
      <c r="T69" s="21">
        <f t="shared" si="21"/>
        <v>0</v>
      </c>
      <c r="U69" s="21">
        <f>U6-U13-U7</f>
        <v>0</v>
      </c>
      <c r="V69" s="21">
        <f t="shared" si="21"/>
        <v>0</v>
      </c>
      <c r="W69" s="21">
        <f t="shared" ref="W69:Z69" si="22">W6-W13-W7</f>
        <v>0</v>
      </c>
      <c r="X69" s="21">
        <f t="shared" si="22"/>
        <v>0</v>
      </c>
      <c r="Y69" s="21">
        <f t="shared" si="22"/>
        <v>0</v>
      </c>
      <c r="Z69" s="21">
        <f t="shared" si="22"/>
        <v>0</v>
      </c>
    </row>
    <row r="70" spans="1:27">
      <c r="B70" t="s">
        <v>453</v>
      </c>
      <c r="C70" s="34"/>
      <c r="D70" s="131">
        <f>D7-D8-D14</f>
        <v>211400000</v>
      </c>
      <c r="E70" s="21">
        <f>E7-E8-E14</f>
        <v>0</v>
      </c>
      <c r="F70" s="21">
        <f t="shared" ref="F70:V70" si="23">F7-F8-F14</f>
        <v>0</v>
      </c>
      <c r="G70" s="21">
        <f t="shared" si="23"/>
        <v>100000</v>
      </c>
      <c r="H70" s="21">
        <f t="shared" si="23"/>
        <v>100000</v>
      </c>
      <c r="I70" s="21">
        <f t="shared" si="23"/>
        <v>0</v>
      </c>
      <c r="J70" s="21">
        <f t="shared" si="23"/>
        <v>0</v>
      </c>
      <c r="K70" s="21">
        <f t="shared" si="23"/>
        <v>2.9802322387695313E-8</v>
      </c>
      <c r="L70" s="21">
        <f>L7-L8-L14</f>
        <v>0</v>
      </c>
      <c r="M70" s="21">
        <f t="shared" si="23"/>
        <v>0</v>
      </c>
      <c r="N70" s="21">
        <f t="shared" si="23"/>
        <v>0</v>
      </c>
      <c r="O70" s="21">
        <f t="shared" si="23"/>
        <v>0</v>
      </c>
      <c r="P70" s="21">
        <f t="shared" si="23"/>
        <v>-100000</v>
      </c>
      <c r="Q70" s="21">
        <f t="shared" si="23"/>
        <v>100000</v>
      </c>
      <c r="R70" s="21">
        <f t="shared" si="23"/>
        <v>0</v>
      </c>
      <c r="S70" s="21">
        <f t="shared" si="23"/>
        <v>0</v>
      </c>
      <c r="T70" s="21">
        <f t="shared" si="23"/>
        <v>0</v>
      </c>
      <c r="U70" s="21">
        <f t="shared" si="23"/>
        <v>0</v>
      </c>
      <c r="V70" s="21">
        <f t="shared" si="23"/>
        <v>0</v>
      </c>
      <c r="W70" s="21">
        <f t="shared" ref="W70:Z70" si="24">W7-W8-W14</f>
        <v>100000</v>
      </c>
      <c r="X70" s="21">
        <f t="shared" si="24"/>
        <v>100000</v>
      </c>
      <c r="Y70" s="21">
        <f t="shared" si="24"/>
        <v>-100000</v>
      </c>
      <c r="Z70" s="21">
        <f t="shared" si="24"/>
        <v>0</v>
      </c>
    </row>
    <row r="71" spans="1:27">
      <c r="B71" t="s">
        <v>454</v>
      </c>
      <c r="D71" s="21">
        <f>D8-D9-D10-D11-D12</f>
        <v>0</v>
      </c>
      <c r="E71" s="21">
        <f>E8-E9-E10-E11-E12</f>
        <v>0</v>
      </c>
      <c r="F71" s="21">
        <f>F8-F9-F10-F11-F12</f>
        <v>0</v>
      </c>
      <c r="G71" s="131">
        <f t="shared" ref="G71:V71" si="25">G8-G9-G10-G11-G12</f>
        <v>167900000</v>
      </c>
      <c r="H71" s="131">
        <f t="shared" si="25"/>
        <v>193600000</v>
      </c>
      <c r="I71" s="131">
        <f>I8-I9-I10-I11-I12</f>
        <v>213300000</v>
      </c>
      <c r="J71" s="21">
        <f t="shared" si="25"/>
        <v>100000</v>
      </c>
      <c r="K71" s="21">
        <f t="shared" si="25"/>
        <v>0</v>
      </c>
      <c r="L71" s="21">
        <f t="shared" si="25"/>
        <v>0</v>
      </c>
      <c r="M71" s="21">
        <f t="shared" si="25"/>
        <v>-100000</v>
      </c>
      <c r="N71" s="21">
        <f t="shared" si="25"/>
        <v>0</v>
      </c>
      <c r="O71" s="21">
        <f t="shared" si="25"/>
        <v>0</v>
      </c>
      <c r="P71" s="21">
        <f t="shared" si="25"/>
        <v>100000</v>
      </c>
      <c r="Q71" s="21">
        <f t="shared" si="25"/>
        <v>-100000</v>
      </c>
      <c r="R71" s="21">
        <f t="shared" si="25"/>
        <v>0</v>
      </c>
      <c r="S71" s="21">
        <f>S8-S9-S10-S11-S12</f>
        <v>100000</v>
      </c>
      <c r="T71" s="21">
        <f t="shared" si="25"/>
        <v>-100000</v>
      </c>
      <c r="U71" s="21">
        <f t="shared" si="25"/>
        <v>0</v>
      </c>
      <c r="V71" s="21">
        <f t="shared" si="25"/>
        <v>0</v>
      </c>
      <c r="W71" s="21">
        <f t="shared" ref="W71:Z71" si="26">W8-W9-W10-W11-W12</f>
        <v>0</v>
      </c>
      <c r="X71" s="21">
        <f t="shared" si="26"/>
        <v>0</v>
      </c>
      <c r="Y71" s="21">
        <f t="shared" si="26"/>
        <v>0</v>
      </c>
      <c r="Z71" s="21">
        <f t="shared" si="26"/>
        <v>-100000</v>
      </c>
    </row>
    <row r="72" spans="1:27">
      <c r="B72" t="s">
        <v>1764</v>
      </c>
      <c r="D72" s="21">
        <f>D14-D15-D16-D17</f>
        <v>0</v>
      </c>
      <c r="E72" s="131">
        <f t="shared" ref="E72:V72" si="27">E14-E15-E16-E17</f>
        <v>31300000</v>
      </c>
      <c r="F72" s="131">
        <f t="shared" si="27"/>
        <v>36800000</v>
      </c>
      <c r="G72" s="131">
        <f t="shared" si="27"/>
        <v>23900000</v>
      </c>
      <c r="H72" s="131">
        <f t="shared" si="27"/>
        <v>28100000</v>
      </c>
      <c r="I72" s="131">
        <f t="shared" si="27"/>
        <v>32400000</v>
      </c>
      <c r="J72" s="131">
        <f t="shared" si="27"/>
        <v>23700000</v>
      </c>
      <c r="K72" s="131">
        <f t="shared" si="27"/>
        <v>27400000</v>
      </c>
      <c r="L72" s="131">
        <f>L14-L15-L16-L17</f>
        <v>27347000</v>
      </c>
      <c r="M72" s="21">
        <f t="shared" si="27"/>
        <v>0</v>
      </c>
      <c r="N72" s="21">
        <f t="shared" si="27"/>
        <v>0</v>
      </c>
      <c r="O72" s="21">
        <f t="shared" si="27"/>
        <v>10000</v>
      </c>
      <c r="P72" s="21">
        <f t="shared" si="27"/>
        <v>0</v>
      </c>
      <c r="Q72" s="21">
        <f t="shared" si="27"/>
        <v>0</v>
      </c>
      <c r="R72" s="21">
        <f t="shared" si="27"/>
        <v>0</v>
      </c>
      <c r="S72" s="21">
        <f t="shared" si="27"/>
        <v>100000</v>
      </c>
      <c r="T72" s="21">
        <f t="shared" si="27"/>
        <v>0</v>
      </c>
      <c r="U72" s="21">
        <f t="shared" si="27"/>
        <v>0</v>
      </c>
      <c r="V72" s="21">
        <f t="shared" si="27"/>
        <v>0</v>
      </c>
      <c r="W72" s="21">
        <f t="shared" ref="W72:Z72" si="28">W14-W15-W16-W17</f>
        <v>0</v>
      </c>
      <c r="X72" s="21">
        <f t="shared" si="28"/>
        <v>-100000</v>
      </c>
      <c r="Y72" s="21">
        <f t="shared" si="28"/>
        <v>0</v>
      </c>
      <c r="Z72" s="21">
        <f t="shared" si="28"/>
        <v>0</v>
      </c>
    </row>
    <row r="73" spans="1:27">
      <c r="B73" t="s">
        <v>2270</v>
      </c>
      <c r="D73" s="21">
        <f>D18-D20-D33-D34</f>
        <v>-100000</v>
      </c>
      <c r="E73" s="21">
        <f t="shared" ref="E73:V73" si="29">E18-E20-E33-E34</f>
        <v>0</v>
      </c>
      <c r="F73" s="21">
        <f t="shared" si="29"/>
        <v>0</v>
      </c>
      <c r="G73" s="21">
        <f t="shared" si="29"/>
        <v>0</v>
      </c>
      <c r="H73" s="21">
        <f t="shared" si="29"/>
        <v>0</v>
      </c>
      <c r="I73" s="21">
        <f>I18-I20-I33-I34</f>
        <v>0</v>
      </c>
      <c r="J73" s="21">
        <f t="shared" si="29"/>
        <v>-100000</v>
      </c>
      <c r="K73" s="21">
        <f t="shared" si="29"/>
        <v>0</v>
      </c>
      <c r="L73" s="21">
        <f t="shared" si="29"/>
        <v>0</v>
      </c>
      <c r="M73" s="21">
        <f t="shared" si="29"/>
        <v>0</v>
      </c>
      <c r="N73" s="21">
        <f t="shared" si="29"/>
        <v>0</v>
      </c>
      <c r="O73" s="21">
        <f t="shared" si="29"/>
        <v>0</v>
      </c>
      <c r="P73" s="21">
        <f t="shared" si="29"/>
        <v>0</v>
      </c>
      <c r="Q73" s="21">
        <f t="shared" si="29"/>
        <v>0</v>
      </c>
      <c r="R73" s="21">
        <f t="shared" si="29"/>
        <v>0</v>
      </c>
      <c r="S73" s="21">
        <f t="shared" si="29"/>
        <v>0</v>
      </c>
      <c r="T73" s="21">
        <f t="shared" si="29"/>
        <v>0</v>
      </c>
      <c r="U73" s="21">
        <f t="shared" si="29"/>
        <v>0</v>
      </c>
      <c r="V73" s="21">
        <f t="shared" si="29"/>
        <v>100000</v>
      </c>
      <c r="W73" s="21">
        <f t="shared" ref="W73:Z73" si="30">W18-W20-W33-W34</f>
        <v>0</v>
      </c>
      <c r="X73" s="21">
        <f t="shared" si="30"/>
        <v>100000</v>
      </c>
      <c r="Y73" s="21">
        <f t="shared" si="30"/>
        <v>0</v>
      </c>
      <c r="Z73" s="21">
        <f t="shared" si="30"/>
        <v>100000</v>
      </c>
    </row>
    <row r="74" spans="1:27">
      <c r="B74" t="s">
        <v>829</v>
      </c>
      <c r="D74" s="21">
        <f>D20-D21-D22-D23-D26-D32</f>
        <v>0</v>
      </c>
      <c r="E74" s="21">
        <f>E20-E21-E22-E23-E26-E32</f>
        <v>0</v>
      </c>
      <c r="F74" s="21">
        <f t="shared" ref="F74:V74" si="31">F20-F21-F22-F23-F26-F32</f>
        <v>0</v>
      </c>
      <c r="G74" s="21">
        <f t="shared" si="31"/>
        <v>100000</v>
      </c>
      <c r="H74" s="21">
        <f t="shared" si="31"/>
        <v>0</v>
      </c>
      <c r="I74" s="21">
        <f>I20-I21-I22-I23-I26-I32</f>
        <v>0</v>
      </c>
      <c r="J74" s="21">
        <f t="shared" si="31"/>
        <v>0</v>
      </c>
      <c r="K74" s="21">
        <f t="shared" si="31"/>
        <v>0</v>
      </c>
      <c r="L74" s="21">
        <f t="shared" si="31"/>
        <v>0</v>
      </c>
      <c r="M74" s="21">
        <f>M20-M21-M22-M23-M26-M32</f>
        <v>0</v>
      </c>
      <c r="N74" s="21">
        <f t="shared" si="31"/>
        <v>0</v>
      </c>
      <c r="O74" s="21">
        <f t="shared" si="31"/>
        <v>0</v>
      </c>
      <c r="P74" s="21">
        <f t="shared" si="31"/>
        <v>0</v>
      </c>
      <c r="Q74" s="21">
        <f t="shared" si="31"/>
        <v>0</v>
      </c>
      <c r="R74" s="21">
        <f t="shared" si="31"/>
        <v>0</v>
      </c>
      <c r="S74" s="21">
        <f t="shared" si="31"/>
        <v>0</v>
      </c>
      <c r="T74" s="21">
        <f t="shared" si="31"/>
        <v>0</v>
      </c>
      <c r="U74" s="21">
        <f t="shared" si="31"/>
        <v>0</v>
      </c>
      <c r="V74" s="21">
        <f t="shared" si="31"/>
        <v>0</v>
      </c>
      <c r="W74" s="21">
        <f t="shared" ref="W74:Z74" si="32">W20-W21-W22-W23-W26-W32</f>
        <v>0</v>
      </c>
      <c r="X74" s="21">
        <f t="shared" si="32"/>
        <v>0</v>
      </c>
      <c r="Y74" s="21">
        <f t="shared" si="32"/>
        <v>0</v>
      </c>
      <c r="Z74" s="21">
        <f t="shared" si="32"/>
        <v>0</v>
      </c>
    </row>
    <row r="75" spans="1:27">
      <c r="B75" t="s">
        <v>291</v>
      </c>
      <c r="D75" s="21">
        <f t="shared" ref="D75:V75" si="33">D23-D24-D25</f>
        <v>-100000</v>
      </c>
      <c r="E75" s="21">
        <f t="shared" si="33"/>
        <v>100000</v>
      </c>
      <c r="F75" s="21">
        <f t="shared" si="33"/>
        <v>100000</v>
      </c>
      <c r="G75" s="21">
        <f t="shared" si="33"/>
        <v>0</v>
      </c>
      <c r="H75" s="21">
        <f t="shared" si="33"/>
        <v>0</v>
      </c>
      <c r="I75" s="21">
        <f t="shared" si="33"/>
        <v>0</v>
      </c>
      <c r="J75" s="21">
        <f t="shared" si="33"/>
        <v>0</v>
      </c>
      <c r="K75" s="21">
        <f t="shared" si="33"/>
        <v>100000</v>
      </c>
      <c r="L75" s="131">
        <f t="shared" si="33"/>
        <v>22591000</v>
      </c>
      <c r="M75" s="131">
        <f t="shared" si="33"/>
        <v>21900000</v>
      </c>
      <c r="N75" s="131">
        <f t="shared" si="33"/>
        <v>17800000</v>
      </c>
      <c r="O75" s="131">
        <f t="shared" si="33"/>
        <v>20600000</v>
      </c>
      <c r="P75" s="131">
        <f t="shared" si="33"/>
        <v>26600000</v>
      </c>
      <c r="Q75" s="131">
        <f t="shared" si="33"/>
        <v>28100000</v>
      </c>
      <c r="R75" s="131">
        <f t="shared" si="33"/>
        <v>22800000</v>
      </c>
      <c r="S75" s="131">
        <f t="shared" si="33"/>
        <v>28400000</v>
      </c>
      <c r="T75" s="131">
        <f t="shared" si="33"/>
        <v>29400000</v>
      </c>
      <c r="U75" s="131">
        <f t="shared" si="33"/>
        <v>30400000</v>
      </c>
      <c r="V75" s="131">
        <f t="shared" si="33"/>
        <v>30400000</v>
      </c>
      <c r="W75" s="131">
        <f t="shared" ref="W75:Z75" si="34">W23-W24-W25</f>
        <v>31200000</v>
      </c>
      <c r="X75" s="131">
        <f t="shared" si="34"/>
        <v>31300000</v>
      </c>
      <c r="Y75" s="131">
        <f t="shared" si="34"/>
        <v>32600000</v>
      </c>
      <c r="Z75" s="131">
        <f t="shared" si="34"/>
        <v>32100000</v>
      </c>
    </row>
    <row r="76" spans="1:27">
      <c r="B76" t="s">
        <v>460</v>
      </c>
      <c r="D76" s="21">
        <f t="shared" ref="D76:U76" si="35">D44-D46-D50-D54</f>
        <v>0</v>
      </c>
      <c r="E76" s="21">
        <f t="shared" si="35"/>
        <v>0</v>
      </c>
      <c r="F76" s="21">
        <f t="shared" si="35"/>
        <v>0</v>
      </c>
      <c r="G76" s="21">
        <f t="shared" si="35"/>
        <v>0</v>
      </c>
      <c r="H76" s="21">
        <f t="shared" si="35"/>
        <v>-100000</v>
      </c>
      <c r="I76" s="21">
        <f>I44-I46-I50-I54</f>
        <v>0</v>
      </c>
      <c r="J76" s="21">
        <f t="shared" si="35"/>
        <v>0</v>
      </c>
      <c r="K76" s="21">
        <f t="shared" si="35"/>
        <v>-200000</v>
      </c>
      <c r="L76" s="21">
        <f t="shared" si="35"/>
        <v>0</v>
      </c>
      <c r="M76" s="21">
        <f t="shared" si="35"/>
        <v>56700000</v>
      </c>
      <c r="N76" s="21">
        <f t="shared" si="35"/>
        <v>-32500000</v>
      </c>
      <c r="O76" s="21">
        <f t="shared" si="35"/>
        <v>11600000</v>
      </c>
      <c r="P76" s="21">
        <f t="shared" si="35"/>
        <v>114400000</v>
      </c>
      <c r="Q76" s="21">
        <f>Q44-Q46-Q50-Q54</f>
        <v>-35800000</v>
      </c>
      <c r="R76" s="21">
        <f t="shared" si="35"/>
        <v>68700000</v>
      </c>
      <c r="S76" s="21">
        <f t="shared" si="35"/>
        <v>212200000</v>
      </c>
      <c r="T76" s="21">
        <f t="shared" si="35"/>
        <v>103700000</v>
      </c>
      <c r="U76" s="21">
        <f t="shared" si="35"/>
        <v>0</v>
      </c>
      <c r="V76" s="21">
        <f>V44-V46-V50-V54</f>
        <v>0</v>
      </c>
      <c r="W76" s="21">
        <f t="shared" ref="W76:Z76" si="36">W44-W46-W50-W54</f>
        <v>0</v>
      </c>
      <c r="X76" s="21">
        <f t="shared" si="36"/>
        <v>0</v>
      </c>
      <c r="Y76" s="21">
        <f t="shared" si="36"/>
        <v>0</v>
      </c>
      <c r="Z76" s="21">
        <f t="shared" si="36"/>
        <v>0</v>
      </c>
    </row>
    <row r="77" spans="1:27">
      <c r="B77" t="s">
        <v>1366</v>
      </c>
      <c r="D77" s="131">
        <f>D46-D47-D48-D49</f>
        <v>88000000</v>
      </c>
      <c r="E77" s="131">
        <f t="shared" ref="E77:U77" si="37">E46-E47-E48-E49</f>
        <v>42700000</v>
      </c>
      <c r="F77" s="131">
        <f>F46-F47-F48-F49</f>
        <v>25600000</v>
      </c>
      <c r="G77" s="21">
        <f t="shared" si="37"/>
        <v>-100000</v>
      </c>
      <c r="H77" s="21">
        <f t="shared" si="37"/>
        <v>0</v>
      </c>
      <c r="I77" s="21">
        <f t="shared" si="37"/>
        <v>0</v>
      </c>
      <c r="J77" s="21">
        <f t="shared" si="37"/>
        <v>0</v>
      </c>
      <c r="K77" s="21">
        <f t="shared" si="37"/>
        <v>0</v>
      </c>
      <c r="L77" s="131">
        <f t="shared" si="37"/>
        <v>-10701000.000000002</v>
      </c>
      <c r="M77" s="131">
        <f t="shared" si="37"/>
        <v>-12600000</v>
      </c>
      <c r="N77" s="131">
        <f t="shared" si="37"/>
        <v>18100000</v>
      </c>
      <c r="O77" s="131">
        <f t="shared" si="37"/>
        <v>54100000</v>
      </c>
      <c r="P77" s="131">
        <f t="shared" si="37"/>
        <v>40900000</v>
      </c>
      <c r="Q77" s="131">
        <f t="shared" si="37"/>
        <v>53200000</v>
      </c>
      <c r="R77" s="131">
        <f t="shared" si="37"/>
        <v>-7600000</v>
      </c>
      <c r="S77" s="131">
        <f t="shared" si="37"/>
        <v>1700000</v>
      </c>
      <c r="T77" s="131">
        <f t="shared" si="37"/>
        <v>13000000</v>
      </c>
      <c r="U77" s="131">
        <f t="shared" si="37"/>
        <v>-300000</v>
      </c>
      <c r="V77" s="131">
        <f>V46-V47-V48-V49</f>
        <v>200000</v>
      </c>
      <c r="W77" s="131">
        <f t="shared" ref="W77:Z77" si="38">W46-W47-W48-W49</f>
        <v>-2100000</v>
      </c>
      <c r="X77" s="131">
        <f t="shared" si="38"/>
        <v>-4600000</v>
      </c>
      <c r="Y77" s="131">
        <f t="shared" si="38"/>
        <v>-12300000</v>
      </c>
      <c r="Z77" s="131">
        <f t="shared" si="38"/>
        <v>-20100000</v>
      </c>
    </row>
    <row r="78" spans="1:27">
      <c r="B78" t="s">
        <v>362</v>
      </c>
      <c r="D78" s="21">
        <f>D50-D51-D52-D53</f>
        <v>0</v>
      </c>
      <c r="E78" s="21">
        <f t="shared" ref="E78:V78" si="39">E50-E51-E52-E53</f>
        <v>0</v>
      </c>
      <c r="F78" s="21">
        <f t="shared" si="39"/>
        <v>-100000</v>
      </c>
      <c r="G78" s="21">
        <f t="shared" si="39"/>
        <v>0</v>
      </c>
      <c r="H78" s="21">
        <f t="shared" si="39"/>
        <v>0</v>
      </c>
      <c r="I78" s="21">
        <f t="shared" si="39"/>
        <v>0</v>
      </c>
      <c r="J78" s="21">
        <f t="shared" si="39"/>
        <v>-1.862645149230957E-9</v>
      </c>
      <c r="K78" s="21">
        <f t="shared" si="39"/>
        <v>200000</v>
      </c>
      <c r="L78" s="131">
        <f>L50-L51-L52-L53</f>
        <v>-7134000</v>
      </c>
      <c r="M78" s="131">
        <f t="shared" si="39"/>
        <v>-53100000</v>
      </c>
      <c r="N78" s="131">
        <f t="shared" si="39"/>
        <v>18500000</v>
      </c>
      <c r="O78" s="131">
        <f t="shared" si="39"/>
        <v>-20300000</v>
      </c>
      <c r="P78" s="131">
        <f t="shared" si="39"/>
        <v>-83400000</v>
      </c>
      <c r="Q78" s="131">
        <f t="shared" si="39"/>
        <v>22200000</v>
      </c>
      <c r="R78" s="131">
        <f t="shared" si="39"/>
        <v>4900000</v>
      </c>
      <c r="S78" s="131">
        <f t="shared" si="39"/>
        <v>-200900000</v>
      </c>
      <c r="T78" s="131">
        <f t="shared" si="39"/>
        <v>-99000000</v>
      </c>
      <c r="U78" s="131">
        <f t="shared" si="39"/>
        <v>18700000</v>
      </c>
      <c r="V78" s="131">
        <f t="shared" si="39"/>
        <v>21800000</v>
      </c>
      <c r="W78" s="131">
        <f t="shared" ref="W78:Z78" si="40">W50-W51-W52-W53</f>
        <v>24200000</v>
      </c>
      <c r="X78" s="131">
        <f t="shared" si="40"/>
        <v>25000000</v>
      </c>
      <c r="Y78" s="131">
        <f t="shared" si="40"/>
        <v>24600000</v>
      </c>
      <c r="Z78" s="131">
        <f t="shared" si="40"/>
        <v>21700000</v>
      </c>
    </row>
    <row r="79" spans="1:27" ht="15.75" thickBot="1">
      <c r="C79" s="21"/>
    </row>
    <row r="80" spans="1: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2">
        <v>1373000000</v>
      </c>
      <c r="R80" s="2423">
        <v>1426000000</v>
      </c>
      <c r="S80" s="2423">
        <v>1445000000</v>
      </c>
      <c r="T80" s="2423">
        <v>1570000000</v>
      </c>
      <c r="U80" s="2423">
        <v>1513000000</v>
      </c>
      <c r="V80" s="2423">
        <v>1284000000</v>
      </c>
      <c r="W80" s="2423">
        <v>1464000000</v>
      </c>
      <c r="X80" s="2424">
        <v>1596000000</v>
      </c>
      <c r="Y80" s="214">
        <v>1683000000</v>
      </c>
      <c r="Z80" s="214">
        <v>1761000000</v>
      </c>
      <c r="AA80" s="214">
        <v>1816000000</v>
      </c>
    </row>
    <row r="81" spans="4:26">
      <c r="D81" s="364">
        <f t="shared" ref="D81:U81" si="41">(D6/D80)*100</f>
        <v>25.479603087100333</v>
      </c>
      <c r="E81" s="364">
        <f t="shared" si="41"/>
        <v>30.118790496760262</v>
      </c>
      <c r="F81" s="364">
        <f t="shared" si="41"/>
        <v>22.686403508771928</v>
      </c>
      <c r="G81" s="364">
        <f t="shared" si="41"/>
        <v>23.576719576719576</v>
      </c>
      <c r="H81" s="364">
        <f t="shared" si="41"/>
        <v>28.162055335968379</v>
      </c>
      <c r="I81" s="364">
        <f t="shared" si="41"/>
        <v>28.999999999999996</v>
      </c>
      <c r="J81" s="364">
        <f t="shared" si="41"/>
        <v>30.121042830540034</v>
      </c>
      <c r="K81" s="364">
        <f t="shared" si="41"/>
        <v>30.785837651122627</v>
      </c>
      <c r="L81" s="364">
        <f t="shared" si="41"/>
        <v>33.528672985781995</v>
      </c>
      <c r="M81" s="364">
        <f t="shared" si="41"/>
        <v>33.622865627319968</v>
      </c>
      <c r="N81" s="364">
        <f t="shared" si="41"/>
        <v>35.409466566491361</v>
      </c>
      <c r="O81" s="364">
        <f t="shared" si="41"/>
        <v>35.127458120903135</v>
      </c>
      <c r="P81" s="364">
        <f t="shared" si="41"/>
        <v>29.230215827338128</v>
      </c>
      <c r="Q81" s="364">
        <f t="shared" si="41"/>
        <v>30.582665695557175</v>
      </c>
      <c r="R81" s="364">
        <f t="shared" si="41"/>
        <v>27.279102384291726</v>
      </c>
      <c r="S81" s="364">
        <f t="shared" si="41"/>
        <v>32.892733564013845</v>
      </c>
      <c r="T81" s="364">
        <f t="shared" si="41"/>
        <v>34.420382165605098</v>
      </c>
      <c r="U81" s="364">
        <f t="shared" si="41"/>
        <v>36.655651024454727</v>
      </c>
      <c r="V81" s="364">
        <f>(V6/V80)*100</f>
        <v>41.549844236760123</v>
      </c>
      <c r="W81" s="364">
        <f t="shared" ref="W81:Z81" si="42">(W6/W80)*100</f>
        <v>36.734972677595628</v>
      </c>
      <c r="X81" s="364">
        <f t="shared" si="42"/>
        <v>34.523809523809526</v>
      </c>
      <c r="Y81" s="364">
        <f t="shared" si="42"/>
        <v>33.357100415923945</v>
      </c>
      <c r="Z81" s="364">
        <f t="shared" si="42"/>
        <v>32.873367404883588</v>
      </c>
    </row>
    <row r="82" spans="4:26">
      <c r="D82" s="364">
        <f t="shared" ref="D82:U82" si="43">(D18/D80)*100</f>
        <v>34.851157662624033</v>
      </c>
      <c r="E82" s="364">
        <f t="shared" si="43"/>
        <v>37.829373650107989</v>
      </c>
      <c r="F82" s="364">
        <f t="shared" si="43"/>
        <v>29.528508771929822</v>
      </c>
      <c r="G82" s="364">
        <f t="shared" si="43"/>
        <v>27.650793650793648</v>
      </c>
      <c r="H82" s="364">
        <f t="shared" si="43"/>
        <v>29.169960474308297</v>
      </c>
      <c r="I82" s="364">
        <f t="shared" si="43"/>
        <v>29.87</v>
      </c>
      <c r="J82" s="364">
        <f t="shared" si="43"/>
        <v>29.35754189944134</v>
      </c>
      <c r="K82" s="364">
        <f t="shared" si="43"/>
        <v>28.091537132987909</v>
      </c>
      <c r="L82" s="364">
        <f t="shared" si="43"/>
        <v>31.932069510268562</v>
      </c>
      <c r="M82" s="364">
        <f t="shared" si="43"/>
        <v>33.043801039346697</v>
      </c>
      <c r="N82" s="364">
        <f t="shared" si="43"/>
        <v>35.830202854996244</v>
      </c>
      <c r="O82" s="364">
        <f t="shared" si="43"/>
        <v>38.572469045884922</v>
      </c>
      <c r="P82" s="364">
        <f t="shared" si="43"/>
        <v>34.474820143884891</v>
      </c>
      <c r="Q82" s="364">
        <f t="shared" si="43"/>
        <v>33.47414420975965</v>
      </c>
      <c r="R82" s="364">
        <f t="shared" si="43"/>
        <v>31.928471248246844</v>
      </c>
      <c r="S82" s="364">
        <f t="shared" si="43"/>
        <v>33.813148788927336</v>
      </c>
      <c r="T82" s="364">
        <f t="shared" si="43"/>
        <v>35.547770700636946</v>
      </c>
      <c r="U82" s="364">
        <f t="shared" si="43"/>
        <v>36.391275611368137</v>
      </c>
      <c r="V82" s="364">
        <f>(V18/V80)*100</f>
        <v>41.433021806853581</v>
      </c>
      <c r="W82" s="364">
        <f t="shared" ref="W82:Z82" si="44">(W18/W80)*100</f>
        <v>36.571038251366126</v>
      </c>
      <c r="X82" s="364">
        <f t="shared" si="44"/>
        <v>34.223057644110277</v>
      </c>
      <c r="Y82" s="364">
        <f t="shared" si="44"/>
        <v>32.525252525252526</v>
      </c>
      <c r="Z82" s="364">
        <f t="shared" si="4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2271</v>
      </c>
      <c r="B1" s="1179" t="s">
        <v>2272</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2273</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1501</v>
      </c>
      <c r="B6" s="1202" t="s">
        <v>2274</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2275</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2276</v>
      </c>
      <c r="B8" s="1194" t="s">
        <v>2277</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2278</v>
      </c>
      <c r="B9" s="1195" t="s">
        <v>2279</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556</v>
      </c>
      <c r="B11" s="1195" t="s">
        <v>556</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793</v>
      </c>
      <c r="B12" s="1195" t="s">
        <v>2280</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2281</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471</v>
      </c>
      <c r="B15" s="1194" t="s">
        <v>2282</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2283</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479</v>
      </c>
      <c r="B19" s="1213" t="s">
        <v>2284</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2285</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2286</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2287</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2288</v>
      </c>
      <c r="B23" s="1195" t="s">
        <v>2289</v>
      </c>
      <c r="C23" s="1189" t="s">
        <v>489</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2290</v>
      </c>
      <c r="B24" s="1195" t="s">
        <v>2291</v>
      </c>
      <c r="C24" s="1189" t="s">
        <v>489</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489</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2292</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2293</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2294</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520</v>
      </c>
      <c r="B31" s="1189" t="s">
        <v>2295</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2296</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2297</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2298</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2299</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2300</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2301</v>
      </c>
      <c r="C38" s="1189" t="s">
        <v>252</v>
      </c>
      <c r="K38" s="1191">
        <v>6800000000</v>
      </c>
      <c r="L38" s="1192">
        <v>24300000000</v>
      </c>
      <c r="M38" s="1192">
        <v>35600000000</v>
      </c>
      <c r="N38" s="1192">
        <v>61300000000</v>
      </c>
      <c r="O38" s="1192">
        <v>40800000000</v>
      </c>
    </row>
    <row r="39" spans="1:29">
      <c r="A39" s="1189" t="s">
        <v>2302</v>
      </c>
      <c r="B39" s="1189" t="s">
        <v>2303</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2304</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454</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2305</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724</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626</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2306</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J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2307</v>
      </c>
      <c r="B1" s="1224" t="s">
        <v>2308</v>
      </c>
      <c r="C1" s="82"/>
      <c r="D1" s="27"/>
      <c r="E1" s="27"/>
      <c r="F1" s="27"/>
      <c r="G1" s="27"/>
      <c r="H1" s="27"/>
      <c r="I1" s="27"/>
      <c r="J1" s="27"/>
      <c r="K1" s="27"/>
      <c r="L1" s="27"/>
      <c r="M1" s="27"/>
      <c r="N1" s="27"/>
      <c r="O1" s="28"/>
      <c r="P1" s="28"/>
      <c r="Q1" s="28"/>
      <c r="R1" s="29"/>
      <c r="S1" s="28"/>
      <c r="T1" s="28"/>
      <c r="U1" s="28"/>
      <c r="V1" s="28"/>
      <c r="W1" s="28"/>
      <c r="X1" s="2"/>
    </row>
    <row r="2" spans="1:26">
      <c r="B2" s="1225" t="s">
        <v>2309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2310</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35066000000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v>35066000000</v>
      </c>
      <c r="T7" s="486">
        <v>34267000000</v>
      </c>
      <c r="U7" s="486">
        <v>35005000000</v>
      </c>
      <c r="V7" s="486">
        <v>36273000000</v>
      </c>
      <c r="W7" s="486"/>
      <c r="X7" s="486"/>
    </row>
    <row r="8" spans="1:26" ht="16.5">
      <c r="A8" t="s">
        <v>2311</v>
      </c>
      <c r="B8" s="90" t="s">
        <v>2312</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2313</v>
      </c>
      <c r="B9" s="99" t="s">
        <v>2313</v>
      </c>
      <c r="C9" s="90" t="s">
        <v>1633</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2314</v>
      </c>
      <c r="B10" s="99" t="s">
        <v>2315</v>
      </c>
      <c r="C10" s="90" t="s">
        <v>1633</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1906</v>
      </c>
      <c r="B11" s="90" t="s">
        <v>1906</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1909</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2316</v>
      </c>
      <c r="B13" s="99" t="s">
        <v>1058</v>
      </c>
      <c r="C13" s="90" t="s">
        <v>1909</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1909</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2317</v>
      </c>
      <c r="B15" s="90" t="s">
        <v>2317</v>
      </c>
      <c r="C15" s="90" t="s">
        <v>41</v>
      </c>
      <c r="L15" s="366">
        <v>893000000</v>
      </c>
      <c r="M15" s="366">
        <v>794000000</v>
      </c>
      <c r="N15" s="366">
        <v>1346000000</v>
      </c>
      <c r="O15" s="366">
        <v>1766000000</v>
      </c>
      <c r="P15" s="366">
        <v>2567000000</v>
      </c>
      <c r="Q15" s="366">
        <v>3196000000</v>
      </c>
      <c r="R15" s="366">
        <v>4166000000</v>
      </c>
      <c r="S15" s="366">
        <v>789000000</v>
      </c>
      <c r="T15" s="366">
        <v>1376000000</v>
      </c>
      <c r="U15" s="366">
        <v>1572000000</v>
      </c>
      <c r="V15" s="366">
        <v>1627000000</v>
      </c>
      <c r="W15" s="366"/>
      <c r="X15" s="366"/>
    </row>
    <row r="16" spans="1:26" ht="16.5">
      <c r="A16" s="99" t="s">
        <v>2318</v>
      </c>
      <c r="B16" s="99" t="s">
        <v>2319</v>
      </c>
      <c r="C16" s="90" t="s">
        <v>2320</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2320</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f t="shared" si="1"/>
        <v>-26000000</v>
      </c>
      <c r="T17" s="366">
        <f t="shared" si="1"/>
        <v>359000000</v>
      </c>
      <c r="U17" s="366">
        <f t="shared" si="1"/>
        <v>0</v>
      </c>
      <c r="V17" s="366">
        <f t="shared" si="1"/>
        <v>0</v>
      </c>
      <c r="W17" s="366"/>
      <c r="X17" s="366"/>
    </row>
    <row r="18" spans="1:24">
      <c r="A18" s="90" t="s">
        <v>798</v>
      </c>
      <c r="B18" s="90" t="s">
        <v>798</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479</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2321</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544</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2322</v>
      </c>
      <c r="B25" s="99" t="s">
        <v>2323</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2324</v>
      </c>
      <c r="B27" s="100" t="s">
        <v>2324</v>
      </c>
      <c r="C27" s="90" t="s">
        <v>1016</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2325</v>
      </c>
      <c r="B28" s="100" t="s">
        <v>2326</v>
      </c>
      <c r="C28" s="90" t="s">
        <v>1016</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1016</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543</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2327</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2328</v>
      </c>
      <c r="B32" s="152" t="s">
        <v>2328</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858</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2329</v>
      </c>
      <c r="B35" s="99" t="s">
        <v>2330</v>
      </c>
      <c r="C35" s="90" t="s">
        <v>1528</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520</v>
      </c>
      <c r="B36" s="99" t="s">
        <v>520</v>
      </c>
      <c r="C36" s="90" t="s">
        <v>1528</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2331</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860</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2332</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2333</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2334</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2302</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2335</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2336</v>
      </c>
      <c r="B48" s="58" t="s">
        <v>2336</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2337</v>
      </c>
      <c r="B49" s="64" t="s">
        <v>2337</v>
      </c>
      <c r="C49" s="58" t="s">
        <v>2338</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2339</v>
      </c>
      <c r="B50" s="64" t="s">
        <v>2340</v>
      </c>
      <c r="C50" s="58" t="s">
        <v>2338</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2310</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2341</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2342</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2343</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2344</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2345</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2346</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2347</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2348</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619</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35.447055850391713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31" width="8.85546875" style="1027"/>
  </cols>
  <sheetData>
    <row r="1" spans="1:51">
      <c r="A1" s="924" t="s">
        <v>2349</v>
      </c>
      <c r="B1" s="1248" t="s">
        <v>2350</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2351</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1246">
        <v>2021</v>
      </c>
      <c r="Z3" s="1246">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1246" t="s">
        <v>26</v>
      </c>
      <c r="Z4" s="1246"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368</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2352</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v>741800000000</v>
      </c>
      <c r="V6" s="1253">
        <v>920600000000</v>
      </c>
      <c r="W6" s="1253">
        <f>W7+W24</f>
        <v>1111500000000</v>
      </c>
      <c r="X6" s="938">
        <v>1259800000000</v>
      </c>
      <c r="Y6" s="939">
        <v>1443300000000</v>
      </c>
      <c r="Z6" s="939">
        <v>1633300000000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885</v>
      </c>
      <c r="C7" s="941" t="s">
        <v>38</v>
      </c>
      <c r="D7" s="927"/>
      <c r="E7" s="927"/>
      <c r="F7" s="1254"/>
      <c r="G7" s="1254"/>
      <c r="H7" s="929">
        <f t="shared" ref="H7:O7" si="0">H8+H21+H23</f>
        <v>119100000000</v>
      </c>
      <c r="I7" s="929">
        <f t="shared" si="0"/>
        <v>130800000000</v>
      </c>
      <c r="J7" s="929">
        <f t="shared" si="0"/>
        <v>174100000000</v>
      </c>
      <c r="K7" s="929">
        <f t="shared" si="0"/>
        <v>202585600000</v>
      </c>
      <c r="L7" s="929">
        <f t="shared" si="0"/>
        <v>248053500000</v>
      </c>
      <c r="M7" s="929">
        <f t="shared" si="0"/>
        <v>280422000000</v>
      </c>
      <c r="N7" s="929">
        <f t="shared" si="0"/>
        <v>287424000000</v>
      </c>
      <c r="O7" s="929">
        <f t="shared" si="0"/>
        <v>326372700000</v>
      </c>
      <c r="P7" s="942">
        <f>(P8+P21)</f>
        <v>338800000000</v>
      </c>
      <c r="Q7" s="942">
        <f t="shared" ref="Q7:R7" si="1">(Q8+Q21)</f>
        <v>398400000000</v>
      </c>
      <c r="R7" s="942">
        <f t="shared" si="1"/>
        <v>423600000000</v>
      </c>
      <c r="S7" s="944">
        <f>S6-S24</f>
        <v>512900000000</v>
      </c>
      <c r="T7" s="944">
        <f>T8+T21</f>
        <v>545500000000</v>
      </c>
      <c r="U7" s="944">
        <f t="shared" ref="U7:Z7" si="2">U6-U24</f>
        <v>724100000000</v>
      </c>
      <c r="V7" s="944">
        <f t="shared" si="2"/>
        <v>919500000000</v>
      </c>
      <c r="W7" s="944">
        <f>W8+W21</f>
        <v>1110300000000</v>
      </c>
      <c r="X7" s="944">
        <f t="shared" si="2"/>
        <v>1258600000000</v>
      </c>
      <c r="Y7" s="945">
        <f t="shared" si="2"/>
        <v>1442100000000</v>
      </c>
      <c r="Z7" s="945">
        <f t="shared" si="2"/>
        <v>1632000000000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2353</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v>462000000000</v>
      </c>
      <c r="V8" s="944">
        <v>607600000000</v>
      </c>
      <c r="W8" s="944">
        <v>770500000000</v>
      </c>
      <c r="X8" s="944">
        <v>874900000000</v>
      </c>
      <c r="Y8" s="945">
        <v>992400000000</v>
      </c>
      <c r="Z8" s="945">
        <v>1122200000000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2354</v>
      </c>
      <c r="B9" s="946" t="s">
        <v>2355</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258800000000</v>
      </c>
      <c r="W9" s="944">
        <v>324800000000</v>
      </c>
      <c r="X9" s="944">
        <v>354400000000</v>
      </c>
      <c r="Y9" s="945">
        <v>402500000000</v>
      </c>
      <c r="Z9" s="945">
        <v>458300000000</v>
      </c>
      <c r="AA9" s="1246"/>
      <c r="AB9" s="1246"/>
      <c r="AC9" s="1246"/>
      <c r="AD9" s="1246"/>
      <c r="AE9" s="1246"/>
      <c r="AF9" s="365"/>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1505</v>
      </c>
      <c r="C10" s="930" t="s">
        <v>2356</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68200000000</v>
      </c>
      <c r="W10" s="944">
        <v>89700000000</v>
      </c>
      <c r="X10" s="944">
        <v>104200000000</v>
      </c>
      <c r="Y10" s="945">
        <v>123200000000</v>
      </c>
      <c r="Z10" s="945">
        <v>139400000000</v>
      </c>
      <c r="AA10" s="1246"/>
      <c r="AB10" s="1246"/>
      <c r="AC10" s="1246"/>
      <c r="AD10" s="1246"/>
      <c r="AE10" s="1246"/>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1507</v>
      </c>
      <c r="B11" s="947" t="s">
        <v>1508</v>
      </c>
      <c r="C11" s="930" t="s">
        <v>2356</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136900000000</v>
      </c>
      <c r="W11" s="944">
        <v>169000000000</v>
      </c>
      <c r="X11" s="944">
        <v>184300000000</v>
      </c>
      <c r="Y11" s="945">
        <v>209100000000</v>
      </c>
      <c r="Z11" s="945">
        <v>239600000000</v>
      </c>
      <c r="AA11" s="1246"/>
      <c r="AB11" s="1246"/>
      <c r="AC11" s="1246"/>
      <c r="AD11" s="1246"/>
      <c r="AE11" s="1246"/>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2357</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v>42500000000</v>
      </c>
      <c r="V12" s="944">
        <v>41600000000</v>
      </c>
      <c r="W12" s="944">
        <v>54900000000</v>
      </c>
      <c r="X12" s="944">
        <v>51700000000</v>
      </c>
      <c r="Y12" s="945">
        <v>58700000000</v>
      </c>
      <c r="Z12" s="945">
        <v>66400000000.000008</v>
      </c>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v>73400000000</v>
      </c>
      <c r="V13" s="944">
        <v>95300000000</v>
      </c>
      <c r="W13" s="944">
        <v>114100000000</v>
      </c>
      <c r="X13" s="944">
        <v>132600000000</v>
      </c>
      <c r="Y13" s="945">
        <v>150400000000</v>
      </c>
      <c r="Z13" s="945">
        <v>173100000000</v>
      </c>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2356</v>
      </c>
      <c r="D14" s="927"/>
      <c r="E14" s="927"/>
      <c r="F14" s="943"/>
      <c r="G14" s="943"/>
      <c r="H14" s="943"/>
      <c r="I14" s="943"/>
      <c r="J14" s="943"/>
      <c r="K14" s="943"/>
      <c r="L14" s="943"/>
      <c r="M14" s="943"/>
      <c r="N14" s="943"/>
      <c r="O14" s="943"/>
      <c r="P14" s="963">
        <f t="shared" ref="P14:Z14" si="3">P9-P10-P11</f>
        <v>13100000000</v>
      </c>
      <c r="Q14" s="963">
        <f t="shared" si="3"/>
        <v>16499999999.999985</v>
      </c>
      <c r="R14" s="963">
        <f t="shared" si="3"/>
        <v>18800000000</v>
      </c>
      <c r="S14" s="963">
        <f>S9-S10-S11</f>
        <v>21100000000</v>
      </c>
      <c r="T14" s="963">
        <f t="shared" si="3"/>
        <v>0</v>
      </c>
      <c r="U14" s="963">
        <f t="shared" si="3"/>
        <v>36500000000</v>
      </c>
      <c r="V14" s="963">
        <f t="shared" si="3"/>
        <v>53700000000</v>
      </c>
      <c r="W14" s="963">
        <f t="shared" si="3"/>
        <v>66100000000</v>
      </c>
      <c r="X14" s="963">
        <f t="shared" si="3"/>
        <v>65900000000</v>
      </c>
      <c r="Y14" s="963">
        <f t="shared" si="3"/>
        <v>70200000000</v>
      </c>
      <c r="Z14" s="963">
        <f t="shared" si="3"/>
        <v>79300000000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2358</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v>208600000000</v>
      </c>
      <c r="V15" s="944">
        <v>289600000000</v>
      </c>
      <c r="W15" s="944">
        <v>377800000000</v>
      </c>
      <c r="X15" s="944">
        <v>444700000000</v>
      </c>
      <c r="Y15" s="945">
        <v>510400000000</v>
      </c>
      <c r="Z15" s="945">
        <v>576900000000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2359</v>
      </c>
      <c r="B16" s="947" t="s">
        <v>2360</v>
      </c>
      <c r="C16" s="930" t="s">
        <v>2361</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20300000000</v>
      </c>
      <c r="W16" s="944">
        <v>24300000000</v>
      </c>
      <c r="X16" s="944">
        <v>27200000000</v>
      </c>
      <c r="Y16" s="945">
        <v>30200000000</v>
      </c>
      <c r="Z16" s="945">
        <v>34200000000.000004</v>
      </c>
      <c r="AA16" s="1246"/>
      <c r="AB16" s="1246"/>
      <c r="AC16" s="1246"/>
      <c r="AD16" s="1246"/>
      <c r="AE16" s="1246"/>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2362</v>
      </c>
      <c r="B17" s="947" t="s">
        <v>2363</v>
      </c>
      <c r="C17" s="930" t="s">
        <v>2361</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5"/>
      <c r="Z17" s="945"/>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2364</v>
      </c>
      <c r="C18" s="930" t="s">
        <v>2361</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269300000000</v>
      </c>
      <c r="W18" s="944">
        <v>353500000000</v>
      </c>
      <c r="X18" s="944">
        <v>417600000000</v>
      </c>
      <c r="Y18" s="945">
        <v>480100000000</v>
      </c>
      <c r="Z18" s="945">
        <v>542700000000.00006</v>
      </c>
      <c r="AA18" s="1246"/>
      <c r="AB18" s="1246"/>
      <c r="AC18" s="1246"/>
      <c r="AD18" s="1246"/>
      <c r="AE18" s="1246"/>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793</v>
      </c>
      <c r="B19" s="946" t="s">
        <v>2365</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34200000000.000004</v>
      </c>
      <c r="W19" s="944">
        <v>40800000000</v>
      </c>
      <c r="X19" s="944">
        <v>47400000000</v>
      </c>
      <c r="Y19" s="945">
        <v>55200000000</v>
      </c>
      <c r="Z19" s="945">
        <v>59500000000</v>
      </c>
      <c r="AA19" s="1246"/>
      <c r="AB19" s="1246"/>
      <c r="AC19" s="1246"/>
      <c r="AD19" s="1246"/>
      <c r="AE19" s="1246"/>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1511</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25000000000</v>
      </c>
      <c r="W20" s="944">
        <v>27000000000</v>
      </c>
      <c r="X20" s="944">
        <v>28500000000</v>
      </c>
      <c r="Y20" s="945">
        <v>24400000000</v>
      </c>
      <c r="Z20" s="945">
        <v>27500000000</v>
      </c>
      <c r="AA20" s="1246"/>
      <c r="AB20" s="1246"/>
      <c r="AC20" s="1246"/>
      <c r="AD20" s="1246"/>
      <c r="AE20" s="1246"/>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2366</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262200000000</v>
      </c>
      <c r="V21" s="944">
        <v>311900000000</v>
      </c>
      <c r="W21" s="944">
        <v>339800000000</v>
      </c>
      <c r="X21" s="944">
        <v>383700000000</v>
      </c>
      <c r="Y21" s="945">
        <v>449800000000</v>
      </c>
      <c r="Z21" s="945">
        <v>509800000000</v>
      </c>
      <c r="AA21" s="1246"/>
      <c r="AB21" s="1246"/>
      <c r="AC21" s="1246"/>
      <c r="AD21" s="1246"/>
      <c r="AE21" s="1246"/>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2367</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v>9600000000</v>
      </c>
      <c r="V22" s="944">
        <v>8600000000</v>
      </c>
      <c r="W22" s="944">
        <v>9400000000</v>
      </c>
      <c r="X22" s="944">
        <v>9600000000</v>
      </c>
      <c r="Y22" s="945">
        <v>12600000000</v>
      </c>
      <c r="Z22" s="945">
        <v>15200000000</v>
      </c>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t="s">
        <v>471</v>
      </c>
      <c r="B23" s="940" t="s">
        <v>565</v>
      </c>
      <c r="C23" s="940" t="s">
        <v>41</v>
      </c>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R25" si="4">H26+H38+H39</f>
        <v>164300000000</v>
      </c>
      <c r="I25" s="1252">
        <f t="shared" si="4"/>
        <v>178800000000</v>
      </c>
      <c r="J25" s="1252">
        <f t="shared" si="4"/>
        <v>233100000000</v>
      </c>
      <c r="K25" s="1252">
        <f t="shared" si="4"/>
        <v>262914399999.99997</v>
      </c>
      <c r="L25" s="1252">
        <f t="shared" si="4"/>
        <v>317902500000</v>
      </c>
      <c r="M25" s="1252">
        <f>M26+M38+M39</f>
        <v>361432800000</v>
      </c>
      <c r="N25" s="1252">
        <f t="shared" si="4"/>
        <v>385627199999.99994</v>
      </c>
      <c r="O25" s="1252">
        <f t="shared" si="4"/>
        <v>435163600000</v>
      </c>
      <c r="P25" s="1252">
        <f t="shared" si="4"/>
        <v>516400000000</v>
      </c>
      <c r="Q25" s="1252">
        <f t="shared" si="4"/>
        <v>650500000000</v>
      </c>
      <c r="R25" s="1252">
        <f t="shared" si="4"/>
        <v>770500000000</v>
      </c>
      <c r="S25" s="1252">
        <f>S26</f>
        <v>816900000000</v>
      </c>
      <c r="T25" s="1252">
        <f t="shared" ref="T25:Z25" si="5">T26</f>
        <v>886100000000</v>
      </c>
      <c r="U25" s="1252">
        <f t="shared" si="5"/>
        <v>1147600000000</v>
      </c>
      <c r="V25" s="1252">
        <f t="shared" si="5"/>
        <v>1339400000000</v>
      </c>
      <c r="W25" s="1252">
        <f t="shared" si="5"/>
        <v>1459000000000</v>
      </c>
      <c r="X25" s="1252">
        <f t="shared" si="5"/>
        <v>1612500000000</v>
      </c>
      <c r="Y25" s="1252">
        <f t="shared" si="5"/>
        <v>1718300000000</v>
      </c>
      <c r="Z25" s="1252">
        <f t="shared" si="5"/>
        <v>1928500000000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2368</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6">T27</f>
        <v>886100000000</v>
      </c>
      <c r="U26" s="944">
        <f t="shared" si="6"/>
        <v>1147600000000</v>
      </c>
      <c r="V26" s="944">
        <f t="shared" si="6"/>
        <v>1339400000000</v>
      </c>
      <c r="W26" s="944">
        <f t="shared" si="6"/>
        <v>1459000000000</v>
      </c>
      <c r="X26" s="944">
        <f t="shared" si="6"/>
        <v>1612500000000</v>
      </c>
      <c r="Y26" s="944">
        <f t="shared" si="6"/>
        <v>1718300000000</v>
      </c>
      <c r="Z26" s="944">
        <f t="shared" si="6"/>
        <v>1928500000000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7">H26-H39+H38</f>
        <v>164300000000</v>
      </c>
      <c r="I27" s="1254">
        <f t="shared" si="7"/>
        <v>178800000000</v>
      </c>
      <c r="J27" s="1254">
        <f t="shared" si="7"/>
        <v>233100000000</v>
      </c>
      <c r="K27" s="1254">
        <f t="shared" si="7"/>
        <v>262914399999.99997</v>
      </c>
      <c r="L27" s="1254">
        <f>L28+L38</f>
        <v>318798000000</v>
      </c>
      <c r="M27" s="1254">
        <f>M28+M38</f>
        <v>360394200000</v>
      </c>
      <c r="N27" s="1254">
        <f t="shared" si="7"/>
        <v>385627199999.99994</v>
      </c>
      <c r="O27" s="1254">
        <f>O28+O38</f>
        <v>433786500000</v>
      </c>
      <c r="P27" s="1254">
        <f>P28+P38</f>
        <v>516600000000</v>
      </c>
      <c r="Q27" s="1254">
        <f t="shared" si="7"/>
        <v>650500000000</v>
      </c>
      <c r="R27" s="1254">
        <f t="shared" si="7"/>
        <v>770500000000</v>
      </c>
      <c r="S27" s="1254">
        <f>S28-S39+S38</f>
        <v>816900000000</v>
      </c>
      <c r="T27" s="1254">
        <f t="shared" ref="T27:Z27" si="8">T28-T39+T38</f>
        <v>886100000000</v>
      </c>
      <c r="U27" s="1254">
        <f t="shared" si="8"/>
        <v>1147600000000</v>
      </c>
      <c r="V27" s="1254">
        <f t="shared" si="8"/>
        <v>1339400000000</v>
      </c>
      <c r="W27" s="1254">
        <f t="shared" si="8"/>
        <v>1459000000000</v>
      </c>
      <c r="X27" s="1254">
        <f t="shared" si="8"/>
        <v>1612500000000</v>
      </c>
      <c r="Y27" s="1254">
        <f t="shared" si="8"/>
        <v>1718300000000</v>
      </c>
      <c r="Z27" s="1254">
        <f t="shared" si="8"/>
        <v>1928500000000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891</v>
      </c>
      <c r="C28" s="1257" t="s">
        <v>201</v>
      </c>
      <c r="D28" s="927"/>
      <c r="E28" s="927"/>
      <c r="F28" s="1254"/>
      <c r="G28" s="1254"/>
      <c r="H28" s="942">
        <f>H29+H30+H31+H32+H35+H36+H37</f>
        <v>153700000000</v>
      </c>
      <c r="I28" s="942">
        <f t="shared" ref="I28:R28" si="9">I29+I30+I31+I32+I35+I36+I37</f>
        <v>171300000000</v>
      </c>
      <c r="J28" s="942">
        <f t="shared" si="9"/>
        <v>224200000000</v>
      </c>
      <c r="K28" s="942">
        <f t="shared" si="9"/>
        <v>245039199999.99997</v>
      </c>
      <c r="L28" s="942">
        <f>L29+L30+L31+L32+L35+L36+L37</f>
        <v>306261000000</v>
      </c>
      <c r="M28" s="942">
        <f t="shared" si="9"/>
        <v>356239800000</v>
      </c>
      <c r="N28" s="942">
        <f t="shared" si="9"/>
        <v>382034400000</v>
      </c>
      <c r="O28" s="942">
        <f t="shared" si="9"/>
        <v>433786500000</v>
      </c>
      <c r="P28" s="942">
        <f t="shared" si="9"/>
        <v>516600000000</v>
      </c>
      <c r="Q28" s="942">
        <f t="shared" si="9"/>
        <v>644100000000</v>
      </c>
      <c r="R28" s="942">
        <f t="shared" si="9"/>
        <v>759800000000</v>
      </c>
      <c r="S28" s="944">
        <f>S29+S30+S32+S36+S35+S37</f>
        <v>805600000000</v>
      </c>
      <c r="T28" s="944">
        <f t="shared" ref="T28:Z28" si="10">T29+T30+T32+T36+T35+T37</f>
        <v>873000000000</v>
      </c>
      <c r="U28" s="944">
        <f t="shared" si="10"/>
        <v>1145700000000</v>
      </c>
      <c r="V28" s="944">
        <f t="shared" si="10"/>
        <v>1365500000000</v>
      </c>
      <c r="W28" s="944">
        <f t="shared" si="10"/>
        <v>1463100000000</v>
      </c>
      <c r="X28" s="944">
        <f t="shared" si="10"/>
        <v>1615400000000</v>
      </c>
      <c r="Y28" s="944">
        <f t="shared" si="10"/>
        <v>1688300000000</v>
      </c>
      <c r="Z28" s="944">
        <f t="shared" si="10"/>
        <v>1898500000000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2369</v>
      </c>
      <c r="B29" s="946" t="s">
        <v>2370</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244100000000</v>
      </c>
      <c r="W29" s="944">
        <v>270399999999.99997</v>
      </c>
      <c r="X29" s="944">
        <v>299100000000</v>
      </c>
      <c r="Y29" s="945">
        <v>331100000000</v>
      </c>
      <c r="Z29" s="945">
        <v>373200000000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1009</v>
      </c>
      <c r="B30" s="946" t="s">
        <v>2371</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52100000000</v>
      </c>
      <c r="W30" s="944">
        <v>64300000000</v>
      </c>
      <c r="X30" s="944">
        <v>70700000000</v>
      </c>
      <c r="Y30" s="945">
        <v>75800000000</v>
      </c>
      <c r="Z30" s="945">
        <v>81100000000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2372</v>
      </c>
      <c r="B31" s="946" t="s">
        <v>2372</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5"/>
      <c r="Z31" s="945"/>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402600000000</v>
      </c>
      <c r="W32" s="944">
        <v>425700000000</v>
      </c>
      <c r="X32" s="944">
        <v>463300000000</v>
      </c>
      <c r="Y32" s="945">
        <v>394800000000</v>
      </c>
      <c r="Z32" s="945">
        <v>418400000000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v>372100000000</v>
      </c>
      <c r="W33" s="944">
        <v>393900000000</v>
      </c>
      <c r="X33" s="944">
        <v>426500000000</v>
      </c>
      <c r="Y33" s="945">
        <v>359400000000</v>
      </c>
      <c r="Z33" s="945">
        <v>382100000000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30400000000</v>
      </c>
      <c r="W34" s="944">
        <v>31800000000</v>
      </c>
      <c r="X34" s="944">
        <v>36900000000</v>
      </c>
      <c r="Y34" s="945">
        <v>35400000000</v>
      </c>
      <c r="Z34" s="945">
        <v>36200000000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2373</v>
      </c>
      <c r="B35" s="946" t="s">
        <v>2374</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465000000000</v>
      </c>
      <c r="W35" s="944">
        <v>503900000000</v>
      </c>
      <c r="X35" s="944">
        <v>554100000000</v>
      </c>
      <c r="Y35" s="945">
        <v>635500000000</v>
      </c>
      <c r="Z35" s="945">
        <v>749200000000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2375</v>
      </c>
      <c r="B36" s="946" t="s">
        <v>2376</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66099999999.999992</v>
      </c>
      <c r="W36" s="944">
        <v>74000000000</v>
      </c>
      <c r="X36" s="944">
        <v>72500000000</v>
      </c>
      <c r="Y36" s="945">
        <v>82200000000</v>
      </c>
      <c r="Z36" s="945">
        <v>90600000000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1656</v>
      </c>
      <c r="B37" s="946" t="s">
        <v>1656</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135600000000</v>
      </c>
      <c r="W37" s="944">
        <v>124800000000</v>
      </c>
      <c r="X37" s="944">
        <v>155700000000</v>
      </c>
      <c r="Y37" s="945">
        <v>168900000000</v>
      </c>
      <c r="Z37" s="945">
        <v>186000000000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2377</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-26100000000</v>
      </c>
      <c r="W38" s="944">
        <v>-4099999999.9999995</v>
      </c>
      <c r="X38" s="944">
        <v>-2900000000</v>
      </c>
      <c r="Y38" s="945">
        <v>30000000000</v>
      </c>
      <c r="Z38" s="945">
        <v>30000000000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2378</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5"/>
      <c r="Z39" s="945"/>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2379</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2380</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2381</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2382</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v>-397300000000</v>
      </c>
      <c r="V43" s="944">
        <v>-418800000000</v>
      </c>
      <c r="W43" s="944">
        <v>-347500000000</v>
      </c>
      <c r="X43" s="944">
        <v>-352800000000</v>
      </c>
      <c r="Y43" s="945">
        <v>-274900000000</v>
      </c>
      <c r="Z43" s="945">
        <v>-295200000000</v>
      </c>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 t="shared" ref="U44:Z44" si="11">U45+U48</f>
        <v>397300000000</v>
      </c>
      <c r="V44" s="1253">
        <f t="shared" si="11"/>
        <v>418800000000</v>
      </c>
      <c r="W44" s="1253">
        <f t="shared" si="11"/>
        <v>347500000000</v>
      </c>
      <c r="X44" s="1253">
        <f t="shared" si="11"/>
        <v>352800000000</v>
      </c>
      <c r="Y44" s="1253">
        <f t="shared" si="11"/>
        <v>274900000000</v>
      </c>
      <c r="Z44" s="1253">
        <f t="shared" si="11"/>
        <v>295200000000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2383</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v>270399999999.99997</v>
      </c>
      <c r="V45" s="944">
        <v>272200000000</v>
      </c>
      <c r="W45" s="944">
        <v>299100000000</v>
      </c>
      <c r="X45" s="944">
        <v>399500000000</v>
      </c>
      <c r="Y45" s="945">
        <v>319800000000</v>
      </c>
      <c r="Z45" s="945">
        <v>393700000000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213400000000</v>
      </c>
      <c r="V46" s="944">
        <v>199800000000</v>
      </c>
      <c r="W46" s="944">
        <v>212400000000</v>
      </c>
      <c r="X46" s="944">
        <v>298800000000</v>
      </c>
      <c r="Y46" s="945">
        <v>205500000000</v>
      </c>
      <c r="Z46" s="945">
        <v>264399999999.99997</v>
      </c>
      <c r="AA46" s="1246"/>
      <c r="AB46" s="1246"/>
      <c r="AC46" s="1246"/>
      <c r="AD46" s="1246"/>
      <c r="AE46" s="1246"/>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57000000000</v>
      </c>
      <c r="V47" s="944">
        <v>72400000000</v>
      </c>
      <c r="W47" s="944">
        <v>86700000000</v>
      </c>
      <c r="X47" s="944">
        <v>100800000000</v>
      </c>
      <c r="Y47" s="945">
        <v>114300000000</v>
      </c>
      <c r="Z47" s="945">
        <v>129300000000.00002</v>
      </c>
      <c r="AA47" s="1246"/>
      <c r="AB47" s="1246"/>
      <c r="AC47" s="1246"/>
      <c r="AD47" s="1246"/>
      <c r="AE47" s="1246"/>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2384</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146600000000</v>
      </c>
      <c r="W48" s="944">
        <v>48400000000</v>
      </c>
      <c r="X48" s="944">
        <v>-46700000000</v>
      </c>
      <c r="Y48" s="945">
        <v>-44900000000</v>
      </c>
      <c r="Z48" s="945">
        <v>-98500000000</v>
      </c>
      <c r="AA48" s="1246"/>
      <c r="AB48" s="1246"/>
      <c r="AC48" s="1246"/>
      <c r="AD48" s="1246"/>
      <c r="AE48" s="1246"/>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2385</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617</v>
      </c>
      <c r="C51" s="940"/>
      <c r="D51" s="927"/>
      <c r="E51" s="927"/>
      <c r="H51" s="1259">
        <f t="shared" ref="H51:W51" si="12">(H24/H6)*100</f>
        <v>4.1062801932367154</v>
      </c>
      <c r="I51" s="1259">
        <f t="shared" si="12"/>
        <v>2.1706586826347305</v>
      </c>
      <c r="J51" s="1259">
        <f t="shared" si="12"/>
        <v>1.3597733711048159</v>
      </c>
      <c r="K51" s="1259">
        <f t="shared" si="12"/>
        <v>1.8050541516245484</v>
      </c>
      <c r="L51" s="1259">
        <f t="shared" si="12"/>
        <v>0.71684587813620082</v>
      </c>
      <c r="M51" s="1259">
        <f t="shared" si="12"/>
        <v>2.877697841726619</v>
      </c>
      <c r="N51" s="1259">
        <f t="shared" si="12"/>
        <v>0.82644628099173578</v>
      </c>
      <c r="O51" s="1259">
        <f t="shared" si="12"/>
        <v>0.83682008368200833</v>
      </c>
      <c r="P51" s="1259">
        <f t="shared" si="12"/>
        <v>2.8948122671252507</v>
      </c>
      <c r="Q51" s="1259">
        <f t="shared" si="12"/>
        <v>1.288404360753221</v>
      </c>
      <c r="R51" s="1259">
        <f t="shared" si="12"/>
        <v>15.113249148125876</v>
      </c>
      <c r="S51" s="956">
        <f t="shared" si="12"/>
        <v>4.7362555720653789</v>
      </c>
      <c r="T51" s="956">
        <f t="shared" si="12"/>
        <v>0.63752276867030966</v>
      </c>
      <c r="U51" s="956">
        <f t="shared" si="12"/>
        <v>2.3860878943111352</v>
      </c>
      <c r="V51" s="956">
        <f t="shared" si="12"/>
        <v>0.11948729089724093</v>
      </c>
      <c r="W51" s="956">
        <f t="shared" si="12"/>
        <v>0.10796221322537111</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3">H6-H7-H24</f>
        <v>0</v>
      </c>
      <c r="I55" s="1262">
        <f t="shared" si="13"/>
        <v>-100000000</v>
      </c>
      <c r="J55" s="1262">
        <f t="shared" si="13"/>
        <v>0</v>
      </c>
      <c r="K55" s="1262">
        <f t="shared" si="13"/>
        <v>0</v>
      </c>
      <c r="L55" s="1262">
        <f t="shared" si="13"/>
        <v>0</v>
      </c>
      <c r="M55" s="1262">
        <f t="shared" si="13"/>
        <v>0</v>
      </c>
      <c r="N55" s="1262">
        <f t="shared" si="13"/>
        <v>-6.103515625E-5</v>
      </c>
      <c r="O55" s="1262">
        <f t="shared" si="13"/>
        <v>0</v>
      </c>
      <c r="P55" s="1262">
        <f t="shared" si="13"/>
        <v>0</v>
      </c>
      <c r="Q55" s="1262">
        <f t="shared" si="13"/>
        <v>0</v>
      </c>
      <c r="R55" s="1262">
        <f t="shared" si="13"/>
        <v>-100000000</v>
      </c>
      <c r="S55" s="1263">
        <f t="shared" si="13"/>
        <v>0</v>
      </c>
      <c r="T55" s="1263">
        <f t="shared" si="13"/>
        <v>0</v>
      </c>
      <c r="U55" s="1263">
        <f t="shared" si="13"/>
        <v>0</v>
      </c>
      <c r="V55" s="1263">
        <f t="shared" si="13"/>
        <v>0</v>
      </c>
      <c r="W55" s="1263">
        <f t="shared" si="13"/>
        <v>0</v>
      </c>
      <c r="X55" s="1263">
        <f t="shared" si="13"/>
        <v>0</v>
      </c>
      <c r="Y55" s="1263">
        <f t="shared" si="13"/>
        <v>0</v>
      </c>
      <c r="Z55" s="1263">
        <f t="shared" si="13"/>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453</v>
      </c>
      <c r="C56" s="940"/>
      <c r="D56" s="927"/>
      <c r="E56" s="927"/>
      <c r="F56" s="961"/>
      <c r="G56" s="961"/>
      <c r="H56" s="961">
        <f t="shared" ref="H56:Z56" si="14">H7-H8-H21-H23</f>
        <v>7.62939453125E-6</v>
      </c>
      <c r="I56" s="961">
        <f t="shared" si="14"/>
        <v>0</v>
      </c>
      <c r="J56" s="961">
        <f t="shared" si="14"/>
        <v>0</v>
      </c>
      <c r="K56" s="961">
        <f t="shared" si="14"/>
        <v>1.52587890625E-5</v>
      </c>
      <c r="L56" s="961">
        <f t="shared" si="14"/>
        <v>0</v>
      </c>
      <c r="M56" s="961">
        <f t="shared" si="14"/>
        <v>3.0517578125E-5</v>
      </c>
      <c r="N56" s="961">
        <f t="shared" si="14"/>
        <v>1.52587890625E-5</v>
      </c>
      <c r="O56" s="961">
        <f t="shared" si="14"/>
        <v>0</v>
      </c>
      <c r="P56" s="961">
        <f t="shared" si="14"/>
        <v>0</v>
      </c>
      <c r="Q56" s="961">
        <f t="shared" si="14"/>
        <v>0</v>
      </c>
      <c r="R56" s="961">
        <f t="shared" si="14"/>
        <v>0</v>
      </c>
      <c r="S56" s="956">
        <f t="shared" si="14"/>
        <v>-100000000</v>
      </c>
      <c r="T56" s="956">
        <f t="shared" si="14"/>
        <v>0</v>
      </c>
      <c r="U56" s="956">
        <f t="shared" si="14"/>
        <v>-100000000</v>
      </c>
      <c r="V56" s="956">
        <f t="shared" si="14"/>
        <v>0</v>
      </c>
      <c r="W56" s="956">
        <f t="shared" si="14"/>
        <v>0</v>
      </c>
      <c r="X56" s="956">
        <f t="shared" si="14"/>
        <v>0</v>
      </c>
      <c r="Y56" s="956">
        <f t="shared" si="14"/>
        <v>-100000000</v>
      </c>
      <c r="Z56" s="956">
        <f t="shared" si="14"/>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15">H8-H9-H15-H19-H20</f>
        <v>-100000000.00000763</v>
      </c>
      <c r="I57" s="961">
        <f t="shared" si="15"/>
        <v>100000000</v>
      </c>
      <c r="J57" s="961">
        <f t="shared" si="15"/>
        <v>0</v>
      </c>
      <c r="K57" s="961">
        <f t="shared" si="15"/>
        <v>0</v>
      </c>
      <c r="L57" s="961">
        <f t="shared" si="15"/>
        <v>0</v>
      </c>
      <c r="M57" s="961">
        <f t="shared" si="15"/>
        <v>-2.0503997802734375E-5</v>
      </c>
      <c r="N57" s="961">
        <f t="shared" si="15"/>
        <v>1.0013580322265625E-5</v>
      </c>
      <c r="O57" s="961">
        <f t="shared" si="15"/>
        <v>0</v>
      </c>
      <c r="P57" s="961">
        <f t="shared" si="15"/>
        <v>0</v>
      </c>
      <c r="Q57" s="961">
        <f t="shared" si="15"/>
        <v>1.52587890625E-5</v>
      </c>
      <c r="R57" s="961">
        <f t="shared" si="15"/>
        <v>-100000000</v>
      </c>
      <c r="S57" s="956">
        <f t="shared" si="15"/>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2386</v>
      </c>
      <c r="C58" s="940"/>
      <c r="D58" s="927"/>
      <c r="E58" s="927"/>
      <c r="F58" s="961"/>
      <c r="G58" s="961"/>
      <c r="H58" s="1264">
        <f t="shared" ref="H58:Z58" si="16">H9-H10-H11-H14</f>
        <v>28100000000</v>
      </c>
      <c r="I58" s="1264">
        <f t="shared" si="16"/>
        <v>32600000000</v>
      </c>
      <c r="J58" s="1264">
        <f t="shared" si="16"/>
        <v>49500000000</v>
      </c>
      <c r="K58" s="1264">
        <f t="shared" si="16"/>
        <v>60328799999.999992</v>
      </c>
      <c r="L58" s="1264">
        <f t="shared" si="16"/>
        <v>68953500000</v>
      </c>
      <c r="M58" s="1264">
        <f t="shared" si="16"/>
        <v>83088000000</v>
      </c>
      <c r="N58" s="1264">
        <f t="shared" si="16"/>
        <v>83832000000</v>
      </c>
      <c r="O58" s="1264">
        <f t="shared" si="16"/>
        <v>108790900000</v>
      </c>
      <c r="P58" s="961">
        <f t="shared" si="16"/>
        <v>0</v>
      </c>
      <c r="Q58" s="961">
        <f t="shared" si="16"/>
        <v>0</v>
      </c>
      <c r="R58" s="961">
        <f t="shared" si="16"/>
        <v>0</v>
      </c>
      <c r="S58" s="956">
        <f t="shared" si="16"/>
        <v>0</v>
      </c>
      <c r="T58" s="956">
        <f t="shared" si="16"/>
        <v>0</v>
      </c>
      <c r="U58" s="956">
        <f t="shared" si="16"/>
        <v>0</v>
      </c>
      <c r="V58" s="956">
        <f t="shared" si="16"/>
        <v>0</v>
      </c>
      <c r="W58" s="956">
        <f t="shared" si="16"/>
        <v>0</v>
      </c>
      <c r="X58" s="956">
        <f t="shared" si="16"/>
        <v>0</v>
      </c>
      <c r="Y58" s="956">
        <f t="shared" si="16"/>
        <v>0</v>
      </c>
      <c r="Z58" s="956">
        <f t="shared" si="16"/>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2387</v>
      </c>
      <c r="C59" s="940"/>
      <c r="D59" s="927"/>
      <c r="E59" s="927"/>
      <c r="F59" s="961"/>
      <c r="G59" s="961"/>
      <c r="H59" s="961">
        <f t="shared" ref="H59:Z59" si="17">H11-H12-H13</f>
        <v>0</v>
      </c>
      <c r="I59" s="961">
        <f t="shared" si="17"/>
        <v>0</v>
      </c>
      <c r="J59" s="961">
        <f t="shared" si="17"/>
        <v>0</v>
      </c>
      <c r="K59" s="961">
        <f t="shared" si="17"/>
        <v>0</v>
      </c>
      <c r="L59" s="961">
        <f t="shared" si="17"/>
        <v>0</v>
      </c>
      <c r="M59" s="961">
        <f t="shared" si="17"/>
        <v>0</v>
      </c>
      <c r="N59" s="961">
        <f t="shared" si="17"/>
        <v>0</v>
      </c>
      <c r="O59" s="961">
        <f t="shared" si="17"/>
        <v>0</v>
      </c>
      <c r="P59" s="961">
        <f t="shared" si="17"/>
        <v>-100000000</v>
      </c>
      <c r="Q59" s="961">
        <f t="shared" si="17"/>
        <v>0</v>
      </c>
      <c r="R59" s="961">
        <f t="shared" si="17"/>
        <v>-100000000</v>
      </c>
      <c r="S59" s="956">
        <f t="shared" si="17"/>
        <v>0</v>
      </c>
      <c r="T59" s="1265">
        <f t="shared" si="17"/>
        <v>0</v>
      </c>
      <c r="U59" s="956">
        <f t="shared" si="17"/>
        <v>0</v>
      </c>
      <c r="V59" s="956">
        <f t="shared" si="17"/>
        <v>0</v>
      </c>
      <c r="W59" s="956">
        <f t="shared" si="17"/>
        <v>0</v>
      </c>
      <c r="X59" s="956">
        <f t="shared" si="17"/>
        <v>0</v>
      </c>
      <c r="Y59" s="956">
        <f t="shared" si="17"/>
        <v>0</v>
      </c>
      <c r="Z59" s="956">
        <f t="shared" si="17"/>
        <v>100000000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2388</v>
      </c>
      <c r="C60" s="940"/>
      <c r="D60" s="927"/>
      <c r="E60" s="927"/>
      <c r="F60" s="961"/>
      <c r="G60" s="961"/>
      <c r="H60" s="1264">
        <f t="shared" ref="H60:R60" si="18">H15-H16-H17</f>
        <v>26600000000</v>
      </c>
      <c r="I60" s="1264">
        <f t="shared" si="18"/>
        <v>31400000000</v>
      </c>
      <c r="J60" s="1264">
        <f t="shared" si="18"/>
        <v>34700000000</v>
      </c>
      <c r="K60" s="1264">
        <f t="shared" si="18"/>
        <v>39474399999.999992</v>
      </c>
      <c r="L60" s="1264">
        <f t="shared" si="18"/>
        <v>50147999999.999992</v>
      </c>
      <c r="M60" s="1264">
        <f t="shared" si="18"/>
        <v>62315999999.999992</v>
      </c>
      <c r="N60" s="1264">
        <f t="shared" si="18"/>
        <v>63472799999.999992</v>
      </c>
      <c r="O60" s="1264">
        <f t="shared" si="18"/>
        <v>77117600000</v>
      </c>
      <c r="P60" s="961">
        <f t="shared" si="18"/>
        <v>0</v>
      </c>
      <c r="Q60" s="961">
        <f t="shared" si="18"/>
        <v>-100000000</v>
      </c>
      <c r="R60" s="961">
        <f t="shared" si="18"/>
        <v>0</v>
      </c>
      <c r="S60" s="956">
        <f t="shared" ref="S60:Z60" si="19">S15-S16-S17-S18</f>
        <v>0</v>
      </c>
      <c r="T60" s="956">
        <f t="shared" si="19"/>
        <v>0</v>
      </c>
      <c r="U60" s="956">
        <f t="shared" si="19"/>
        <v>-100000000</v>
      </c>
      <c r="V60" s="956">
        <f t="shared" si="19"/>
        <v>0</v>
      </c>
      <c r="W60" s="956">
        <f t="shared" si="19"/>
        <v>0</v>
      </c>
      <c r="X60" s="956">
        <f t="shared" si="19"/>
        <v>-100000000</v>
      </c>
      <c r="Y60" s="956">
        <f t="shared" si="19"/>
        <v>100000000</v>
      </c>
      <c r="Z60" s="956">
        <f t="shared" si="19"/>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0">H27-H28-H38</f>
        <v>-100000000</v>
      </c>
      <c r="I61" s="961">
        <f t="shared" si="20"/>
        <v>100000000</v>
      </c>
      <c r="J61" s="961">
        <f t="shared" si="20"/>
        <v>0</v>
      </c>
      <c r="K61" s="961">
        <f t="shared" si="20"/>
        <v>0</v>
      </c>
      <c r="L61" s="961">
        <f>L27-L28-L38</f>
        <v>0</v>
      </c>
      <c r="M61" s="961">
        <f>M27-M28-M38</f>
        <v>0</v>
      </c>
      <c r="N61" s="961">
        <f t="shared" si="20"/>
        <v>-6.0558319091796875E-5</v>
      </c>
      <c r="O61" s="961">
        <f t="shared" si="20"/>
        <v>0</v>
      </c>
      <c r="P61" s="961">
        <f>P27-P28-P38</f>
        <v>0</v>
      </c>
      <c r="Q61" s="961">
        <f t="shared" si="20"/>
        <v>0</v>
      </c>
      <c r="R61" s="961">
        <f t="shared" si="20"/>
        <v>0</v>
      </c>
      <c r="S61" s="956">
        <f t="shared" si="20"/>
        <v>0</v>
      </c>
      <c r="T61" s="956">
        <f t="shared" si="20"/>
        <v>0</v>
      </c>
      <c r="U61" s="956">
        <f t="shared" si="20"/>
        <v>0</v>
      </c>
      <c r="V61" s="956">
        <f t="shared" si="20"/>
        <v>0</v>
      </c>
      <c r="W61" s="956">
        <f t="shared" si="20"/>
        <v>0</v>
      </c>
      <c r="X61" s="956">
        <f t="shared" ref="X61:Z61" si="21">X27-X28-X38</f>
        <v>0</v>
      </c>
      <c r="Y61" s="956">
        <f t="shared" si="21"/>
        <v>0</v>
      </c>
      <c r="Z61" s="956">
        <f t="shared" si="21"/>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2224</v>
      </c>
      <c r="C62" s="940"/>
      <c r="D62" s="927"/>
      <c r="E62" s="927"/>
      <c r="F62" s="961"/>
      <c r="G62" s="961"/>
      <c r="H62" s="961">
        <f t="shared" ref="H62:W62" si="22">H28-H29-H30-H31-H32-H35-H36-H37</f>
        <v>0</v>
      </c>
      <c r="I62" s="961">
        <f t="shared" si="22"/>
        <v>0</v>
      </c>
      <c r="J62" s="961">
        <f t="shared" si="22"/>
        <v>0</v>
      </c>
      <c r="K62" s="961">
        <f t="shared" si="22"/>
        <v>0</v>
      </c>
      <c r="L62" s="961">
        <f t="shared" si="22"/>
        <v>0</v>
      </c>
      <c r="M62" s="961">
        <f t="shared" si="22"/>
        <v>0</v>
      </c>
      <c r="N62" s="961">
        <f t="shared" si="22"/>
        <v>0</v>
      </c>
      <c r="O62" s="961">
        <f t="shared" si="22"/>
        <v>0</v>
      </c>
      <c r="P62" s="961">
        <f t="shared" si="22"/>
        <v>0</v>
      </c>
      <c r="Q62" s="961">
        <f t="shared" si="22"/>
        <v>0</v>
      </c>
      <c r="R62" s="961">
        <f t="shared" si="22"/>
        <v>0</v>
      </c>
      <c r="S62" s="956">
        <f t="shared" si="22"/>
        <v>0</v>
      </c>
      <c r="T62" s="956">
        <f t="shared" si="22"/>
        <v>0</v>
      </c>
      <c r="U62" s="956">
        <f t="shared" si="22"/>
        <v>0</v>
      </c>
      <c r="V62" s="956">
        <f t="shared" si="22"/>
        <v>0</v>
      </c>
      <c r="W62" s="956">
        <f t="shared" si="22"/>
        <v>0</v>
      </c>
      <c r="X62" s="956">
        <f t="shared" ref="X62:Z62" si="23">X28-X29-X30-X31-X32-X35-X36-X37</f>
        <v>0</v>
      </c>
      <c r="Y62" s="956">
        <f t="shared" si="23"/>
        <v>0</v>
      </c>
      <c r="Z62" s="956">
        <f t="shared" si="23"/>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939</v>
      </c>
      <c r="C63" s="940"/>
      <c r="D63" s="927"/>
      <c r="E63" s="927"/>
      <c r="F63" s="961"/>
      <c r="G63" s="961"/>
      <c r="H63" s="1264">
        <f t="shared" ref="H63:W63" si="24">H32-H33-H34</f>
        <v>27800000000</v>
      </c>
      <c r="I63" s="1264">
        <f t="shared" si="24"/>
        <v>30400000000</v>
      </c>
      <c r="J63" s="1264">
        <f>J32-J33-J34</f>
        <v>35300000000</v>
      </c>
      <c r="K63" s="1264">
        <f>K32-K33-K34</f>
        <v>39474399999.999992</v>
      </c>
      <c r="L63" s="1264">
        <f t="shared" si="24"/>
        <v>41193000000</v>
      </c>
      <c r="M63" s="1264">
        <f t="shared" si="24"/>
        <v>43621200000</v>
      </c>
      <c r="N63" s="1264">
        <f t="shared" si="24"/>
        <v>61077599999.999992</v>
      </c>
      <c r="O63" s="1264">
        <f t="shared" si="24"/>
        <v>72986299999.999985</v>
      </c>
      <c r="P63" s="961">
        <f t="shared" si="24"/>
        <v>0</v>
      </c>
      <c r="Q63" s="961">
        <f t="shared" si="24"/>
        <v>1.52587890625E-5</v>
      </c>
      <c r="R63" s="961">
        <f t="shared" si="24"/>
        <v>0</v>
      </c>
      <c r="S63" s="956">
        <f t="shared" si="24"/>
        <v>0</v>
      </c>
      <c r="T63" s="956">
        <f t="shared" si="24"/>
        <v>-100000000</v>
      </c>
      <c r="U63" s="956">
        <f>U32-U33-U34</f>
        <v>0</v>
      </c>
      <c r="V63" s="956">
        <f t="shared" si="24"/>
        <v>100000000</v>
      </c>
      <c r="W63" s="956">
        <f t="shared" si="24"/>
        <v>0</v>
      </c>
      <c r="X63" s="956">
        <f t="shared" ref="X63:Z63" si="25">X32-X33-X34</f>
        <v>-100000000</v>
      </c>
      <c r="Y63" s="956">
        <f t="shared" si="25"/>
        <v>0</v>
      </c>
      <c r="Z63" s="956">
        <f t="shared" si="25"/>
        <v>100000000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26">I44-I45-I48-I49</f>
        <v>0</v>
      </c>
      <c r="J64" s="961">
        <f t="shared" si="26"/>
        <v>0</v>
      </c>
      <c r="K64" s="961">
        <f>K44-K45-K48-K49</f>
        <v>0</v>
      </c>
      <c r="L64" s="961">
        <f>L44-L45-L48-L49</f>
        <v>0</v>
      </c>
      <c r="M64" s="961">
        <f t="shared" si="26"/>
        <v>8.58306884765625E-6</v>
      </c>
      <c r="N64" s="961">
        <f t="shared" si="26"/>
        <v>1.621246337890625E-5</v>
      </c>
      <c r="O64" s="961">
        <f t="shared" si="26"/>
        <v>-1.52587890625E-5</v>
      </c>
      <c r="P64" s="961">
        <f t="shared" si="26"/>
        <v>100000000</v>
      </c>
      <c r="Q64" s="961">
        <f t="shared" si="26"/>
        <v>0</v>
      </c>
      <c r="R64" s="961">
        <f t="shared" si="26"/>
        <v>3.0517578125E-5</v>
      </c>
      <c r="S64" s="956">
        <f t="shared" si="26"/>
        <v>0</v>
      </c>
      <c r="T64" s="956">
        <f t="shared" si="26"/>
        <v>0</v>
      </c>
      <c r="U64" s="956">
        <f t="shared" si="26"/>
        <v>3.0517578125E-5</v>
      </c>
      <c r="V64" s="956">
        <f t="shared" si="26"/>
        <v>0</v>
      </c>
      <c r="W64" s="956">
        <f t="shared" si="26"/>
        <v>0</v>
      </c>
      <c r="X64" s="956">
        <f t="shared" ref="X64:Z64" si="27">X44-X45-X48-X49</f>
        <v>0</v>
      </c>
      <c r="Y64" s="956">
        <f t="shared" si="27"/>
        <v>0</v>
      </c>
      <c r="Z64" s="956">
        <f t="shared" si="27"/>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28">H45-H46-H47</f>
        <v>32029799999.999996</v>
      </c>
      <c r="I65" s="1264">
        <f t="shared" si="28"/>
        <v>46849499999.999992</v>
      </c>
      <c r="J65" s="1264">
        <f>J45-J46-J47</f>
        <v>51269100000.000008</v>
      </c>
      <c r="K65" s="1264">
        <f>K45-K46-K47</f>
        <v>54370400000</v>
      </c>
      <c r="L65" s="1264">
        <f>L45-L46-L47</f>
        <v>40297500000</v>
      </c>
      <c r="M65" s="1264">
        <f t="shared" si="28"/>
        <v>65431799999.999992</v>
      </c>
      <c r="N65" s="1264">
        <f>N45-N46-N47</f>
        <v>87424799999.999985</v>
      </c>
      <c r="O65" s="1264">
        <f>O45-O46-O47</f>
        <v>95019900000</v>
      </c>
      <c r="P65" s="961">
        <f t="shared" si="28"/>
        <v>0</v>
      </c>
      <c r="Q65" s="961">
        <f t="shared" si="28"/>
        <v>0</v>
      </c>
      <c r="R65" s="961">
        <f t="shared" si="28"/>
        <v>100000000</v>
      </c>
      <c r="S65" s="956">
        <f t="shared" si="28"/>
        <v>0</v>
      </c>
      <c r="T65" s="956">
        <f t="shared" si="28"/>
        <v>0</v>
      </c>
      <c r="U65" s="956">
        <f t="shared" si="28"/>
        <v>0</v>
      </c>
      <c r="V65" s="956">
        <f t="shared" si="28"/>
        <v>0</v>
      </c>
      <c r="W65" s="956">
        <f t="shared" si="28"/>
        <v>0</v>
      </c>
      <c r="X65" s="956">
        <f t="shared" ref="X65:Z65" si="29">X45-X46-X47</f>
        <v>-100000000</v>
      </c>
      <c r="Y65" s="956">
        <f t="shared" si="29"/>
        <v>0</v>
      </c>
      <c r="Z65" s="956">
        <f t="shared" si="29"/>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626</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2389</v>
      </c>
      <c r="H69" s="930">
        <f t="shared" ref="H69:W69" si="30">(H6/H68)*100</f>
        <v>25.592417061611371</v>
      </c>
      <c r="I69" s="930">
        <f t="shared" si="30"/>
        <v>24.809656453110492</v>
      </c>
      <c r="J69" s="930">
        <f t="shared" si="30"/>
        <v>28.573741298364901</v>
      </c>
      <c r="K69" s="930">
        <f t="shared" si="30"/>
        <v>27.700000000000003</v>
      </c>
      <c r="L69" s="930">
        <f t="shared" si="30"/>
        <v>27.900000000000002</v>
      </c>
      <c r="M69" s="930">
        <f t="shared" si="30"/>
        <v>27.703972366148534</v>
      </c>
      <c r="N69" s="930">
        <f t="shared" si="30"/>
        <v>24.019492789656884</v>
      </c>
      <c r="O69" s="930">
        <f t="shared" si="30"/>
        <v>24.004587557435634</v>
      </c>
      <c r="P69" s="930">
        <f t="shared" si="30"/>
        <v>22.145350682323073</v>
      </c>
      <c r="Q69" s="930">
        <f t="shared" si="30"/>
        <v>23.019449038955113</v>
      </c>
      <c r="R69" s="930">
        <f t="shared" si="30"/>
        <v>25.112968087050234</v>
      </c>
      <c r="S69" s="930">
        <f t="shared" si="30"/>
        <v>22.029459901800326</v>
      </c>
      <c r="T69" s="930">
        <f t="shared" si="30"/>
        <v>20.273264401772526</v>
      </c>
      <c r="U69" s="930">
        <f t="shared" si="30"/>
        <v>21.328349626221968</v>
      </c>
      <c r="V69" s="930">
        <f t="shared" si="30"/>
        <v>20.837483023992757</v>
      </c>
      <c r="W69" s="930">
        <f t="shared" si="30"/>
        <v>21.00340136054422</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2390</v>
      </c>
      <c r="H70" s="930">
        <f t="shared" ref="H70:W70" si="31">(H26/H68)*100</f>
        <v>31.650525448176385</v>
      </c>
      <c r="I70" s="930">
        <f t="shared" si="31"/>
        <v>31.829155060352832</v>
      </c>
      <c r="J70" s="930">
        <f t="shared" si="31"/>
        <v>36.295936538772864</v>
      </c>
      <c r="K70" s="930">
        <f t="shared" si="31"/>
        <v>32.9</v>
      </c>
      <c r="L70" s="930">
        <f t="shared" si="31"/>
        <v>34.1</v>
      </c>
      <c r="M70" s="930">
        <f t="shared" si="31"/>
        <v>34.281174438687387</v>
      </c>
      <c r="N70" s="930">
        <f t="shared" si="31"/>
        <v>31.662058677274985</v>
      </c>
      <c r="O70" s="930">
        <f t="shared" si="31"/>
        <v>31.738283130333311</v>
      </c>
      <c r="P70" s="930">
        <f t="shared" si="31"/>
        <v>32.77689622342114</v>
      </c>
      <c r="Q70" s="930">
        <f t="shared" si="31"/>
        <v>36.736439856271033</v>
      </c>
      <c r="R70" s="930">
        <f t="shared" si="31"/>
        <v>38.245807080658992</v>
      </c>
      <c r="S70" s="930">
        <f t="shared" si="31"/>
        <v>33.42471358428805</v>
      </c>
      <c r="T70" s="930">
        <f t="shared" si="31"/>
        <v>32.721565731166912</v>
      </c>
      <c r="U70" s="930">
        <f t="shared" si="31"/>
        <v>32.995974698102359</v>
      </c>
      <c r="V70" s="930">
        <f t="shared" si="31"/>
        <v>30.316885468537802</v>
      </c>
      <c r="W70" s="930">
        <f t="shared" si="31"/>
        <v>27.569916855631142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2391</v>
      </c>
      <c r="B1" s="1086" t="s">
        <v>2392</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2309</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2393</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2394</v>
      </c>
      <c r="B7" s="1235" t="s">
        <v>1503</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836</v>
      </c>
      <c r="B8" s="981" t="s">
        <v>2395</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2396</v>
      </c>
      <c r="C9" s="981" t="s">
        <v>6667</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1381</v>
      </c>
      <c r="C10" s="981" t="s">
        <v>6667</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2397</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2398</v>
      </c>
      <c r="B12" s="988" t="s">
        <v>2399</v>
      </c>
      <c r="C12" s="981" t="s">
        <v>6667</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2400</v>
      </c>
      <c r="B13" s="988" t="s">
        <v>2401</v>
      </c>
      <c r="C13" s="981" t="s">
        <v>6667</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2402</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2403</v>
      </c>
      <c r="B15" s="1012" t="s">
        <v>2404</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538</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1434</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2405</v>
      </c>
      <c r="B18" s="988" t="s">
        <v>2406</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2407</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2408</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2409</v>
      </c>
      <c r="B22" s="997" t="s">
        <v>2410</v>
      </c>
      <c r="C22" s="981" t="s">
        <v>2411</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2412</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2413</v>
      </c>
      <c r="B24" s="997" t="s">
        <v>2414</v>
      </c>
      <c r="C24" s="981" t="s">
        <v>2411</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1445</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2415</v>
      </c>
      <c r="B26" s="997" t="s">
        <v>2416</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1235</v>
      </c>
      <c r="B27" s="997" t="s">
        <v>2417</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2418</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2419</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2420</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2421</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2422</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418</v>
      </c>
      <c r="B35" s="988" t="s">
        <v>418</v>
      </c>
      <c r="C35" s="981" t="s">
        <v>1942</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1942</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424</v>
      </c>
      <c r="B37" s="988" t="s">
        <v>2423</v>
      </c>
      <c r="C37" s="981" t="s">
        <v>1942</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2424</v>
      </c>
      <c r="B39" s="988" t="s">
        <v>2425</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864</v>
      </c>
      <c r="B40" s="988" t="s">
        <v>1474</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2426</v>
      </c>
      <c r="B41" s="988" t="s">
        <v>2427</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2428</v>
      </c>
      <c r="B42" s="988" t="s">
        <v>2429</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2430</v>
      </c>
      <c r="B43" s="988" t="s">
        <v>925</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2431</v>
      </c>
      <c r="B44" s="981" t="s">
        <v>2432</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617</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2433</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453</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2434</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1626</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531</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626</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2435</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2436</v>
      </c>
      <c r="B1" s="82" t="s">
        <v>2437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2439</v>
      </c>
      <c r="B8" s="90" t="s">
        <v>2440</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563</v>
      </c>
      <c r="B10" s="99" t="s">
        <v>378</v>
      </c>
      <c r="C10" s="90" t="s">
        <v>1633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958</v>
      </c>
      <c r="B11" s="138" t="s">
        <v>958</v>
      </c>
      <c r="C11" s="139" t="s">
        <v>2441</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2442</v>
      </c>
      <c r="B12" s="100" t="s">
        <v>2443</v>
      </c>
      <c r="C12" s="139" t="s">
        <v>2441</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2444</v>
      </c>
      <c r="B13" s="100" t="s">
        <v>2445</v>
      </c>
      <c r="C13" s="139" t="s">
        <v>2441</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2446</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1294</v>
      </c>
      <c r="B16" s="100" t="s">
        <v>2447</v>
      </c>
      <c r="C16" s="90" t="s">
        <v>2448</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2449</v>
      </c>
      <c r="B17" s="100" t="s">
        <v>2450</v>
      </c>
      <c r="C17" s="90" t="s">
        <v>2448</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2451</v>
      </c>
      <c r="B18" s="100" t="s">
        <v>2452</v>
      </c>
      <c r="C18" s="90" t="s">
        <v>2448</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1057</v>
      </c>
      <c r="C19" s="90" t="s">
        <v>2448</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563</v>
      </c>
      <c r="B20" s="99" t="s">
        <v>378</v>
      </c>
      <c r="C20" s="90" t="s">
        <v>1909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800</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2453</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2454</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2455</v>
      </c>
      <c r="B34" s="100" t="s">
        <v>2456</v>
      </c>
      <c r="C34" s="139" t="s">
        <v>2454</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2457</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591</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2458</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2459</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2460</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2461</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818</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2462</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2463</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2464</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2465</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2466</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2467</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7146</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1162</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822</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2468</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2469</v>
      </c>
      <c r="B55" s="99" t="s">
        <v>2470</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824</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2471</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1471</v>
      </c>
      <c r="B62" s="99" t="s">
        <v>2472</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2471</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2472</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2471</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2472</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2473</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2474</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1764</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2475</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829</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2476</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2477</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1366</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727</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2478</v>
      </c>
      <c r="B1" s="82" t="s">
        <v>2479</v>
      </c>
      <c r="C1" s="82"/>
      <c r="D1" s="27"/>
      <c r="E1" s="27"/>
      <c r="F1" s="27"/>
      <c r="G1" s="27"/>
      <c r="H1" s="27"/>
      <c r="I1" s="27"/>
      <c r="J1" s="27"/>
      <c r="K1" s="27"/>
      <c r="L1" s="27"/>
      <c r="M1" s="27"/>
      <c r="N1" s="27"/>
      <c r="O1" s="28"/>
      <c r="P1" s="28"/>
      <c r="Q1" s="28"/>
      <c r="R1" s="29"/>
      <c r="S1" s="28"/>
      <c r="T1" s="28"/>
      <c r="U1" s="28"/>
      <c r="V1" s="28"/>
      <c r="W1" s="28"/>
      <c r="X1" s="2"/>
      <c r="Y1" s="365"/>
    </row>
    <row r="2" spans="1:26">
      <c r="B2" s="30" t="s">
        <v>2480</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2229</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734</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992</v>
      </c>
      <c r="B9" s="64" t="s">
        <v>993</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995</v>
      </c>
      <c r="B10" s="64" t="s">
        <v>996</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2481</v>
      </c>
      <c r="B11" s="65" t="s">
        <v>2482</v>
      </c>
      <c r="C11" s="58" t="s">
        <v>1052</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2483</v>
      </c>
      <c r="B12" s="65" t="s">
        <v>2484</v>
      </c>
      <c r="C12" s="58" t="s">
        <v>1052</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745</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2485</v>
      </c>
      <c r="B15" s="64" t="s">
        <v>2486</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1299</v>
      </c>
      <c r="B16" s="64" t="s">
        <v>1612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4377</v>
      </c>
      <c r="B17" s="64" t="s">
        <v>4377</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567</v>
      </c>
      <c r="B18" s="64" t="s">
        <v>2487</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2488</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2489</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2490</v>
      </c>
      <c r="B22" s="64" t="s">
        <v>2491</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2492</v>
      </c>
      <c r="B23" s="64" t="s">
        <v>2493</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754</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2494</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2495</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2496</v>
      </c>
      <c r="B27" s="64" t="s">
        <v>2497</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2498</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1815</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2499</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2500</v>
      </c>
      <c r="B31" s="65" t="s">
        <v>2501</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2502</v>
      </c>
      <c r="B32" s="65" t="s">
        <v>2503</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2504</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2505</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2506</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2507</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2508</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2509</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2510</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447</v>
      </c>
      <c r="B41" s="64" t="s">
        <v>2511</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2512</v>
      </c>
      <c r="B42" s="65" t="s">
        <v>2512</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2513</v>
      </c>
      <c r="B43" s="65" t="s">
        <v>2513</v>
      </c>
      <c r="C43" s="58" t="s">
        <v>502</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2514</v>
      </c>
      <c r="B44" s="66" t="s">
        <v>2514</v>
      </c>
      <c r="C44" s="58" t="s">
        <v>2515</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2516</v>
      </c>
      <c r="B45" s="64" t="s">
        <v>2517</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424</v>
      </c>
      <c r="B47" s="64" t="s">
        <v>2423</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1196</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2518</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861</v>
      </c>
      <c r="B50" s="64" t="s">
        <v>861</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2519</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617</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2520</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2521</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2522</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826</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2523</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2524</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2525</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2526</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879</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2527</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2528</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1043</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2529</v>
      </c>
      <c r="B1" s="82" t="s">
        <v>2530</v>
      </c>
      <c r="C1" s="82"/>
      <c r="D1" s="27"/>
      <c r="E1" s="27"/>
      <c r="F1" s="27"/>
      <c r="G1" s="27"/>
      <c r="H1" s="27"/>
      <c r="I1" s="27"/>
      <c r="J1" s="27"/>
      <c r="K1" s="27"/>
      <c r="L1" s="27"/>
      <c r="M1" s="27"/>
      <c r="N1" s="27"/>
      <c r="O1" s="28"/>
      <c r="P1" s="28"/>
      <c r="Q1" s="28"/>
      <c r="R1" s="29"/>
      <c r="S1" s="28"/>
      <c r="T1" s="28"/>
      <c r="U1" s="28"/>
      <c r="V1" s="28"/>
      <c r="W1" s="28"/>
      <c r="X1" s="2"/>
    </row>
    <row r="2" spans="1:26">
      <c r="B2" s="30" t="s">
        <v>2531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2532</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2533</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953</v>
      </c>
      <c r="B9" s="100" t="s">
        <v>2534</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2"/>
      <c r="Y9" s="125"/>
      <c r="Z9" s="125"/>
    </row>
    <row r="10" spans="1:26">
      <c r="A10" t="s">
        <v>76</v>
      </c>
      <c r="B10" s="100" t="s">
        <v>2535</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2"/>
      <c r="Y10" s="125"/>
      <c r="Z10" s="125"/>
    </row>
    <row r="11" spans="1:26">
      <c r="A11" s="100" t="s">
        <v>950</v>
      </c>
      <c r="B11" s="100" t="s">
        <v>2536</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2"/>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650</v>
      </c>
      <c r="B13" s="99" t="s">
        <v>2537</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538</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544</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2">
        <v>772005000</v>
      </c>
      <c r="X17" s="2632">
        <v>809536000</v>
      </c>
      <c r="Y17" s="125">
        <v>862208000</v>
      </c>
      <c r="Z17" s="125">
        <v>903042000</v>
      </c>
    </row>
    <row r="18" spans="1:26">
      <c r="A18" s="99"/>
      <c r="B18" s="99" t="s">
        <v>7149</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2538</v>
      </c>
      <c r="B21" s="99" t="s">
        <v>2539</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1918</v>
      </c>
      <c r="B22" s="99" t="s">
        <v>2540</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7150</v>
      </c>
      <c r="B23" s="90" t="s">
        <v>2541</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2"/>
      <c r="Y23" s="125"/>
      <c r="Z23" s="125"/>
    </row>
    <row r="24" spans="1:26">
      <c r="A24" s="90" t="s">
        <v>907</v>
      </c>
      <c r="B24" s="90" t="s">
        <v>2542</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1656</v>
      </c>
      <c r="B25" s="103" t="s">
        <v>1656</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2"/>
      <c r="Y25" s="125"/>
      <c r="Z25" s="125"/>
    </row>
    <row r="26" spans="1:26">
      <c r="A26" s="99" t="s">
        <v>2543</v>
      </c>
      <c r="B26" s="99" t="s">
        <v>2544</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2"/>
      <c r="Y26" s="125"/>
      <c r="Z26" s="125"/>
    </row>
    <row r="27" spans="1:26">
      <c r="A27" t="s">
        <v>76</v>
      </c>
      <c r="B27" s="90" t="s">
        <v>1602</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2"/>
      <c r="Y27" s="125"/>
      <c r="Z27" s="125"/>
    </row>
    <row r="28" spans="1:26">
      <c r="A28" t="s">
        <v>76</v>
      </c>
      <c r="B28" s="90" t="s">
        <v>2545</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2"/>
      <c r="Y28" s="125"/>
      <c r="Z28" s="125"/>
    </row>
    <row r="29" spans="1:26">
      <c r="A29" t="s">
        <v>76</v>
      </c>
      <c r="B29" s="90" t="s">
        <v>2546</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2"/>
      <c r="Y29" s="125"/>
      <c r="Z29" s="125"/>
    </row>
    <row r="30" spans="1:26">
      <c r="A30" t="s">
        <v>76</v>
      </c>
      <c r="B30" s="90" t="s">
        <v>2547</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2"/>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2"/>
      <c r="Y33" s="125"/>
      <c r="Z33" s="125"/>
    </row>
    <row r="34" spans="1:26">
      <c r="A34" s="103" t="s">
        <v>350</v>
      </c>
      <c r="B34" s="99" t="s">
        <v>2548</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2"/>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2"/>
      <c r="Y35" s="125"/>
      <c r="Z35" s="125"/>
    </row>
    <row r="36" spans="1:26">
      <c r="A36" s="103" t="s">
        <v>2549</v>
      </c>
      <c r="B36" s="103" t="s">
        <v>2549</v>
      </c>
      <c r="C36" s="90" t="s">
        <v>1942</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2"/>
      <c r="Y36" s="125"/>
      <c r="Z36" s="125"/>
    </row>
    <row r="37" spans="1:26">
      <c r="A37" s="103" t="s">
        <v>258</v>
      </c>
      <c r="B37" s="103" t="s">
        <v>258</v>
      </c>
      <c r="C37" s="90" t="s">
        <v>1942</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2"/>
      <c r="Y37" s="125"/>
      <c r="Z37" s="125"/>
    </row>
    <row r="38" spans="1:26">
      <c r="A38" s="99" t="s">
        <v>2550</v>
      </c>
      <c r="B38" s="99" t="s">
        <v>2551</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2"/>
      <c r="Y38" s="125"/>
      <c r="Z38" s="125"/>
    </row>
    <row r="39" spans="1:26">
      <c r="A39" s="90" t="s">
        <v>1353</v>
      </c>
      <c r="B39" s="90" t="s">
        <v>1353</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2">
        <v>50596000</v>
      </c>
      <c r="Y39" s="125">
        <v>26944000</v>
      </c>
      <c r="Z39" s="2632">
        <v>0</v>
      </c>
    </row>
    <row r="40" spans="1:26">
      <c r="A40" s="90"/>
      <c r="B40" s="90" t="s">
        <v>4844</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2">
        <v>303576000</v>
      </c>
      <c r="Y40" s="125">
        <v>323328000</v>
      </c>
      <c r="Z40" s="2632">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2">
        <v>0</v>
      </c>
      <c r="Y41" s="125">
        <v>0</v>
      </c>
      <c r="Z41" s="2632">
        <v>0</v>
      </c>
    </row>
    <row r="42" spans="1:26">
      <c r="A42" t="s">
        <v>76</v>
      </c>
      <c r="B42" s="117" t="s">
        <v>1492</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2552</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879</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1174</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1043</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2553</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2554</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2555</v>
      </c>
      <c r="B1" s="82" t="s">
        <v>2556</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2557</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2169</v>
      </c>
      <c r="Q5" s="28" t="s">
        <v>2169</v>
      </c>
      <c r="R5" s="28" t="s">
        <v>30</v>
      </c>
      <c r="S5" s="28" t="s">
        <v>30</v>
      </c>
      <c r="T5" s="28" t="s">
        <v>30</v>
      </c>
      <c r="U5" s="28" t="s">
        <v>2559</v>
      </c>
      <c r="V5" s="28" t="s">
        <v>2559</v>
      </c>
      <c r="W5" s="28" t="s">
        <v>2559</v>
      </c>
      <c r="X5" s="28" t="s">
        <v>2559</v>
      </c>
      <c r="Y5" s="2" t="s">
        <v>32</v>
      </c>
      <c r="Z5" s="2" t="s">
        <v>32</v>
      </c>
      <c r="AB5" s="424"/>
      <c r="AC5" s="90"/>
      <c r="AD5" s="90"/>
      <c r="AE5" s="90"/>
      <c r="AF5" s="90"/>
      <c r="AG5" s="90"/>
      <c r="AH5" s="90"/>
      <c r="AI5" s="90"/>
      <c r="AJ5" s="90"/>
      <c r="AK5" s="90"/>
    </row>
    <row r="6" spans="1:39" s="9" customFormat="1" ht="16.5">
      <c r="A6" s="18" t="s">
        <v>33</v>
      </c>
      <c r="B6" s="18" t="s">
        <v>1141</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1905</v>
      </c>
      <c r="B8" s="388" t="s">
        <v>2311</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2560</v>
      </c>
      <c r="B9" s="99" t="s">
        <v>2561</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2562</v>
      </c>
      <c r="B10" s="99" t="s">
        <v>2563</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1640</v>
      </c>
      <c r="B11" s="388" t="s">
        <v>2564</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2447</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2565</v>
      </c>
      <c r="B14" s="13" t="s">
        <v>2566</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2567</v>
      </c>
      <c r="B15" s="41" t="s">
        <v>2568</v>
      </c>
      <c r="C15" s="27" t="s">
        <v>2569</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2569</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2451</v>
      </c>
      <c r="B17" s="99" t="s">
        <v>2452</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2570</v>
      </c>
      <c r="B18" s="100" t="s">
        <v>2571</v>
      </c>
      <c r="C18" s="27" t="s">
        <v>2572</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2573</v>
      </c>
      <c r="B19" s="100" t="s">
        <v>2574</v>
      </c>
      <c r="C19" s="27" t="s">
        <v>2572</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2575</v>
      </c>
      <c r="B20" s="99" t="s">
        <v>2576</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1914</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1159</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v>2420000000000</v>
      </c>
      <c r="Q23" s="304">
        <v>2468000000000</v>
      </c>
      <c r="R23" s="304">
        <v>2135000000000</v>
      </c>
      <c r="S23" s="304">
        <v>1879000000000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2241</v>
      </c>
      <c r="B30" s="99" t="s">
        <v>2577</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2578</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2579</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2580</v>
      </c>
      <c r="B35" s="90" t="s">
        <v>2581</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1234</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2582</v>
      </c>
      <c r="B38" s="100" t="s">
        <v>2583</v>
      </c>
      <c r="C38" s="27" t="s">
        <v>2584</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2585</v>
      </c>
      <c r="B39" s="100" t="s">
        <v>2586</v>
      </c>
      <c r="C39" s="27" t="s">
        <v>2584</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615</v>
      </c>
      <c r="B41" s="90" t="s">
        <v>1162</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7152</v>
      </c>
      <c r="B42" s="90" t="s">
        <v>2587</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7151</v>
      </c>
      <c r="B43" s="619" t="s">
        <v>2588</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2589</v>
      </c>
      <c r="B44" s="90" t="s">
        <v>2590</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476</v>
      </c>
      <c r="B45" s="90" t="s">
        <v>2591</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1235</v>
      </c>
      <c r="B46" s="90" t="s">
        <v>1236</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2592</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1939</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2456</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2594</v>
      </c>
      <c r="B51" s="648" t="s">
        <v>2594</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2595</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2596</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2597</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1107</v>
      </c>
      <c r="B55" s="152" t="s">
        <v>1107</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2598</v>
      </c>
      <c r="B56" s="100" t="s">
        <v>2599</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1256</v>
      </c>
      <c r="B57" s="100" t="s">
        <v>1347</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8" t="s">
        <v>3319</v>
      </c>
      <c r="B59" s="2448" t="s">
        <v>2600</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8" t="s">
        <v>2601</v>
      </c>
      <c r="B60" s="2448" t="s">
        <v>2601</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1471</v>
      </c>
      <c r="B61" s="99" t="s">
        <v>2472</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5" t="s">
        <v>424</v>
      </c>
      <c r="B62" s="2455" t="s">
        <v>2602</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2603</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864</v>
      </c>
      <c r="B64" s="99" t="s">
        <v>2604</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2607</v>
      </c>
      <c r="B67" s="13" t="s">
        <v>2608</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5" t="s">
        <v>2610</v>
      </c>
      <c r="B69" s="2465" t="s">
        <v>2610</v>
      </c>
      <c r="C69" s="262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5" t="s">
        <v>2611</v>
      </c>
      <c r="B70" s="2465" t="s">
        <v>2611</v>
      </c>
      <c r="C70" s="262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878</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2612</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1493</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2613</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2614</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724</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879</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2615</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1174</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626</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2616</v>
      </c>
      <c r="B1" s="1286" t="s">
        <v>2617</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2618</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1140</v>
      </c>
      <c r="AB4" s="2519"/>
      <c r="AC4" s="2519"/>
      <c r="AD4" s="2519"/>
      <c r="AE4" s="2519"/>
      <c r="AF4" s="2522"/>
      <c r="AG4" s="2522"/>
      <c r="AH4" s="2522"/>
      <c r="AI4" s="2522"/>
      <c r="AJ4" s="2522"/>
      <c r="AK4" s="2522"/>
      <c r="AL4" s="2522"/>
      <c r="AM4" s="2522"/>
      <c r="AN4" s="2522"/>
      <c r="AO4" s="2522"/>
      <c r="AP4" s="2522"/>
      <c r="AQ4" s="2522"/>
      <c r="AR4" s="2522"/>
      <c r="AS4" s="2465"/>
      <c r="AT4" s="2465"/>
      <c r="AU4" s="2465"/>
      <c r="AV4" s="2465"/>
      <c r="AW4" s="2465"/>
      <c r="AX4" s="2465"/>
      <c r="AY4" s="2465"/>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2558</v>
      </c>
      <c r="S5" s="1269" t="s">
        <v>30</v>
      </c>
      <c r="T5" s="1269" t="s">
        <v>30</v>
      </c>
      <c r="U5" s="1269" t="s">
        <v>368</v>
      </c>
      <c r="V5" s="1269" t="s">
        <v>32</v>
      </c>
      <c r="W5" s="1269" t="s">
        <v>32</v>
      </c>
      <c r="X5" s="1269" t="s">
        <v>32</v>
      </c>
      <c r="Y5" s="1269" t="s">
        <v>32</v>
      </c>
      <c r="Z5" s="1269" t="s">
        <v>32</v>
      </c>
      <c r="AA5" s="1269" t="s">
        <v>32</v>
      </c>
      <c r="AB5" s="2519"/>
      <c r="AC5" s="2519"/>
      <c r="AD5" s="2519"/>
      <c r="AE5" s="2520"/>
      <c r="AF5" s="2521"/>
      <c r="AG5" s="2521"/>
      <c r="AH5" s="2521"/>
      <c r="AI5" s="2521"/>
      <c r="AJ5" s="2521"/>
      <c r="AK5" s="2521"/>
      <c r="AL5" s="2521"/>
      <c r="AM5" s="2521"/>
      <c r="AN5" s="2521"/>
      <c r="AO5" s="2521"/>
      <c r="AP5" s="2520"/>
      <c r="AQ5" s="2521"/>
      <c r="AR5" s="2521"/>
      <c r="AS5" s="2521"/>
      <c r="AT5" s="2521"/>
      <c r="AU5" s="2521"/>
      <c r="AV5" s="2521"/>
      <c r="AW5" s="2521"/>
      <c r="AX5" s="2521"/>
      <c r="AY5" s="2465"/>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6">
        <v>8320000000</v>
      </c>
      <c r="T6" s="2526">
        <v>8466000000</v>
      </c>
      <c r="U6" s="2526">
        <v>13301000000</v>
      </c>
      <c r="V6" s="2526">
        <v>16745000000</v>
      </c>
      <c r="W6" s="2526">
        <v>19814000000</v>
      </c>
      <c r="X6" s="2526">
        <v>21616000000</v>
      </c>
      <c r="Y6" s="2526">
        <v>23113000000</v>
      </c>
      <c r="Z6" s="2526">
        <v>25241000000</v>
      </c>
      <c r="AA6" s="2526">
        <v>26782000000</v>
      </c>
      <c r="AB6" s="2529"/>
      <c r="AC6" s="2519"/>
      <c r="AD6" s="2519"/>
      <c r="AE6" s="2520"/>
      <c r="AF6" s="2521"/>
      <c r="AG6" s="2521"/>
      <c r="AH6" s="2521"/>
      <c r="AI6" s="2521"/>
      <c r="AJ6" s="2521"/>
      <c r="AK6" s="2521"/>
      <c r="AL6" s="2521"/>
      <c r="AM6" s="2521"/>
      <c r="AN6" s="2521"/>
      <c r="AO6" s="2521"/>
      <c r="AP6" s="2522"/>
      <c r="AQ6" s="2522"/>
      <c r="AR6" s="2522"/>
      <c r="AS6" s="2522"/>
      <c r="AT6" s="2522"/>
      <c r="AU6" s="2522"/>
      <c r="AV6" s="2522"/>
      <c r="AW6" s="2522"/>
      <c r="AX6" s="2522"/>
      <c r="AY6" s="2522"/>
    </row>
    <row r="7" spans="1:51">
      <c r="A7" s="1271" t="s">
        <v>76</v>
      </c>
      <c r="B7" s="1268" t="s">
        <v>2619</v>
      </c>
      <c r="D7" s="1290"/>
      <c r="E7" s="1290"/>
      <c r="F7" s="1290"/>
      <c r="G7" s="1290"/>
      <c r="H7" s="1290"/>
      <c r="I7" s="1290"/>
      <c r="J7" s="1290"/>
      <c r="K7" s="1290"/>
      <c r="L7" s="1290"/>
      <c r="M7" s="1290"/>
      <c r="N7" s="1290">
        <v>5026000000</v>
      </c>
      <c r="O7" s="1290">
        <v>5619000000</v>
      </c>
      <c r="P7" s="1290">
        <v>7397000000</v>
      </c>
      <c r="Q7" s="1290">
        <v>5992000000</v>
      </c>
      <c r="R7" s="1290">
        <v>7720000000</v>
      </c>
      <c r="S7" s="2527"/>
      <c r="T7" s="2527"/>
      <c r="U7" s="2527"/>
      <c r="V7" s="2527"/>
      <c r="W7" s="2527"/>
      <c r="X7" s="2527"/>
      <c r="Y7" s="2527"/>
      <c r="Z7" s="2527"/>
      <c r="AA7" s="2527"/>
      <c r="AB7" s="2529"/>
      <c r="AC7" s="2519"/>
      <c r="AD7" s="2519"/>
      <c r="AE7" s="2520"/>
      <c r="AF7" s="2521"/>
      <c r="AG7" s="2521"/>
      <c r="AH7" s="2521"/>
      <c r="AI7" s="2521"/>
      <c r="AJ7" s="2521"/>
      <c r="AK7" s="2521"/>
      <c r="AL7" s="2521"/>
      <c r="AM7" s="2521"/>
      <c r="AN7" s="2521"/>
      <c r="AO7" s="2521"/>
      <c r="AP7" s="2522"/>
      <c r="AQ7" s="2522"/>
      <c r="AR7" s="2522"/>
      <c r="AS7" s="2465"/>
      <c r="AT7" s="2465"/>
      <c r="AU7" s="2465"/>
      <c r="AV7" s="2465"/>
      <c r="AW7" s="2465"/>
      <c r="AX7" s="2465"/>
      <c r="AY7" s="2465"/>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7">
        <f>S9+S19</f>
        <v>7598000000</v>
      </c>
      <c r="T8" s="2527">
        <f t="shared" ref="T8:AA8" si="2">T9+T19</f>
        <v>7758000000</v>
      </c>
      <c r="U8" s="2527">
        <f t="shared" si="2"/>
        <v>7893000000</v>
      </c>
      <c r="V8" s="2527">
        <f t="shared" si="2"/>
        <v>9697000000</v>
      </c>
      <c r="W8" s="2527">
        <f t="shared" si="2"/>
        <v>11327000000</v>
      </c>
      <c r="X8" s="2527">
        <f t="shared" si="2"/>
        <v>12761000000</v>
      </c>
      <c r="Y8" s="2527">
        <f t="shared" si="2"/>
        <v>14425000000</v>
      </c>
      <c r="Z8" s="2527">
        <f t="shared" si="2"/>
        <v>16186000000</v>
      </c>
      <c r="AA8" s="2527">
        <f t="shared" si="2"/>
        <v>17787000000</v>
      </c>
      <c r="AB8" s="2529"/>
      <c r="AC8" s="2519"/>
      <c r="AD8" s="2519"/>
      <c r="AE8" s="2520"/>
      <c r="AF8" s="2521"/>
      <c r="AG8" s="2521"/>
      <c r="AH8" s="2521"/>
      <c r="AI8" s="2521"/>
      <c r="AJ8" s="2521"/>
      <c r="AK8" s="2521"/>
      <c r="AL8" s="2521"/>
      <c r="AM8" s="2521"/>
      <c r="AN8" s="2521"/>
      <c r="AO8" s="2521"/>
      <c r="AP8" s="2522"/>
      <c r="AQ8" s="2522"/>
      <c r="AR8" s="2522"/>
      <c r="AS8" s="2465"/>
      <c r="AT8" s="2465"/>
      <c r="AU8" s="2465"/>
      <c r="AV8" s="2465"/>
      <c r="AW8" s="2465"/>
      <c r="AX8" s="2465"/>
      <c r="AY8" s="2465"/>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7">
        <v>6808000000</v>
      </c>
      <c r="T9" s="2527">
        <v>7052000000</v>
      </c>
      <c r="U9" s="2527">
        <v>7096000000</v>
      </c>
      <c r="V9" s="2527">
        <v>8646000000</v>
      </c>
      <c r="W9" s="2527">
        <v>10028000000</v>
      </c>
      <c r="X9" s="2527">
        <v>11307000000</v>
      </c>
      <c r="Y9" s="2527">
        <v>12827000000</v>
      </c>
      <c r="Z9" s="2527">
        <v>14434000000</v>
      </c>
      <c r="AA9" s="2527">
        <v>15867000000</v>
      </c>
      <c r="AB9" s="2529"/>
      <c r="AC9" s="2519"/>
      <c r="AD9" s="2519"/>
      <c r="AE9" s="2523"/>
      <c r="AF9" s="2521"/>
      <c r="AG9" s="2521"/>
      <c r="AH9" s="2521"/>
      <c r="AI9" s="2521"/>
      <c r="AJ9" s="2521"/>
      <c r="AK9" s="2521"/>
      <c r="AL9" s="2521"/>
      <c r="AM9" s="2521"/>
      <c r="AN9" s="2521"/>
      <c r="AO9" s="2521"/>
      <c r="AP9" s="2522"/>
      <c r="AQ9" s="2522"/>
      <c r="AR9" s="2522"/>
      <c r="AS9" s="2522"/>
      <c r="AT9" s="2522"/>
      <c r="AU9" s="2522"/>
      <c r="AV9" s="2522"/>
      <c r="AW9" s="2522"/>
      <c r="AX9" s="2522"/>
      <c r="AY9" s="2465"/>
    </row>
    <row r="10" spans="1:51">
      <c r="A10" s="1275" t="s">
        <v>42</v>
      </c>
      <c r="B10" s="1279" t="s">
        <v>2620</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7">
        <v>1717000000</v>
      </c>
      <c r="T10" s="2527">
        <v>1831000000</v>
      </c>
      <c r="U10" s="2527">
        <v>1902000000</v>
      </c>
      <c r="V10" s="2527">
        <v>2239000000</v>
      </c>
      <c r="W10" s="2527">
        <v>2478000000</v>
      </c>
      <c r="X10" s="2527">
        <v>2728000000</v>
      </c>
      <c r="Y10" s="2527">
        <v>3000000000</v>
      </c>
      <c r="Z10" s="2527">
        <v>3288000000</v>
      </c>
      <c r="AA10" s="2527">
        <v>3603000000</v>
      </c>
      <c r="AB10" s="2529"/>
      <c r="AC10" s="2519"/>
      <c r="AD10" s="2519"/>
      <c r="AE10" s="2523"/>
      <c r="AF10" s="2521"/>
      <c r="AG10" s="2521"/>
      <c r="AH10" s="2521"/>
      <c r="AI10" s="2521"/>
      <c r="AJ10" s="2521"/>
      <c r="AK10" s="2521"/>
      <c r="AL10" s="2521"/>
      <c r="AM10" s="2521"/>
      <c r="AN10" s="2521"/>
      <c r="AO10" s="2521"/>
      <c r="AP10" s="2522"/>
      <c r="AQ10" s="2522"/>
      <c r="AR10" s="2522"/>
      <c r="AS10" s="2522"/>
      <c r="AT10" s="2522"/>
      <c r="AU10" s="2522"/>
      <c r="AV10" s="2522"/>
      <c r="AW10" s="2522"/>
      <c r="AX10" s="2522"/>
      <c r="AY10" s="2465"/>
    </row>
    <row r="11" spans="1:51">
      <c r="A11" s="1275" t="s">
        <v>47</v>
      </c>
      <c r="B11" s="1279" t="s">
        <v>2621</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7">
        <v>2925000000</v>
      </c>
      <c r="T11" s="2527">
        <v>3055000000</v>
      </c>
      <c r="U11" s="2527">
        <v>3191000000</v>
      </c>
      <c r="V11" s="2527">
        <v>3880000000</v>
      </c>
      <c r="W11" s="2527">
        <v>4567000000</v>
      </c>
      <c r="X11" s="2527">
        <v>5083000000</v>
      </c>
      <c r="Y11" s="2527">
        <v>5815000000</v>
      </c>
      <c r="Z11" s="2527">
        <v>6775000000</v>
      </c>
      <c r="AA11" s="2527">
        <v>7458000000</v>
      </c>
      <c r="AB11" s="2529"/>
      <c r="AC11" s="2519"/>
      <c r="AD11" s="2519"/>
      <c r="AE11" s="2523"/>
      <c r="AF11" s="2521"/>
      <c r="AG11" s="2521"/>
      <c r="AH11" s="2521"/>
      <c r="AI11" s="2521"/>
      <c r="AJ11" s="2521"/>
      <c r="AK11" s="2521"/>
      <c r="AL11" s="2521"/>
      <c r="AM11" s="2521"/>
      <c r="AN11" s="2521"/>
      <c r="AO11" s="2521"/>
      <c r="AP11" s="2522"/>
      <c r="AQ11" s="2522"/>
      <c r="AR11" s="2522"/>
      <c r="AS11" s="2522"/>
      <c r="AT11" s="2522"/>
      <c r="AU11" s="2522"/>
      <c r="AV11" s="2522"/>
      <c r="AW11" s="2522"/>
      <c r="AX11" s="2522"/>
      <c r="AY11" s="2465"/>
    </row>
    <row r="12" spans="1:51">
      <c r="A12" s="1275" t="s">
        <v>45</v>
      </c>
      <c r="B12" s="1279" t="s">
        <v>2622</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7">
        <v>2109000000</v>
      </c>
      <c r="T12" s="2527">
        <v>2110000000</v>
      </c>
      <c r="U12" s="2527">
        <v>1982000000</v>
      </c>
      <c r="V12" s="2527">
        <v>2502000000</v>
      </c>
      <c r="W12" s="2527">
        <v>2957000000</v>
      </c>
      <c r="X12" s="2527">
        <v>3466000000</v>
      </c>
      <c r="Y12" s="2527">
        <v>3980000000</v>
      </c>
      <c r="Z12" s="2527">
        <v>4335000000</v>
      </c>
      <c r="AA12" s="2527">
        <v>4766000000</v>
      </c>
      <c r="AB12" s="2529"/>
      <c r="AC12" s="2519"/>
      <c r="AD12" s="2519"/>
      <c r="AE12" s="2523"/>
      <c r="AF12" s="2521"/>
      <c r="AG12" s="2521"/>
      <c r="AH12" s="2521"/>
      <c r="AI12" s="2521"/>
      <c r="AJ12" s="2521"/>
      <c r="AK12" s="2521"/>
      <c r="AL12" s="2521"/>
      <c r="AM12" s="2521"/>
      <c r="AN12" s="2521"/>
      <c r="AO12" s="2521"/>
      <c r="AP12" s="2522"/>
      <c r="AQ12" s="2522"/>
      <c r="AR12" s="2522"/>
      <c r="AS12" s="2522"/>
      <c r="AT12" s="2522"/>
      <c r="AU12" s="2522"/>
      <c r="AV12" s="2522"/>
      <c r="AW12" s="2522"/>
      <c r="AX12" s="2522"/>
      <c r="AY12" s="2465"/>
    </row>
    <row r="13" spans="1:51">
      <c r="A13" s="1275" t="s">
        <v>49</v>
      </c>
      <c r="B13" s="1279" t="s">
        <v>2623</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7">
        <v>57000000</v>
      </c>
      <c r="T13" s="2527">
        <v>56000000</v>
      </c>
      <c r="U13" s="2527">
        <v>22000000</v>
      </c>
      <c r="V13" s="2527">
        <v>24000000</v>
      </c>
      <c r="W13" s="2527">
        <v>27000000</v>
      </c>
      <c r="X13" s="2527">
        <v>29000000</v>
      </c>
      <c r="Y13" s="2527">
        <v>32000000</v>
      </c>
      <c r="Z13" s="2527">
        <v>35000000</v>
      </c>
      <c r="AA13" s="2527">
        <v>39000000</v>
      </c>
      <c r="AB13" s="2529"/>
      <c r="AC13" s="2519"/>
      <c r="AD13" s="2519"/>
      <c r="AE13" s="2520"/>
      <c r="AF13" s="2521"/>
      <c r="AG13" s="2521"/>
      <c r="AH13" s="2521"/>
      <c r="AI13" s="2521"/>
      <c r="AJ13" s="2521"/>
      <c r="AK13" s="2521"/>
      <c r="AL13" s="2521"/>
      <c r="AM13" s="2521"/>
      <c r="AN13" s="2521"/>
      <c r="AO13" s="2521"/>
      <c r="AP13" s="2522"/>
      <c r="AQ13" s="2522"/>
      <c r="AR13" s="2522"/>
      <c r="AS13" s="2522"/>
      <c r="AT13" s="2522"/>
      <c r="AU13" s="2522"/>
      <c r="AV13" s="2522"/>
      <c r="AW13" s="2522"/>
      <c r="AX13" s="2522"/>
      <c r="AY13" s="2465"/>
    </row>
    <row r="14" spans="1:51">
      <c r="A14" s="1275" t="s">
        <v>51</v>
      </c>
      <c r="B14" s="1278" t="s">
        <v>2624</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7"/>
      <c r="T14" s="2527"/>
      <c r="U14" s="2527"/>
      <c r="V14" s="2527"/>
      <c r="W14" s="2527"/>
      <c r="X14" s="2527"/>
      <c r="Y14" s="2527"/>
      <c r="Z14" s="2527"/>
      <c r="AA14" s="2527"/>
      <c r="AB14" s="2529"/>
      <c r="AC14" s="2519"/>
      <c r="AD14" s="2519"/>
      <c r="AE14" s="2520"/>
      <c r="AF14" s="2521"/>
      <c r="AG14" s="2521"/>
      <c r="AH14" s="2521"/>
      <c r="AI14" s="2521"/>
      <c r="AJ14" s="2521"/>
      <c r="AK14" s="2521"/>
      <c r="AL14" s="2521"/>
      <c r="AM14" s="2521"/>
      <c r="AN14" s="2521"/>
      <c r="AO14" s="2521"/>
      <c r="AP14" s="2522"/>
      <c r="AQ14" s="2522"/>
      <c r="AR14" s="2522"/>
      <c r="AS14" s="2465"/>
      <c r="AT14" s="2465"/>
      <c r="AU14" s="2465"/>
      <c r="AV14" s="2465"/>
      <c r="AW14" s="2465"/>
      <c r="AX14" s="2465"/>
      <c r="AY14" s="2465"/>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6">
        <v>722000000</v>
      </c>
      <c r="T15" s="2526">
        <v>708000000</v>
      </c>
      <c r="U15" s="2526">
        <v>5408000000</v>
      </c>
      <c r="V15" s="2526">
        <v>7048000000</v>
      </c>
      <c r="W15" s="2526">
        <v>8487000000</v>
      </c>
      <c r="X15" s="2526">
        <v>8856000000</v>
      </c>
      <c r="Y15" s="2526">
        <v>8688000000</v>
      </c>
      <c r="Z15" s="2526">
        <v>9055000000</v>
      </c>
      <c r="AA15" s="2526">
        <v>8996000000</v>
      </c>
      <c r="AB15" s="2529"/>
      <c r="AC15" s="2519"/>
      <c r="AD15" s="2519"/>
      <c r="AE15" s="2523"/>
      <c r="AF15" s="2521"/>
      <c r="AG15" s="2521"/>
      <c r="AH15" s="2521"/>
      <c r="AI15" s="2521"/>
      <c r="AJ15" s="2521"/>
      <c r="AK15" s="2521"/>
      <c r="AL15" s="2521"/>
      <c r="AM15" s="2521"/>
      <c r="AN15" s="2521"/>
      <c r="AO15" s="2521"/>
      <c r="AP15" s="2522"/>
      <c r="AQ15" s="2522"/>
      <c r="AR15" s="2522"/>
      <c r="AS15" s="2522"/>
      <c r="AT15" s="2522"/>
      <c r="AU15" s="2522"/>
      <c r="AV15" s="2522"/>
      <c r="AW15" s="2522"/>
      <c r="AX15" s="2522"/>
      <c r="AY15" s="2465"/>
    </row>
    <row r="16" spans="1:51">
      <c r="A16" s="1275" t="s">
        <v>889</v>
      </c>
      <c r="B16" s="1278" t="s">
        <v>2625</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7">
        <v>0</v>
      </c>
      <c r="T16" s="2527">
        <v>0</v>
      </c>
      <c r="U16" s="2527">
        <v>2597000000</v>
      </c>
      <c r="V16" s="2527">
        <v>3543000000</v>
      </c>
      <c r="W16" s="2527">
        <v>2998000000</v>
      </c>
      <c r="X16" s="2527">
        <v>2486000000</v>
      </c>
      <c r="Y16" s="2527">
        <v>1886000000</v>
      </c>
      <c r="Z16" s="2527">
        <v>1693000000</v>
      </c>
      <c r="AA16" s="2527">
        <v>1770000000</v>
      </c>
      <c r="AB16" s="2529"/>
      <c r="AC16" s="2519"/>
      <c r="AD16" s="2519"/>
      <c r="AE16" s="2523"/>
      <c r="AF16" s="2521"/>
      <c r="AG16" s="2521"/>
      <c r="AH16" s="2521"/>
      <c r="AI16" s="2521"/>
      <c r="AJ16" s="2521"/>
      <c r="AK16" s="2521"/>
      <c r="AL16" s="2521"/>
      <c r="AM16" s="2521"/>
      <c r="AN16" s="2521"/>
      <c r="AO16" s="2521"/>
      <c r="AP16" s="2522"/>
      <c r="AQ16" s="2522"/>
      <c r="AR16" s="2522"/>
      <c r="AS16" s="2522"/>
      <c r="AT16" s="2522"/>
      <c r="AU16" s="2522"/>
      <c r="AV16" s="2522"/>
      <c r="AW16" s="2522"/>
      <c r="AX16" s="2522"/>
      <c r="AY16" s="2465"/>
    </row>
    <row r="17" spans="1:51">
      <c r="A17" s="1275" t="s">
        <v>567</v>
      </c>
      <c r="B17" s="1278" t="s">
        <v>2626</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7">
        <v>722000000</v>
      </c>
      <c r="T17" s="2527">
        <v>708000000</v>
      </c>
      <c r="U17" s="2527">
        <v>2811000000</v>
      </c>
      <c r="V17" s="2527">
        <v>3505000000</v>
      </c>
      <c r="W17" s="2527">
        <v>5489000000</v>
      </c>
      <c r="X17" s="2527">
        <v>6370000000</v>
      </c>
      <c r="Y17" s="2527">
        <v>6802000000</v>
      </c>
      <c r="Z17" s="2527">
        <v>7363000000</v>
      </c>
      <c r="AA17" s="2527">
        <v>7226000000</v>
      </c>
      <c r="AB17" s="2529"/>
      <c r="AC17" s="2519"/>
      <c r="AD17" s="2519"/>
      <c r="AE17" s="2523"/>
      <c r="AF17" s="2521"/>
      <c r="AG17" s="2521"/>
      <c r="AH17" s="2521"/>
      <c r="AI17" s="2521"/>
      <c r="AJ17" s="2521"/>
      <c r="AK17" s="2521"/>
      <c r="AL17" s="2521"/>
      <c r="AM17" s="2521"/>
      <c r="AN17" s="2521"/>
      <c r="AO17" s="2521"/>
      <c r="AP17" s="2522"/>
      <c r="AQ17" s="2522"/>
      <c r="AR17" s="2522"/>
      <c r="AS17" s="2522"/>
      <c r="AT17" s="2522"/>
      <c r="AU17" s="2522"/>
      <c r="AV17" s="2522"/>
      <c r="AW17" s="2522"/>
      <c r="AX17" s="2522"/>
      <c r="AY17" s="2465"/>
    </row>
    <row r="18" spans="1:51">
      <c r="A18" s="1275" t="s">
        <v>2627</v>
      </c>
      <c r="B18" s="1278" t="s">
        <v>1693</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7"/>
      <c r="T18" s="2527"/>
      <c r="U18" s="2527"/>
      <c r="V18" s="2527"/>
      <c r="W18" s="2527"/>
      <c r="X18" s="2527"/>
      <c r="Y18" s="2527"/>
      <c r="Z18" s="2527"/>
      <c r="AA18" s="2527"/>
      <c r="AB18" s="2529"/>
      <c r="AC18" s="2519"/>
      <c r="AD18" s="2519"/>
      <c r="AE18" s="2523"/>
      <c r="AF18" s="2521"/>
      <c r="AG18" s="2521"/>
      <c r="AH18" s="2521"/>
      <c r="AI18" s="2521"/>
      <c r="AJ18" s="2521"/>
      <c r="AK18" s="2521"/>
      <c r="AL18" s="2521"/>
      <c r="AM18" s="2521"/>
      <c r="AN18" s="2521"/>
      <c r="AO18" s="2521"/>
      <c r="AP18" s="2522"/>
      <c r="AQ18" s="2522"/>
      <c r="AR18" s="2522"/>
      <c r="AS18" s="2465"/>
      <c r="AT18" s="2465"/>
      <c r="AU18" s="2465"/>
      <c r="AV18" s="2465"/>
      <c r="AW18" s="2465"/>
      <c r="AX18" s="2465"/>
      <c r="AY18" s="2465"/>
    </row>
    <row r="19" spans="1:51">
      <c r="A19" s="1276" t="s">
        <v>796</v>
      </c>
      <c r="B19" s="1276" t="s">
        <v>2628</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7">
        <v>790000000</v>
      </c>
      <c r="T19" s="2527">
        <v>706000000</v>
      </c>
      <c r="U19" s="2527">
        <v>797000000</v>
      </c>
      <c r="V19" s="2527">
        <v>1051000000</v>
      </c>
      <c r="W19" s="2527">
        <v>1299000000</v>
      </c>
      <c r="X19" s="2527">
        <v>1454000000</v>
      </c>
      <c r="Y19" s="2527">
        <v>1598000000</v>
      </c>
      <c r="Z19" s="2527">
        <v>1752000000</v>
      </c>
      <c r="AA19" s="2527">
        <v>1920000000</v>
      </c>
      <c r="AB19" s="2529"/>
      <c r="AC19" s="2519"/>
      <c r="AD19" s="2519"/>
      <c r="AE19" s="2523"/>
      <c r="AF19" s="2521"/>
      <c r="AG19" s="2521"/>
      <c r="AH19" s="2521"/>
      <c r="AI19" s="2521"/>
      <c r="AJ19" s="2521"/>
      <c r="AK19" s="2521"/>
      <c r="AL19" s="2521"/>
      <c r="AM19" s="2521"/>
      <c r="AN19" s="2521"/>
      <c r="AO19" s="2521"/>
      <c r="AP19" s="2522"/>
      <c r="AQ19" s="2522"/>
      <c r="AR19" s="2522"/>
      <c r="AS19" s="2522"/>
      <c r="AT19" s="2522"/>
      <c r="AU19" s="2522"/>
      <c r="AV19" s="2522"/>
      <c r="AW19" s="2522"/>
      <c r="AX19" s="2522"/>
      <c r="AY19" s="2465"/>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7"/>
      <c r="T20" s="2527"/>
      <c r="U20" s="2527"/>
      <c r="V20" s="2527"/>
      <c r="W20" s="2527"/>
      <c r="X20" s="2527"/>
      <c r="Y20" s="2527"/>
      <c r="Z20" s="2527"/>
      <c r="AA20" s="2527"/>
      <c r="AB20" s="2529"/>
      <c r="AC20" s="2519"/>
      <c r="AD20" s="2519"/>
      <c r="AE20" s="2523"/>
      <c r="AF20" s="2521"/>
      <c r="AG20" s="2521"/>
      <c r="AH20" s="2521"/>
      <c r="AI20" s="2521"/>
      <c r="AJ20" s="2521"/>
      <c r="AK20" s="2521"/>
      <c r="AL20" s="2521"/>
      <c r="AM20" s="2521"/>
      <c r="AN20" s="2521"/>
      <c r="AO20" s="2521"/>
      <c r="AP20" s="2522"/>
      <c r="AQ20" s="2522"/>
      <c r="AR20" s="2522"/>
      <c r="AS20" s="2465"/>
      <c r="AT20" s="2465"/>
      <c r="AU20" s="2465"/>
      <c r="AV20" s="2465"/>
      <c r="AW20" s="2465"/>
      <c r="AX20" s="2465"/>
      <c r="AY20" s="2465"/>
    </row>
    <row r="21" spans="1:51" s="848" customFormat="1" ht="15.75">
      <c r="A21" s="1297" t="s">
        <v>71</v>
      </c>
      <c r="B21" s="1298" t="s">
        <v>381</v>
      </c>
      <c r="C21" s="1293" t="s">
        <v>35</v>
      </c>
      <c r="D21" s="1295">
        <f>D23+D32+D37+D38</f>
        <v>1192100000</v>
      </c>
      <c r="E21" s="1295">
        <f t="shared" ref="E21:R21" si="3">E23+E32+E37+E38</f>
        <v>2037400000</v>
      </c>
      <c r="F21" s="1295">
        <f t="shared" si="3"/>
        <v>1853800000</v>
      </c>
      <c r="G21" s="1295">
        <f t="shared" si="3"/>
        <v>2292700000</v>
      </c>
      <c r="H21" s="1295">
        <f t="shared" si="3"/>
        <v>3750400000</v>
      </c>
      <c r="I21" s="1295">
        <f t="shared" si="3"/>
        <v>3961100000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6">
        <v>11469000000</v>
      </c>
      <c r="T21" s="2526">
        <v>12585000000</v>
      </c>
      <c r="U21" s="2526">
        <v>17045000000</v>
      </c>
      <c r="V21" s="2526">
        <v>18780000000</v>
      </c>
      <c r="W21" s="2526">
        <v>20159000000</v>
      </c>
      <c r="X21" s="2526">
        <v>22823000000</v>
      </c>
      <c r="Y21" s="2526">
        <v>24560000000</v>
      </c>
      <c r="Z21" s="2526">
        <v>26655000000</v>
      </c>
      <c r="AA21" s="2526">
        <v>27511000000</v>
      </c>
      <c r="AB21" s="2529"/>
      <c r="AC21" s="2519"/>
      <c r="AD21" s="2519"/>
      <c r="AE21" s="2520"/>
      <c r="AF21" s="2520"/>
      <c r="AG21" s="2521"/>
      <c r="AH21" s="2521"/>
      <c r="AI21" s="2521"/>
      <c r="AJ21" s="2521"/>
      <c r="AK21" s="2521"/>
      <c r="AL21" s="2521"/>
      <c r="AM21" s="2521"/>
      <c r="AN21" s="2521"/>
      <c r="AO21" s="2521"/>
      <c r="AP21" s="2522"/>
      <c r="AQ21" s="2522"/>
      <c r="AR21" s="2522"/>
      <c r="AS21" s="2522"/>
      <c r="AT21" s="2522"/>
      <c r="AU21" s="2522"/>
      <c r="AV21" s="2522"/>
      <c r="AW21" s="2522"/>
      <c r="AX21" s="2522"/>
      <c r="AY21" s="2465"/>
    </row>
    <row r="22" spans="1:51" ht="15" customHeight="1">
      <c r="A22" s="1271" t="s">
        <v>76</v>
      </c>
      <c r="B22" s="1276" t="s">
        <v>1728</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7"/>
      <c r="T22" s="2527"/>
      <c r="U22" s="2527"/>
      <c r="V22" s="2527"/>
      <c r="W22" s="2527"/>
      <c r="X22" s="2527"/>
      <c r="Y22" s="2527"/>
      <c r="Z22" s="2527"/>
      <c r="AA22" s="2527"/>
      <c r="AB22" s="2529"/>
      <c r="AC22" s="2519"/>
      <c r="AD22" s="2519"/>
      <c r="AE22" s="2520"/>
      <c r="AF22" s="2520"/>
      <c r="AG22" s="2521"/>
      <c r="AH22" s="2521"/>
      <c r="AI22" s="2521"/>
      <c r="AJ22" s="2521"/>
      <c r="AK22" s="2521"/>
      <c r="AL22" s="2521"/>
      <c r="AM22" s="2521"/>
      <c r="AN22" s="2521"/>
      <c r="AO22" s="2521"/>
      <c r="AP22" s="2522"/>
      <c r="AQ22" s="2522"/>
      <c r="AR22" s="2522"/>
      <c r="AS22" s="2465"/>
      <c r="AT22" s="2465"/>
      <c r="AU22" s="2465"/>
      <c r="AV22" s="2465"/>
      <c r="AW22" s="2465"/>
      <c r="AX22" s="2465"/>
      <c r="AY22" s="2465"/>
    </row>
    <row r="23" spans="1:51">
      <c r="A23" s="1282" t="s">
        <v>73</v>
      </c>
      <c r="B23" s="1276" t="s">
        <v>799</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7">
        <v>9095000000</v>
      </c>
      <c r="T23" s="2527">
        <v>9877000000</v>
      </c>
      <c r="U23" s="2527">
        <v>9689000000</v>
      </c>
      <c r="V23" s="2527">
        <v>10362000000</v>
      </c>
      <c r="W23" s="2527">
        <v>10760000000</v>
      </c>
      <c r="X23" s="2527">
        <v>11481000000</v>
      </c>
      <c r="Y23" s="2527">
        <v>12353000000</v>
      </c>
      <c r="Z23" s="2527">
        <v>13413000000</v>
      </c>
      <c r="AA23" s="2527">
        <v>14468000000</v>
      </c>
      <c r="AB23" s="2529"/>
      <c r="AC23" s="2519"/>
      <c r="AD23" s="2519"/>
      <c r="AE23" s="2520"/>
      <c r="AF23" s="2521"/>
      <c r="AG23" s="2521"/>
      <c r="AH23" s="2521"/>
      <c r="AI23" s="2521"/>
      <c r="AJ23" s="2521"/>
      <c r="AK23" s="2521"/>
      <c r="AL23" s="2521"/>
      <c r="AM23" s="2521"/>
      <c r="AN23" s="2521"/>
      <c r="AO23" s="2521"/>
      <c r="AP23" s="2522"/>
      <c r="AQ23" s="2522"/>
      <c r="AR23" s="2522"/>
      <c r="AS23" s="2522"/>
      <c r="AT23" s="2522"/>
      <c r="AU23" s="2522"/>
      <c r="AV23" s="2522"/>
      <c r="AW23" s="2522"/>
      <c r="AX23" s="2522"/>
      <c r="AY23" s="2465"/>
    </row>
    <row r="24" spans="1:51">
      <c r="A24" s="1275" t="s">
        <v>2629</v>
      </c>
      <c r="B24" s="1278" t="s">
        <v>2630</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7">
        <v>1826000000</v>
      </c>
      <c r="T24" s="2527">
        <v>2117000000</v>
      </c>
      <c r="U24" s="2527">
        <v>2237000000</v>
      </c>
      <c r="V24" s="2527">
        <v>3120000000</v>
      </c>
      <c r="W24" s="2527">
        <v>3180000000</v>
      </c>
      <c r="X24" s="2527">
        <v>3222000000</v>
      </c>
      <c r="Y24" s="2527">
        <v>3507000000</v>
      </c>
      <c r="Z24" s="2527">
        <v>3844000000</v>
      </c>
      <c r="AA24" s="2527">
        <v>4213000000</v>
      </c>
      <c r="AB24" s="2529"/>
      <c r="AC24" s="2519"/>
      <c r="AD24" s="2519"/>
      <c r="AE24" s="2523"/>
      <c r="AF24" s="2521"/>
      <c r="AG24" s="2521"/>
      <c r="AH24" s="2521"/>
      <c r="AI24" s="2521"/>
      <c r="AJ24" s="2521"/>
      <c r="AK24" s="2521"/>
      <c r="AL24" s="2521"/>
      <c r="AM24" s="2521"/>
      <c r="AN24" s="2521"/>
      <c r="AO24" s="2521"/>
      <c r="AP24" s="2522"/>
      <c r="AQ24" s="2522"/>
      <c r="AR24" s="2522"/>
      <c r="AS24" s="2522"/>
      <c r="AT24" s="2522"/>
      <c r="AU24" s="2522"/>
      <c r="AV24" s="2522"/>
      <c r="AW24" s="2522"/>
      <c r="AX24" s="2522"/>
      <c r="AY24" s="2465"/>
    </row>
    <row r="25" spans="1:51">
      <c r="A25" s="1275" t="s">
        <v>83</v>
      </c>
      <c r="B25" s="1278" t="s">
        <v>2631</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7">
        <v>2066000000</v>
      </c>
      <c r="T25" s="2527">
        <v>2747000000</v>
      </c>
      <c r="U25" s="2527">
        <v>2372000000</v>
      </c>
      <c r="V25" s="2527">
        <v>2691000000</v>
      </c>
      <c r="W25" s="2527">
        <v>2880000000</v>
      </c>
      <c r="X25" s="2527">
        <v>3205000000</v>
      </c>
      <c r="Y25" s="2527">
        <v>3494000000</v>
      </c>
      <c r="Z25" s="2527">
        <v>3846000000</v>
      </c>
      <c r="AA25" s="2527">
        <v>4215000000</v>
      </c>
      <c r="AB25" s="2529"/>
      <c r="AC25" s="2519"/>
      <c r="AD25" s="2519"/>
      <c r="AE25" s="2523"/>
      <c r="AF25" s="2521"/>
      <c r="AG25" s="2521"/>
      <c r="AH25" s="2521"/>
      <c r="AI25" s="2521"/>
      <c r="AJ25" s="2521"/>
      <c r="AK25" s="2521"/>
      <c r="AL25" s="2521"/>
      <c r="AM25" s="2521"/>
      <c r="AN25" s="2521"/>
      <c r="AO25" s="2521"/>
      <c r="AP25" s="2522"/>
      <c r="AQ25" s="2522"/>
      <c r="AR25" s="2522"/>
      <c r="AS25" s="2522"/>
      <c r="AT25" s="2522"/>
      <c r="AU25" s="2522"/>
      <c r="AV25" s="2522"/>
      <c r="AW25" s="2522"/>
      <c r="AX25" s="2522"/>
      <c r="AY25" s="2465"/>
    </row>
    <row r="26" spans="1:51">
      <c r="A26" s="1275" t="s">
        <v>391</v>
      </c>
      <c r="B26" s="1278" t="s">
        <v>2632</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7"/>
      <c r="T26" s="2527"/>
      <c r="U26" s="2527"/>
      <c r="V26" s="2527"/>
      <c r="W26" s="2527"/>
      <c r="X26" s="2527"/>
      <c r="Y26" s="2527"/>
      <c r="Z26" s="2527"/>
      <c r="AA26" s="2527"/>
      <c r="AB26" s="2529"/>
      <c r="AC26" s="2519"/>
      <c r="AD26" s="2519"/>
      <c r="AE26" s="2523"/>
      <c r="AF26" s="2521"/>
      <c r="AG26" s="2521"/>
      <c r="AH26" s="2521"/>
      <c r="AI26" s="2521"/>
      <c r="AJ26" s="2521"/>
      <c r="AK26" s="2521"/>
      <c r="AL26" s="2521"/>
      <c r="AM26" s="2521"/>
      <c r="AN26" s="2521"/>
      <c r="AO26" s="2521"/>
      <c r="AP26" s="2522"/>
      <c r="AQ26" s="2522"/>
      <c r="AR26" s="2522"/>
      <c r="AS26" s="2465"/>
      <c r="AT26" s="2465"/>
      <c r="AU26" s="2465"/>
      <c r="AV26" s="2465"/>
      <c r="AW26" s="2465"/>
      <c r="AX26" s="2465"/>
      <c r="AY26" s="2465"/>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7">
        <v>2798000000</v>
      </c>
      <c r="T27" s="2527">
        <v>3261000000</v>
      </c>
      <c r="U27" s="2527">
        <v>3381000000</v>
      </c>
      <c r="V27" s="2527">
        <v>2586000000</v>
      </c>
      <c r="W27" s="2527">
        <v>2541000000</v>
      </c>
      <c r="X27" s="2527">
        <v>2612000000</v>
      </c>
      <c r="Y27" s="2527">
        <v>2605000000</v>
      </c>
      <c r="Z27" s="2527">
        <v>2655000000</v>
      </c>
      <c r="AA27" s="2527">
        <v>2738000000</v>
      </c>
      <c r="AB27" s="2529"/>
      <c r="AC27" s="2519"/>
      <c r="AD27" s="2519"/>
      <c r="AE27" s="2523"/>
      <c r="AF27" s="2521"/>
      <c r="AG27" s="2521"/>
      <c r="AH27" s="2521"/>
      <c r="AI27" s="2521"/>
      <c r="AJ27" s="2521"/>
      <c r="AK27" s="2521"/>
      <c r="AL27" s="2521"/>
      <c r="AM27" s="2521"/>
      <c r="AN27" s="2521"/>
      <c r="AO27" s="2521"/>
      <c r="AP27" s="2522"/>
      <c r="AQ27" s="2522"/>
      <c r="AR27" s="2522"/>
      <c r="AS27" s="2522"/>
      <c r="AT27" s="2522"/>
      <c r="AU27" s="2522"/>
      <c r="AV27" s="2522"/>
      <c r="AW27" s="2522"/>
      <c r="AX27" s="2522"/>
      <c r="AY27" s="2465"/>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7">
        <v>499000000</v>
      </c>
      <c r="T28" s="2527">
        <v>456000000</v>
      </c>
      <c r="U28" s="2527">
        <v>241000000</v>
      </c>
      <c r="V28" s="2527">
        <v>465000000</v>
      </c>
      <c r="W28" s="2527">
        <v>508000000</v>
      </c>
      <c r="X28" s="2527">
        <v>563000000</v>
      </c>
      <c r="Y28" s="2527">
        <v>604000000</v>
      </c>
      <c r="Z28" s="2527">
        <v>650000000</v>
      </c>
      <c r="AA28" s="2527">
        <v>693000000</v>
      </c>
      <c r="AB28" s="2529"/>
      <c r="AC28" s="2519"/>
      <c r="AD28" s="2519"/>
      <c r="AE28" s="2520"/>
      <c r="AF28" s="2521"/>
      <c r="AG28" s="2521"/>
      <c r="AH28" s="2521"/>
      <c r="AI28" s="2521"/>
      <c r="AJ28" s="2521"/>
      <c r="AK28" s="2521"/>
      <c r="AL28" s="2521"/>
      <c r="AM28" s="2521"/>
      <c r="AN28" s="2521"/>
      <c r="AO28" s="2521"/>
      <c r="AP28" s="2522"/>
      <c r="AQ28" s="2522"/>
      <c r="AR28" s="2522"/>
      <c r="AS28" s="2522"/>
      <c r="AT28" s="2522"/>
      <c r="AU28" s="2522"/>
      <c r="AV28" s="2522"/>
      <c r="AW28" s="2522"/>
      <c r="AX28" s="2522"/>
      <c r="AY28" s="2465"/>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7">
        <v>2299000000</v>
      </c>
      <c r="T29" s="2527">
        <v>2805000000</v>
      </c>
      <c r="U29" s="2527">
        <v>3139000000</v>
      </c>
      <c r="V29" s="2527">
        <v>2121000000</v>
      </c>
      <c r="W29" s="2527">
        <v>2033000000</v>
      </c>
      <c r="X29" s="2527">
        <v>2049000000</v>
      </c>
      <c r="Y29" s="2527">
        <v>2001000000</v>
      </c>
      <c r="Z29" s="2527">
        <v>2006000000</v>
      </c>
      <c r="AA29" s="2527">
        <v>2045000000</v>
      </c>
      <c r="AB29" s="2529"/>
      <c r="AC29" s="2519"/>
      <c r="AD29" s="2519"/>
      <c r="AE29" s="2523"/>
      <c r="AF29" s="2521"/>
      <c r="AG29" s="2521"/>
      <c r="AH29" s="2521"/>
      <c r="AI29" s="2521"/>
      <c r="AJ29" s="2521"/>
      <c r="AK29" s="2521"/>
      <c r="AL29" s="2521"/>
      <c r="AM29" s="2521"/>
      <c r="AN29" s="2521"/>
      <c r="AO29" s="2521"/>
      <c r="AP29" s="2522"/>
      <c r="AQ29" s="2522"/>
      <c r="AR29" s="2522"/>
      <c r="AS29" s="2522"/>
      <c r="AT29" s="2522"/>
      <c r="AU29" s="2522"/>
      <c r="AV29" s="2522"/>
      <c r="AW29" s="2522"/>
      <c r="AX29" s="2522"/>
      <c r="AY29" s="2465"/>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7">
        <v>2405000000</v>
      </c>
      <c r="T30" s="2527">
        <v>1752000000</v>
      </c>
      <c r="U30" s="2527">
        <v>1700000000</v>
      </c>
      <c r="V30" s="2527">
        <v>1965000000</v>
      </c>
      <c r="W30" s="2527">
        <v>2158000000</v>
      </c>
      <c r="X30" s="2527">
        <v>2442000000</v>
      </c>
      <c r="Y30" s="2527">
        <v>2747000000</v>
      </c>
      <c r="Z30" s="2527">
        <v>3067000000</v>
      </c>
      <c r="AA30" s="2527">
        <v>3303000000</v>
      </c>
      <c r="AB30" s="2529"/>
      <c r="AC30" s="2519"/>
      <c r="AD30" s="2519"/>
      <c r="AE30" s="2523"/>
      <c r="AF30" s="2521"/>
      <c r="AG30" s="2521"/>
      <c r="AH30" s="2521"/>
      <c r="AI30" s="2521"/>
      <c r="AJ30" s="2521"/>
      <c r="AK30" s="2521"/>
      <c r="AL30" s="2521"/>
      <c r="AM30" s="2521"/>
      <c r="AN30" s="2521"/>
      <c r="AO30" s="2521"/>
      <c r="AP30" s="2522"/>
      <c r="AQ30" s="2522"/>
      <c r="AR30" s="2522"/>
      <c r="AS30" s="2522"/>
      <c r="AT30" s="2522"/>
      <c r="AU30" s="2522"/>
      <c r="AV30" s="2522"/>
      <c r="AW30" s="2522"/>
      <c r="AX30" s="2522"/>
      <c r="AY30" s="2465"/>
    </row>
    <row r="31" spans="1:51">
      <c r="A31" s="1278" t="s">
        <v>2633</v>
      </c>
      <c r="B31" s="1278" t="s">
        <v>2634</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7"/>
      <c r="T31" s="2527"/>
      <c r="U31" s="2527"/>
      <c r="V31" s="2527"/>
      <c r="W31" s="2527"/>
      <c r="X31" s="2527"/>
      <c r="Y31" s="2527"/>
      <c r="Z31" s="2527"/>
      <c r="AA31" s="2527"/>
      <c r="AB31" s="2529"/>
      <c r="AC31" s="2519"/>
      <c r="AD31" s="2519"/>
      <c r="AE31" s="2523"/>
      <c r="AF31" s="2521"/>
      <c r="AG31" s="2521"/>
      <c r="AH31" s="2521"/>
      <c r="AI31" s="2521"/>
      <c r="AJ31" s="2521"/>
      <c r="AK31" s="2521"/>
      <c r="AL31" s="2521"/>
      <c r="AM31" s="2521"/>
      <c r="AN31" s="2521"/>
      <c r="AO31" s="2521"/>
      <c r="AP31" s="2522"/>
      <c r="AQ31" s="2522"/>
      <c r="AR31" s="2522"/>
      <c r="AS31" s="2465"/>
      <c r="AT31" s="2465"/>
      <c r="AU31" s="2465"/>
      <c r="AV31" s="2465"/>
      <c r="AW31" s="2465"/>
      <c r="AX31" s="2465"/>
      <c r="AY31" s="2465"/>
    </row>
    <row r="32" spans="1:51">
      <c r="A32" s="1282" t="s">
        <v>237</v>
      </c>
      <c r="B32" s="1276" t="s">
        <v>2635</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7">
        <v>2374000000</v>
      </c>
      <c r="T32" s="2527">
        <v>2709000000</v>
      </c>
      <c r="U32" s="2527">
        <v>7356000000</v>
      </c>
      <c r="V32" s="2527">
        <v>8418000000</v>
      </c>
      <c r="W32" s="2527">
        <v>9398000000</v>
      </c>
      <c r="X32" s="2527">
        <v>11341000000</v>
      </c>
      <c r="Y32" s="2527">
        <v>12206000000</v>
      </c>
      <c r="Z32" s="2527">
        <v>13242000000</v>
      </c>
      <c r="AA32" s="2527">
        <v>13043000000</v>
      </c>
      <c r="AB32" s="2529"/>
      <c r="AC32" s="2519"/>
      <c r="AD32" s="2519"/>
      <c r="AE32" s="2523"/>
      <c r="AF32" s="2521"/>
      <c r="AG32" s="2521"/>
      <c r="AH32" s="2521"/>
      <c r="AI32" s="2521"/>
      <c r="AJ32" s="2521"/>
      <c r="AK32" s="2521"/>
      <c r="AL32" s="2521"/>
      <c r="AM32" s="2521"/>
      <c r="AN32" s="2521"/>
      <c r="AO32" s="2521"/>
      <c r="AP32" s="2522"/>
      <c r="AQ32" s="2522"/>
      <c r="AR32" s="2522"/>
      <c r="AS32" s="2522"/>
      <c r="AT32" s="2522"/>
      <c r="AU32" s="2522"/>
      <c r="AV32" s="2522"/>
      <c r="AW32" s="2522"/>
      <c r="AX32" s="2522"/>
      <c r="AY32" s="2465"/>
    </row>
    <row r="33" spans="1:51">
      <c r="A33" s="1271" t="s">
        <v>76</v>
      </c>
      <c r="B33" s="1276" t="s">
        <v>2636</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7">
        <v>2374000000</v>
      </c>
      <c r="T33" s="2527">
        <v>2709000000</v>
      </c>
      <c r="U33" s="2527">
        <v>7356000000</v>
      </c>
      <c r="V33" s="2527">
        <v>8418000000</v>
      </c>
      <c r="W33" s="2527">
        <v>9398000000</v>
      </c>
      <c r="X33" s="2527">
        <v>11341000000</v>
      </c>
      <c r="Y33" s="2527">
        <v>12206000000</v>
      </c>
      <c r="Z33" s="2527">
        <v>13242000000</v>
      </c>
      <c r="AA33" s="2527">
        <v>13043000000</v>
      </c>
      <c r="AB33" s="2529"/>
      <c r="AC33" s="2519"/>
      <c r="AD33" s="2519"/>
      <c r="AE33" s="2523"/>
      <c r="AF33" s="2521"/>
      <c r="AG33" s="2521"/>
      <c r="AH33" s="2521"/>
      <c r="AI33" s="2521"/>
      <c r="AJ33" s="2521"/>
      <c r="AK33" s="2521"/>
      <c r="AL33" s="2521"/>
      <c r="AM33" s="2521"/>
      <c r="AN33" s="2521"/>
      <c r="AO33" s="2521"/>
      <c r="AP33" s="2522"/>
      <c r="AQ33" s="2522"/>
      <c r="AR33" s="2522"/>
      <c r="AS33" s="2522"/>
      <c r="AT33" s="2522"/>
      <c r="AU33" s="2522"/>
      <c r="AV33" s="2522"/>
      <c r="AW33" s="2522"/>
      <c r="AX33" s="2522"/>
      <c r="AY33" s="2465"/>
    </row>
    <row r="34" spans="1:51">
      <c r="A34" s="1275" t="s">
        <v>395</v>
      </c>
      <c r="B34" s="1278" t="s">
        <v>2637</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7">
        <v>1699000000</v>
      </c>
      <c r="T34" s="2527">
        <v>1954000000</v>
      </c>
      <c r="U34" s="2527">
        <v>6565000000</v>
      </c>
      <c r="V34" s="2527">
        <v>7452000000</v>
      </c>
      <c r="W34" s="2527">
        <v>8080000000</v>
      </c>
      <c r="X34" s="2527">
        <v>9665000000</v>
      </c>
      <c r="Y34" s="2527">
        <v>10102000000</v>
      </c>
      <c r="Z34" s="2527">
        <v>10882000000</v>
      </c>
      <c r="AA34" s="2527">
        <v>10455000000</v>
      </c>
      <c r="AB34" s="2529"/>
      <c r="AC34" s="2519"/>
      <c r="AD34" s="2519"/>
      <c r="AE34" s="2523"/>
      <c r="AF34" s="2521"/>
      <c r="AG34" s="2521"/>
      <c r="AH34" s="2521"/>
      <c r="AI34" s="2521"/>
      <c r="AJ34" s="2521"/>
      <c r="AK34" s="2521"/>
      <c r="AL34" s="2521"/>
      <c r="AM34" s="2521"/>
      <c r="AN34" s="2521"/>
      <c r="AO34" s="2521"/>
      <c r="AP34" s="2522"/>
      <c r="AQ34" s="2522"/>
      <c r="AR34" s="2522"/>
      <c r="AS34" s="2522"/>
      <c r="AT34" s="2522"/>
      <c r="AU34" s="2522"/>
      <c r="AV34" s="2522"/>
      <c r="AW34" s="2522"/>
      <c r="AX34" s="2522"/>
      <c r="AY34" s="2465"/>
    </row>
    <row r="35" spans="1:51">
      <c r="A35" s="1275" t="s">
        <v>239</v>
      </c>
      <c r="B35" s="1278" t="s">
        <v>2638</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7">
        <v>675000000</v>
      </c>
      <c r="T35" s="2527">
        <v>755000000</v>
      </c>
      <c r="U35" s="2527">
        <v>791000000</v>
      </c>
      <c r="V35" s="2527">
        <v>965000000</v>
      </c>
      <c r="W35" s="2527">
        <v>1319000000</v>
      </c>
      <c r="X35" s="2527">
        <v>1677000000</v>
      </c>
      <c r="Y35" s="2527">
        <v>2104000000</v>
      </c>
      <c r="Z35" s="2527">
        <v>2360000000</v>
      </c>
      <c r="AA35" s="2527">
        <v>2587000000</v>
      </c>
      <c r="AB35" s="2529"/>
      <c r="AC35" s="2519"/>
      <c r="AD35" s="2519"/>
      <c r="AE35" s="2520"/>
      <c r="AF35" s="2521"/>
      <c r="AG35" s="2521"/>
      <c r="AH35" s="2521"/>
      <c r="AI35" s="2521"/>
      <c r="AJ35" s="2521"/>
      <c r="AK35" s="2521"/>
      <c r="AL35" s="2521"/>
      <c r="AM35" s="2521"/>
      <c r="AN35" s="2521"/>
      <c r="AO35" s="2521"/>
      <c r="AP35" s="2522"/>
      <c r="AQ35" s="2522"/>
      <c r="AR35" s="2522"/>
      <c r="AS35" s="2522"/>
      <c r="AT35" s="2522"/>
      <c r="AU35" s="2522"/>
      <c r="AV35" s="2522"/>
      <c r="AW35" s="2522"/>
      <c r="AX35" s="2522"/>
      <c r="AY35" s="2465"/>
    </row>
    <row r="36" spans="1:51">
      <c r="A36" s="1278" t="s">
        <v>2633</v>
      </c>
      <c r="B36" s="1278" t="s">
        <v>2634</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7"/>
      <c r="T36" s="2527"/>
      <c r="U36" s="2527"/>
      <c r="V36" s="2527"/>
      <c r="W36" s="2527"/>
      <c r="X36" s="2527"/>
      <c r="Y36" s="2527"/>
      <c r="Z36" s="2527"/>
      <c r="AA36" s="2527"/>
      <c r="AB36" s="2529"/>
      <c r="AC36" s="2519"/>
      <c r="AD36" s="2519"/>
      <c r="AE36" s="2520"/>
      <c r="AF36" s="2521"/>
      <c r="AG36" s="2521"/>
      <c r="AH36" s="2521"/>
      <c r="AI36" s="2521"/>
      <c r="AJ36" s="2521"/>
      <c r="AK36" s="2521"/>
      <c r="AL36" s="2521"/>
      <c r="AM36" s="2521"/>
      <c r="AN36" s="2521"/>
      <c r="AO36" s="2521"/>
      <c r="AP36" s="2522"/>
      <c r="AQ36" s="2522"/>
      <c r="AR36" s="2522"/>
      <c r="AS36" s="2465"/>
      <c r="AT36" s="2465"/>
      <c r="AU36" s="2465"/>
      <c r="AV36" s="2465"/>
      <c r="AW36" s="2465"/>
      <c r="AX36" s="2465"/>
      <c r="AY36" s="2465"/>
    </row>
    <row r="37" spans="1:51">
      <c r="A37" s="1278" t="s">
        <v>2639</v>
      </c>
      <c r="B37" s="1278" t="s">
        <v>2640</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7"/>
      <c r="T37" s="2527"/>
      <c r="U37" s="2527"/>
      <c r="V37" s="2527"/>
      <c r="W37" s="2527"/>
      <c r="X37" s="2527"/>
      <c r="Y37" s="2527"/>
      <c r="Z37" s="2527"/>
      <c r="AA37" s="2527"/>
      <c r="AB37" s="2529"/>
      <c r="AC37" s="2519"/>
      <c r="AD37" s="2519"/>
      <c r="AE37" s="2520"/>
      <c r="AF37" s="2521"/>
      <c r="AG37" s="2521"/>
      <c r="AH37" s="2521"/>
      <c r="AI37" s="2521"/>
      <c r="AJ37" s="2521"/>
      <c r="AK37" s="2521"/>
      <c r="AL37" s="2521"/>
      <c r="AM37" s="2521"/>
      <c r="AN37" s="2521"/>
      <c r="AO37" s="2521"/>
      <c r="AP37" s="2522"/>
      <c r="AQ37" s="2522"/>
      <c r="AR37" s="2522"/>
      <c r="AS37" s="2465"/>
      <c r="AT37" s="2465"/>
      <c r="AU37" s="2465"/>
      <c r="AV37" s="2465"/>
      <c r="AW37" s="2465"/>
      <c r="AX37" s="2465"/>
      <c r="AY37" s="2465"/>
    </row>
    <row r="38" spans="1:51">
      <c r="A38" s="1276" t="s">
        <v>615</v>
      </c>
      <c r="B38" s="1276" t="s">
        <v>591</v>
      </c>
      <c r="C38" s="1277" t="s">
        <v>75</v>
      </c>
      <c r="D38" s="1290">
        <v>-39300000</v>
      </c>
      <c r="E38" s="1290">
        <v>67800000</v>
      </c>
      <c r="F38" s="1290">
        <v>-32799999.999999996</v>
      </c>
      <c r="G38" s="1290">
        <v>-22600000</v>
      </c>
      <c r="H38" s="1290">
        <v>-23400000</v>
      </c>
      <c r="I38" s="1290">
        <v>-30400000</v>
      </c>
      <c r="J38" s="1290">
        <v>63000000</v>
      </c>
      <c r="K38" s="1290">
        <v>76000000</v>
      </c>
      <c r="L38" s="1290">
        <v>96000000</v>
      </c>
      <c r="M38" s="1290">
        <v>138000000</v>
      </c>
      <c r="N38" s="1290"/>
      <c r="O38" s="1290"/>
      <c r="P38" s="1290"/>
      <c r="Q38" s="1290"/>
      <c r="R38" s="1290"/>
      <c r="S38" s="2527"/>
      <c r="T38" s="2527"/>
      <c r="U38" s="2527"/>
      <c r="V38" s="2527"/>
      <c r="W38" s="2527"/>
      <c r="X38" s="2527"/>
      <c r="Y38" s="2527"/>
      <c r="Z38" s="2527"/>
      <c r="AA38" s="2527"/>
      <c r="AB38" s="2529"/>
      <c r="AC38" s="2519"/>
      <c r="AD38" s="2519"/>
      <c r="AE38" s="2520"/>
      <c r="AF38" s="2521"/>
      <c r="AG38" s="2521"/>
      <c r="AH38" s="2521"/>
      <c r="AI38" s="2521"/>
      <c r="AJ38" s="2521"/>
      <c r="AK38" s="2521"/>
      <c r="AL38" s="2521"/>
      <c r="AM38" s="2521"/>
      <c r="AN38" s="2521"/>
      <c r="AO38" s="2521"/>
      <c r="AP38" s="2522"/>
      <c r="AQ38" s="2522"/>
      <c r="AR38" s="2522"/>
      <c r="AS38" s="2465"/>
      <c r="AT38" s="2465"/>
      <c r="AU38" s="2465"/>
      <c r="AV38" s="2465"/>
      <c r="AW38" s="2465"/>
      <c r="AX38" s="2465"/>
      <c r="AY38" s="2465"/>
    </row>
    <row r="39" spans="1:51">
      <c r="A39" s="1271" t="s">
        <v>76</v>
      </c>
      <c r="B39" s="1276" t="s">
        <v>2641</v>
      </c>
      <c r="C39" s="1277"/>
      <c r="D39" s="1291"/>
      <c r="E39" s="1291"/>
      <c r="F39" s="1291"/>
      <c r="G39" s="1291"/>
      <c r="H39" s="1291"/>
      <c r="I39" s="1291"/>
      <c r="J39" s="1290">
        <v>-1008000000</v>
      </c>
      <c r="K39" s="1290">
        <v>28000000</v>
      </c>
      <c r="L39" s="1290">
        <v>-394000000</v>
      </c>
      <c r="M39" s="1290">
        <v>-774000000</v>
      </c>
      <c r="N39" s="1290"/>
      <c r="O39" s="1290"/>
      <c r="P39" s="1290"/>
      <c r="Q39" s="1290"/>
      <c r="R39" s="1290"/>
      <c r="S39" s="2527"/>
      <c r="T39" s="2527"/>
      <c r="U39" s="2527"/>
      <c r="V39" s="2527"/>
      <c r="W39" s="2527"/>
      <c r="X39" s="2527"/>
      <c r="Y39" s="2527"/>
      <c r="Z39" s="2527"/>
      <c r="AA39" s="2527"/>
      <c r="AB39" s="2529"/>
      <c r="AC39" s="2519"/>
      <c r="AD39" s="2519"/>
      <c r="AE39" s="2520"/>
      <c r="AF39" s="2521"/>
      <c r="AG39" s="2521"/>
      <c r="AH39" s="2521"/>
      <c r="AI39" s="2521"/>
      <c r="AJ39" s="2521"/>
      <c r="AK39" s="2521"/>
      <c r="AL39" s="2521"/>
      <c r="AM39" s="2521"/>
      <c r="AN39" s="2521"/>
      <c r="AO39" s="2521"/>
      <c r="AP39" s="2522"/>
      <c r="AQ39" s="2522"/>
      <c r="AR39" s="2522"/>
      <c r="AS39" s="2465"/>
      <c r="AT39" s="2465"/>
      <c r="AU39" s="2465"/>
      <c r="AV39" s="2465"/>
      <c r="AW39" s="2465"/>
      <c r="AX39" s="2465"/>
      <c r="AY39" s="2465"/>
    </row>
    <row r="40" spans="1:51">
      <c r="A40" s="1271" t="s">
        <v>76</v>
      </c>
      <c r="B40" s="1276" t="s">
        <v>2642</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7">
        <v>-775000000</v>
      </c>
      <c r="T40" s="2527">
        <v>-1410000000</v>
      </c>
      <c r="U40" s="2527">
        <v>3612000000</v>
      </c>
      <c r="V40" s="2527">
        <v>6383000000</v>
      </c>
      <c r="W40" s="2527">
        <v>9054000000</v>
      </c>
      <c r="X40" s="2527">
        <v>10135000000</v>
      </c>
      <c r="Y40" s="2527">
        <v>10760000000</v>
      </c>
      <c r="Z40" s="2527">
        <v>11828000000</v>
      </c>
      <c r="AA40" s="2527">
        <v>12314000000</v>
      </c>
      <c r="AB40" s="2529"/>
      <c r="AC40" s="2519"/>
      <c r="AD40" s="2519"/>
      <c r="AE40" s="2523"/>
      <c r="AF40" s="2521"/>
      <c r="AG40" s="2521"/>
      <c r="AH40" s="2521"/>
      <c r="AI40" s="2521"/>
      <c r="AJ40" s="2521"/>
      <c r="AK40" s="2521"/>
      <c r="AL40" s="2521"/>
      <c r="AM40" s="2521"/>
      <c r="AN40" s="2521"/>
      <c r="AO40" s="2521"/>
      <c r="AP40" s="2522"/>
      <c r="AQ40" s="2522"/>
      <c r="AR40" s="2522"/>
      <c r="AS40" s="2522"/>
      <c r="AT40" s="2522"/>
      <c r="AU40" s="2522"/>
      <c r="AV40" s="2522"/>
      <c r="AW40" s="2522"/>
      <c r="AX40" s="2522"/>
      <c r="AY40" s="2465"/>
    </row>
    <row r="41" spans="1:51">
      <c r="A41" s="1271" t="s">
        <v>76</v>
      </c>
      <c r="B41" s="1276" t="s">
        <v>2643</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7">
        <v>-3149000000</v>
      </c>
      <c r="T41" s="2527">
        <v>-4119000000</v>
      </c>
      <c r="U41" s="2527">
        <v>-3744000000</v>
      </c>
      <c r="V41" s="2527">
        <v>-2035000000</v>
      </c>
      <c r="W41" s="2527">
        <v>-344000000</v>
      </c>
      <c r="X41" s="2527">
        <v>-1207000000</v>
      </c>
      <c r="Y41" s="2527">
        <v>-1446000000</v>
      </c>
      <c r="Z41" s="2527">
        <v>-1414000000</v>
      </c>
      <c r="AA41" s="2527">
        <v>-729000000</v>
      </c>
      <c r="AB41" s="2529"/>
      <c r="AC41" s="2519"/>
      <c r="AD41" s="2519"/>
      <c r="AE41" s="2520"/>
      <c r="AF41" s="2521"/>
      <c r="AG41" s="2521"/>
      <c r="AH41" s="2521"/>
      <c r="AI41" s="2521"/>
      <c r="AJ41" s="2521"/>
      <c r="AK41" s="2521"/>
      <c r="AL41" s="2521"/>
      <c r="AM41" s="2521"/>
      <c r="AN41" s="2521"/>
      <c r="AO41" s="2521"/>
      <c r="AP41" s="2522"/>
      <c r="AQ41" s="2522"/>
      <c r="AR41" s="2522"/>
      <c r="AS41" s="2522"/>
      <c r="AT41" s="2522"/>
      <c r="AU41" s="2522"/>
      <c r="AV41" s="2522"/>
      <c r="AW41" s="2522"/>
      <c r="AX41" s="2522"/>
      <c r="AY41" s="2465"/>
    </row>
    <row r="42" spans="1:51">
      <c r="A42" s="1271" t="s">
        <v>76</v>
      </c>
      <c r="B42" s="1276" t="s">
        <v>2644</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7">
        <v>0</v>
      </c>
      <c r="T42" s="2527">
        <v>6000000</v>
      </c>
      <c r="U42" s="2527">
        <v>15000000</v>
      </c>
      <c r="V42" s="2527">
        <v>0</v>
      </c>
      <c r="W42" s="2527">
        <v>0</v>
      </c>
      <c r="X42" s="2527">
        <v>0</v>
      </c>
      <c r="Y42" s="2527">
        <v>0</v>
      </c>
      <c r="Z42" s="2527">
        <v>0</v>
      </c>
      <c r="AA42" s="2527">
        <v>0</v>
      </c>
      <c r="AB42" s="2529"/>
      <c r="AC42" s="2519"/>
      <c r="AD42" s="2519"/>
      <c r="AE42" s="2520"/>
      <c r="AF42" s="2521"/>
      <c r="AG42" s="2521"/>
      <c r="AH42" s="2521"/>
      <c r="AI42" s="2521"/>
      <c r="AJ42" s="2521"/>
      <c r="AK42" s="2521"/>
      <c r="AL42" s="2521"/>
      <c r="AM42" s="2521"/>
      <c r="AN42" s="2521"/>
      <c r="AO42" s="2521"/>
      <c r="AP42" s="2522"/>
      <c r="AQ42" s="2522"/>
      <c r="AR42" s="2522"/>
      <c r="AS42" s="2522"/>
      <c r="AT42" s="2522"/>
      <c r="AU42" s="2522"/>
      <c r="AV42" s="2522"/>
      <c r="AW42" s="2522"/>
      <c r="AX42" s="2522"/>
      <c r="AY42" s="2465"/>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6">
        <f>S45+S56</f>
        <v>4660000000</v>
      </c>
      <c r="T43" s="2526">
        <f t="shared" ref="T43:AA43" si="5">T45+T56</f>
        <v>5792000000</v>
      </c>
      <c r="U43" s="2526">
        <f t="shared" si="5"/>
        <v>3490000000</v>
      </c>
      <c r="V43" s="2526">
        <f>V45+V56</f>
        <v>2035000000</v>
      </c>
      <c r="W43" s="2526">
        <f t="shared" si="5"/>
        <v>344000000</v>
      </c>
      <c r="X43" s="2526">
        <f t="shared" si="5"/>
        <v>1207000000</v>
      </c>
      <c r="Y43" s="2526">
        <f t="shared" si="5"/>
        <v>1446000000</v>
      </c>
      <c r="Z43" s="2526">
        <f t="shared" si="5"/>
        <v>1413000000</v>
      </c>
      <c r="AA43" s="2526">
        <f t="shared" si="5"/>
        <v>728000000</v>
      </c>
      <c r="AB43" s="2529"/>
      <c r="AC43" s="2519"/>
      <c r="AD43" s="2519"/>
      <c r="AE43" s="2520"/>
      <c r="AF43" s="2521"/>
      <c r="AG43" s="2521"/>
      <c r="AH43" s="2521"/>
      <c r="AI43" s="2521"/>
      <c r="AJ43" s="2521"/>
      <c r="AK43" s="2521"/>
      <c r="AL43" s="2521"/>
      <c r="AM43" s="2521"/>
      <c r="AN43" s="2521"/>
      <c r="AO43" s="2521"/>
      <c r="AP43" s="2522"/>
      <c r="AQ43" s="2522"/>
      <c r="AR43" s="2522"/>
      <c r="AS43" s="2465"/>
      <c r="AT43" s="2465"/>
      <c r="AU43" s="2465"/>
      <c r="AV43" s="2465"/>
      <c r="AW43" s="2465"/>
      <c r="AX43" s="2465"/>
      <c r="AY43" s="2465"/>
    </row>
    <row r="44" spans="1:51">
      <c r="A44" s="1271" t="s">
        <v>76</v>
      </c>
      <c r="B44" s="1276" t="s">
        <v>2645</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7">
        <v>4660000000</v>
      </c>
      <c r="T44" s="2527">
        <v>5787000000</v>
      </c>
      <c r="U44" s="2527">
        <v>3287000000</v>
      </c>
      <c r="V44" s="2527">
        <v>2035000000</v>
      </c>
      <c r="W44" s="2527">
        <v>344000000</v>
      </c>
      <c r="X44" s="2527">
        <v>1207000000</v>
      </c>
      <c r="Y44" s="2527">
        <v>1446000000</v>
      </c>
      <c r="Z44" s="2527">
        <v>1414000000</v>
      </c>
      <c r="AA44" s="2527">
        <v>729000000</v>
      </c>
      <c r="AB44" s="2529"/>
      <c r="AC44" s="2519"/>
      <c r="AD44" s="2519"/>
      <c r="AE44" s="2523"/>
      <c r="AF44" s="2521"/>
      <c r="AG44" s="2521"/>
      <c r="AH44" s="2521"/>
      <c r="AI44" s="2521"/>
      <c r="AJ44" s="2521"/>
      <c r="AK44" s="2521"/>
      <c r="AL44" s="2521"/>
      <c r="AM44" s="2521"/>
      <c r="AN44" s="2521"/>
      <c r="AO44" s="2521"/>
      <c r="AP44" s="2522"/>
      <c r="AQ44" s="2522"/>
      <c r="AR44" s="2522"/>
      <c r="AS44" s="2522"/>
      <c r="AT44" s="2522"/>
      <c r="AU44" s="2522"/>
      <c r="AV44" s="2522"/>
      <c r="AW44" s="2522"/>
      <c r="AX44" s="2522"/>
      <c r="AY44" s="2465"/>
    </row>
    <row r="45" spans="1:51">
      <c r="A45" s="1275" t="s">
        <v>120</v>
      </c>
      <c r="B45" s="1276" t="s">
        <v>2646</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7">
        <f>S48+S50+S53+S42+S55</f>
        <v>4642000000</v>
      </c>
      <c r="T45" s="2527">
        <f>T48+T50+T53+T42+T55</f>
        <v>5321000000</v>
      </c>
      <c r="U45" s="2527">
        <f t="shared" ref="U45:AA45" si="7">U48+U50+U53+U42+U55</f>
        <v>-152000000</v>
      </c>
      <c r="V45" s="2527">
        <f t="shared" si="7"/>
        <v>226000000</v>
      </c>
      <c r="W45" s="2527">
        <f t="shared" si="7"/>
        <v>-172000000</v>
      </c>
      <c r="X45" s="2527">
        <f t="shared" si="7"/>
        <v>8000000</v>
      </c>
      <c r="Y45" s="2527">
        <f t="shared" si="7"/>
        <v>184000000</v>
      </c>
      <c r="Z45" s="2527">
        <f t="shared" si="7"/>
        <v>184000000</v>
      </c>
      <c r="AA45" s="2527">
        <f t="shared" si="7"/>
        <v>514000000</v>
      </c>
      <c r="AB45" s="2529"/>
      <c r="AC45" s="2519"/>
      <c r="AD45" s="2519"/>
      <c r="AE45" s="2523"/>
      <c r="AF45" s="2521"/>
      <c r="AG45" s="2521"/>
      <c r="AH45" s="2521"/>
      <c r="AI45" s="2521"/>
      <c r="AJ45" s="2521"/>
      <c r="AK45" s="2521"/>
      <c r="AL45" s="2521"/>
      <c r="AM45" s="2521"/>
      <c r="AN45" s="2521"/>
      <c r="AO45" s="2521"/>
      <c r="AP45" s="2522"/>
      <c r="AQ45" s="2522"/>
      <c r="AR45" s="2522"/>
      <c r="AS45" s="2465"/>
      <c r="AT45" s="2465"/>
      <c r="AU45" s="2465"/>
      <c r="AV45" s="2465"/>
      <c r="AW45" s="2465"/>
      <c r="AX45" s="2465"/>
      <c r="AY45" s="2465"/>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8">
        <v>4641000000</v>
      </c>
      <c r="T46" s="2528">
        <v>5315000000</v>
      </c>
      <c r="U46" s="2528">
        <v>-355000000</v>
      </c>
      <c r="V46" s="2528">
        <v>226000000</v>
      </c>
      <c r="W46" s="2528">
        <v>-172000000</v>
      </c>
      <c r="X46" s="2528">
        <v>8000000</v>
      </c>
      <c r="Y46" s="2528">
        <v>185000000</v>
      </c>
      <c r="Z46" s="2528">
        <v>185000000</v>
      </c>
      <c r="AA46" s="2528">
        <v>515000000</v>
      </c>
      <c r="AB46" s="2529"/>
      <c r="AC46" s="2519"/>
      <c r="AD46" s="2519"/>
      <c r="AE46" s="2520"/>
      <c r="AF46" s="2521"/>
      <c r="AG46" s="2521"/>
      <c r="AH46" s="2521"/>
      <c r="AI46" s="2521"/>
      <c r="AJ46" s="2521"/>
      <c r="AK46" s="2521"/>
      <c r="AL46" s="2521"/>
      <c r="AM46" s="2521"/>
      <c r="AN46" s="2521"/>
      <c r="AO46" s="2521"/>
      <c r="AP46" s="2522"/>
      <c r="AQ46" s="2522"/>
      <c r="AR46" s="2522"/>
      <c r="AS46" s="2522"/>
      <c r="AT46" s="2522"/>
      <c r="AU46" s="2522"/>
      <c r="AV46" s="2522"/>
      <c r="AW46" s="2522"/>
      <c r="AX46" s="2522"/>
      <c r="AY46" s="2465"/>
    </row>
    <row r="47" spans="1:51">
      <c r="A47" s="1271" t="s">
        <v>76</v>
      </c>
      <c r="B47" s="1276" t="s">
        <v>2647</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7">
        <v>4556000000</v>
      </c>
      <c r="T47" s="2527">
        <v>4808000000</v>
      </c>
      <c r="U47" s="2527">
        <v>-167000000</v>
      </c>
      <c r="V47" s="2527">
        <v>-589000000</v>
      </c>
      <c r="W47" s="2527">
        <v>431000000</v>
      </c>
      <c r="X47" s="2527">
        <v>139000000</v>
      </c>
      <c r="Y47" s="2527">
        <v>17000000</v>
      </c>
      <c r="Z47" s="2527">
        <v>17000000</v>
      </c>
      <c r="AA47" s="2527">
        <v>346000000</v>
      </c>
      <c r="AB47" s="2529"/>
      <c r="AC47" s="2519"/>
      <c r="AD47" s="2519"/>
      <c r="AE47" s="2520"/>
      <c r="AF47" s="2521"/>
      <c r="AG47" s="2521"/>
      <c r="AH47" s="2521"/>
      <c r="AI47" s="2521"/>
      <c r="AJ47" s="2521"/>
      <c r="AK47" s="2521"/>
      <c r="AL47" s="2521"/>
      <c r="AM47" s="2521"/>
      <c r="AN47" s="2521"/>
      <c r="AO47" s="2521"/>
      <c r="AP47" s="2522"/>
      <c r="AQ47" s="2522"/>
      <c r="AR47" s="2522"/>
      <c r="AS47" s="2522"/>
      <c r="AT47" s="2522"/>
      <c r="AU47" s="2522"/>
      <c r="AV47" s="2522"/>
      <c r="AW47" s="2522"/>
      <c r="AX47" s="2522"/>
      <c r="AY47" s="2465"/>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7">
        <v>3503000000</v>
      </c>
      <c r="T48" s="2527">
        <v>3931000000</v>
      </c>
      <c r="U48" s="2527">
        <v>364000000</v>
      </c>
      <c r="V48" s="2527">
        <v>-631000000</v>
      </c>
      <c r="W48" s="2527">
        <v>225000000</v>
      </c>
      <c r="X48" s="2527">
        <v>-9000000</v>
      </c>
      <c r="Y48" s="2527">
        <v>-107000000</v>
      </c>
      <c r="Z48" s="2527">
        <v>-107000000</v>
      </c>
      <c r="AA48" s="2527">
        <v>157000000</v>
      </c>
      <c r="AB48" s="2529"/>
      <c r="AC48" s="2519"/>
      <c r="AD48" s="2519"/>
      <c r="AE48" s="2520"/>
      <c r="AF48" s="2521"/>
      <c r="AG48" s="2521"/>
      <c r="AH48" s="2521"/>
      <c r="AI48" s="2521"/>
      <c r="AJ48" s="2521"/>
      <c r="AK48" s="2521"/>
      <c r="AL48" s="2521"/>
      <c r="AM48" s="2521"/>
      <c r="AN48" s="2521"/>
      <c r="AO48" s="2521"/>
      <c r="AP48" s="2522"/>
      <c r="AQ48" s="2522"/>
      <c r="AR48" s="2522"/>
      <c r="AS48" s="2522"/>
      <c r="AT48" s="2522"/>
      <c r="AU48" s="2522"/>
      <c r="AV48" s="2522"/>
      <c r="AW48" s="2522"/>
      <c r="AX48" s="2522"/>
      <c r="AY48" s="2465"/>
    </row>
    <row r="49" spans="1:51">
      <c r="A49" s="1271" t="s">
        <v>76</v>
      </c>
      <c r="B49" s="1279" t="s">
        <v>2648</v>
      </c>
      <c r="C49" s="1276"/>
      <c r="D49" s="1291"/>
      <c r="E49" s="1291"/>
      <c r="F49" s="1291"/>
      <c r="G49" s="1291"/>
      <c r="H49" s="1291"/>
      <c r="I49" s="1291"/>
      <c r="J49" s="1291"/>
      <c r="K49" s="1291"/>
      <c r="L49" s="1291"/>
      <c r="M49" s="1291"/>
      <c r="N49" s="1290"/>
      <c r="O49" s="1290"/>
      <c r="P49" s="1290"/>
      <c r="Q49" s="1290"/>
      <c r="R49" s="1290"/>
      <c r="S49" s="2527"/>
      <c r="T49" s="2527"/>
      <c r="U49" s="2527"/>
      <c r="V49" s="2527"/>
      <c r="W49" s="2527"/>
      <c r="X49" s="2527"/>
      <c r="Y49" s="2527"/>
      <c r="Z49" s="2527"/>
      <c r="AA49" s="2527"/>
      <c r="AB49" s="2529"/>
      <c r="AC49" s="2519"/>
      <c r="AD49" s="2519"/>
      <c r="AE49" s="2520"/>
      <c r="AF49" s="2521"/>
      <c r="AG49" s="2521"/>
      <c r="AH49" s="2521"/>
      <c r="AI49" s="2521"/>
      <c r="AJ49" s="2521"/>
      <c r="AK49" s="2521"/>
      <c r="AL49" s="2521"/>
      <c r="AM49" s="2521"/>
      <c r="AN49" s="2521"/>
      <c r="AO49" s="2521"/>
      <c r="AP49" s="2522"/>
      <c r="AQ49" s="2522"/>
      <c r="AR49" s="2522"/>
      <c r="AS49" s="2465"/>
      <c r="AT49" s="2465"/>
      <c r="AU49" s="2465"/>
      <c r="AV49" s="2465"/>
      <c r="AW49" s="2465"/>
      <c r="AX49" s="2465"/>
      <c r="AY49" s="2465"/>
    </row>
    <row r="50" spans="1:51">
      <c r="A50" s="1275" t="s">
        <v>431</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7">
        <v>1053000000</v>
      </c>
      <c r="T50" s="2527">
        <v>877000000</v>
      </c>
      <c r="U50" s="2527">
        <v>-343000000</v>
      </c>
      <c r="V50" s="2527">
        <v>42000000</v>
      </c>
      <c r="W50" s="2527">
        <v>206000000</v>
      </c>
      <c r="X50" s="2527">
        <v>148000000</v>
      </c>
      <c r="Y50" s="2527">
        <v>123000000</v>
      </c>
      <c r="Z50" s="2527">
        <v>123000000</v>
      </c>
      <c r="AA50" s="2527">
        <v>189000000</v>
      </c>
      <c r="AB50" s="2529"/>
      <c r="AC50" s="2519"/>
      <c r="AD50" s="2524"/>
      <c r="AE50" s="2520"/>
      <c r="AF50" s="2521"/>
      <c r="AG50" s="2521"/>
      <c r="AH50" s="2521"/>
      <c r="AI50" s="2521"/>
      <c r="AJ50" s="2521"/>
      <c r="AK50" s="2521"/>
      <c r="AL50" s="2521"/>
      <c r="AM50" s="2521"/>
      <c r="AN50" s="2521"/>
      <c r="AO50" s="2521"/>
      <c r="AP50" s="2522"/>
      <c r="AQ50" s="2522"/>
      <c r="AR50" s="2522"/>
      <c r="AS50" s="2522"/>
      <c r="AT50" s="2522"/>
      <c r="AU50" s="2522"/>
      <c r="AV50" s="2522"/>
      <c r="AW50" s="2522"/>
      <c r="AX50" s="2522"/>
      <c r="AY50" s="2465"/>
    </row>
    <row r="51" spans="1:51">
      <c r="A51" s="1278" t="s">
        <v>2649</v>
      </c>
      <c r="B51" s="1278" t="s">
        <v>2650</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7"/>
      <c r="T51" s="2527"/>
      <c r="U51" s="2527"/>
      <c r="V51" s="2527"/>
      <c r="W51" s="2527"/>
      <c r="X51" s="2527"/>
      <c r="Y51" s="2527"/>
      <c r="Z51" s="2527"/>
      <c r="AA51" s="2527"/>
      <c r="AC51" s="1287"/>
      <c r="AD51" s="2524"/>
      <c r="AE51" s="2520"/>
      <c r="AF51" s="2521"/>
      <c r="AG51" s="2521"/>
      <c r="AH51" s="2521"/>
      <c r="AI51" s="2521"/>
      <c r="AJ51" s="2521"/>
      <c r="AK51" s="2521"/>
      <c r="AL51" s="2521"/>
      <c r="AM51" s="2521"/>
      <c r="AN51" s="2521"/>
      <c r="AO51" s="2521"/>
      <c r="AP51" s="2522"/>
      <c r="AQ51" s="2522"/>
      <c r="AR51" s="2522"/>
    </row>
    <row r="52" spans="1:51">
      <c r="A52" s="1278" t="s">
        <v>471</v>
      </c>
      <c r="B52" s="1278" t="s">
        <v>2651</v>
      </c>
      <c r="C52" s="1276" t="s">
        <v>124</v>
      </c>
      <c r="D52" s="1291"/>
      <c r="E52" s="1291"/>
      <c r="F52" s="1291"/>
      <c r="G52" s="1291"/>
      <c r="H52" s="1291"/>
      <c r="I52" s="1291"/>
      <c r="J52" s="1290">
        <v>110000000</v>
      </c>
      <c r="K52" s="1290">
        <v>24000000</v>
      </c>
      <c r="L52" s="1290">
        <v>0</v>
      </c>
      <c r="M52" s="1290">
        <v>0</v>
      </c>
      <c r="N52" s="1290"/>
      <c r="O52" s="1290"/>
      <c r="P52" s="1290"/>
      <c r="Q52" s="1290"/>
      <c r="R52" s="1290"/>
      <c r="S52" s="2527"/>
      <c r="T52" s="2527"/>
      <c r="U52" s="2527"/>
      <c r="V52" s="2527"/>
      <c r="W52" s="2527"/>
      <c r="X52" s="2527"/>
      <c r="Y52" s="2527"/>
      <c r="Z52" s="2527"/>
      <c r="AA52" s="2527"/>
      <c r="AC52" s="1287"/>
      <c r="AD52" s="2524"/>
      <c r="AE52" s="2520"/>
      <c r="AF52" s="2521"/>
      <c r="AG52" s="2521"/>
      <c r="AH52" s="2521"/>
      <c r="AI52" s="2521"/>
      <c r="AJ52" s="2521"/>
      <c r="AK52" s="2521"/>
      <c r="AL52" s="2521"/>
      <c r="AM52" s="2521"/>
      <c r="AN52" s="2521"/>
      <c r="AO52" s="2521"/>
      <c r="AP52" s="365"/>
      <c r="AQ52" s="365"/>
      <c r="AR52" s="365"/>
    </row>
    <row r="53" spans="1:51">
      <c r="A53" s="1278" t="s">
        <v>517</v>
      </c>
      <c r="B53" s="1278" t="s">
        <v>2652</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7">
        <v>86000000</v>
      </c>
      <c r="T53" s="2527">
        <v>507000000</v>
      </c>
      <c r="U53" s="2527">
        <v>-188000000</v>
      </c>
      <c r="V53" s="2527">
        <v>-85000000</v>
      </c>
      <c r="W53" s="2527">
        <v>-603000000</v>
      </c>
      <c r="X53" s="2527">
        <v>-131000000</v>
      </c>
      <c r="Y53" s="2527">
        <v>168000000</v>
      </c>
      <c r="Z53" s="2527">
        <v>168000000</v>
      </c>
      <c r="AA53" s="2527">
        <v>168000000</v>
      </c>
      <c r="AC53" s="1287"/>
      <c r="AD53" s="2519"/>
      <c r="AE53" s="2520"/>
      <c r="AF53" s="2521"/>
      <c r="AG53" s="2521"/>
      <c r="AH53" s="2521"/>
      <c r="AI53" s="2521"/>
      <c r="AJ53" s="2521"/>
      <c r="AK53" s="2521"/>
      <c r="AL53" s="2521"/>
      <c r="AM53" s="2521"/>
      <c r="AN53" s="2521"/>
      <c r="AO53" s="2521"/>
      <c r="AP53" s="2522"/>
      <c r="AQ53" s="2522"/>
      <c r="AR53" s="2522"/>
      <c r="AS53" s="2522"/>
      <c r="AT53" s="2522"/>
      <c r="AU53" s="2522"/>
      <c r="AV53" s="2522"/>
      <c r="AW53" s="2522"/>
      <c r="AX53" s="2522"/>
    </row>
    <row r="54" spans="1:51">
      <c r="A54" s="1278" t="s">
        <v>2653</v>
      </c>
      <c r="B54" s="1278" t="s">
        <v>2654</v>
      </c>
      <c r="C54" s="1276" t="s">
        <v>124</v>
      </c>
      <c r="D54" s="1290">
        <v>0</v>
      </c>
      <c r="E54" s="1290">
        <v>0</v>
      </c>
      <c r="F54" s="1290">
        <v>0</v>
      </c>
      <c r="G54" s="1290">
        <v>40000000</v>
      </c>
      <c r="H54" s="1290">
        <v>0</v>
      </c>
      <c r="I54" s="1290">
        <v>0</v>
      </c>
      <c r="J54" s="1290"/>
      <c r="K54" s="1290"/>
      <c r="L54" s="1290"/>
      <c r="M54" s="1290"/>
      <c r="N54" s="1290"/>
      <c r="O54" s="1290"/>
      <c r="P54" s="1290"/>
      <c r="Q54" s="1290"/>
      <c r="R54" s="1290"/>
      <c r="S54" s="2527"/>
      <c r="T54" s="2527"/>
      <c r="U54" s="2527"/>
      <c r="V54" s="2527"/>
      <c r="W54" s="2527"/>
      <c r="X54" s="2527"/>
      <c r="Y54" s="2527"/>
      <c r="Z54" s="2527"/>
      <c r="AA54" s="2527"/>
      <c r="AC54" s="1287"/>
      <c r="AD54" s="2519"/>
      <c r="AE54" s="2520"/>
      <c r="AF54" s="2521"/>
      <c r="AG54" s="2521"/>
      <c r="AH54" s="2521"/>
      <c r="AI54" s="2521"/>
      <c r="AJ54" s="2521"/>
      <c r="AK54" s="2521"/>
      <c r="AL54" s="2521"/>
      <c r="AM54" s="2521"/>
      <c r="AN54" s="2521"/>
      <c r="AO54" s="2521"/>
      <c r="AP54" s="365"/>
      <c r="AQ54" s="365"/>
      <c r="AR54" s="365"/>
    </row>
    <row r="55" spans="1:51">
      <c r="A55" s="1275" t="s">
        <v>861</v>
      </c>
      <c r="B55" s="1278" t="s">
        <v>2655</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7">
        <v>0</v>
      </c>
      <c r="T55" s="2527">
        <v>0</v>
      </c>
      <c r="U55" s="2527">
        <v>0</v>
      </c>
      <c r="V55" s="2527">
        <v>900000000</v>
      </c>
      <c r="W55" s="2527">
        <v>0</v>
      </c>
      <c r="X55" s="2527">
        <v>0</v>
      </c>
      <c r="Y55" s="2527">
        <v>0</v>
      </c>
      <c r="Z55" s="2527">
        <v>0</v>
      </c>
      <c r="AA55" s="2527">
        <v>0</v>
      </c>
      <c r="AC55" s="1287"/>
      <c r="AD55" s="2519"/>
      <c r="AE55" s="2520"/>
      <c r="AF55" s="2521"/>
      <c r="AG55" s="2521"/>
      <c r="AH55" s="2521"/>
      <c r="AI55" s="2521"/>
      <c r="AJ55" s="2521"/>
      <c r="AK55" s="2521"/>
      <c r="AL55" s="2521"/>
      <c r="AM55" s="2521"/>
      <c r="AN55" s="2521"/>
      <c r="AO55" s="2521"/>
      <c r="AP55" s="2522"/>
      <c r="AQ55" s="2522"/>
      <c r="AR55" s="2522"/>
      <c r="AS55" s="2522"/>
      <c r="AT55" s="2522"/>
      <c r="AU55" s="2522"/>
      <c r="AV55" s="2522"/>
      <c r="AW55" s="2522"/>
      <c r="AX55" s="2522"/>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7">
        <f>S58+S59</f>
        <v>18000000</v>
      </c>
      <c r="T56" s="2527">
        <f t="shared" ref="T56:AA56" si="8">T58+T59</f>
        <v>471000000</v>
      </c>
      <c r="U56" s="2527">
        <f t="shared" si="8"/>
        <v>3642000000</v>
      </c>
      <c r="V56" s="2527">
        <f t="shared" si="8"/>
        <v>1809000000</v>
      </c>
      <c r="W56" s="2527">
        <f t="shared" si="8"/>
        <v>516000000</v>
      </c>
      <c r="X56" s="2527">
        <f t="shared" si="8"/>
        <v>1199000000</v>
      </c>
      <c r="Y56" s="2527">
        <f t="shared" si="8"/>
        <v>1262000000</v>
      </c>
      <c r="Z56" s="2527">
        <f t="shared" si="8"/>
        <v>1229000000</v>
      </c>
      <c r="AA56" s="2527">
        <f t="shared" si="8"/>
        <v>214000000</v>
      </c>
      <c r="AC56" s="1287"/>
      <c r="AD56" s="2519"/>
      <c r="AE56" s="2523"/>
      <c r="AF56" s="2525"/>
      <c r="AG56" s="2521"/>
      <c r="AH56" s="2521"/>
      <c r="AI56" s="2521"/>
      <c r="AJ56" s="2521"/>
      <c r="AK56" s="2521"/>
      <c r="AL56" s="2521"/>
      <c r="AM56" s="2521"/>
      <c r="AN56" s="2521"/>
      <c r="AO56" s="2521"/>
      <c r="AP56" s="2522"/>
      <c r="AQ56" s="2522"/>
      <c r="AR56" s="2522"/>
      <c r="AS56" s="2522"/>
      <c r="AT56" s="2522"/>
      <c r="AU56" s="2522"/>
      <c r="AV56" s="2522"/>
      <c r="AW56" s="2522"/>
      <c r="AX56" s="2522"/>
    </row>
    <row r="57" spans="1:51">
      <c r="A57" s="1271" t="s">
        <v>76</v>
      </c>
      <c r="B57" s="1278" t="s">
        <v>447</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7">
        <v>19000000</v>
      </c>
      <c r="T57" s="2527">
        <v>471000000</v>
      </c>
      <c r="U57" s="2527">
        <v>3642000000</v>
      </c>
      <c r="V57" s="2527">
        <v>1809000000</v>
      </c>
      <c r="W57" s="2527">
        <v>516000000</v>
      </c>
      <c r="X57" s="2527">
        <v>1199000000</v>
      </c>
      <c r="Y57" s="2527">
        <v>1261000000</v>
      </c>
      <c r="Z57" s="2527">
        <v>1229000000</v>
      </c>
      <c r="AA57" s="2527">
        <v>214000000</v>
      </c>
      <c r="AC57" s="1287"/>
      <c r="AD57" s="2519"/>
      <c r="AE57" s="2523"/>
      <c r="AF57" s="2525"/>
      <c r="AG57" s="2521"/>
      <c r="AH57" s="2521"/>
      <c r="AI57" s="2521"/>
      <c r="AJ57" s="2521"/>
      <c r="AK57" s="2521"/>
      <c r="AL57" s="2521"/>
      <c r="AM57" s="2521"/>
      <c r="AN57" s="2521"/>
      <c r="AO57" s="2521"/>
      <c r="AP57" s="2522"/>
      <c r="AQ57" s="2522"/>
      <c r="AR57" s="2522"/>
      <c r="AS57" s="2522"/>
      <c r="AT57" s="2522"/>
      <c r="AU57" s="2522"/>
      <c r="AV57" s="2522"/>
      <c r="AW57" s="2522"/>
      <c r="AX57" s="2522"/>
    </row>
    <row r="58" spans="1:51">
      <c r="A58" s="1275" t="s">
        <v>447</v>
      </c>
      <c r="B58" s="1279" t="s">
        <v>2549</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7">
        <v>976000000</v>
      </c>
      <c r="T58" s="2527">
        <v>1246000000</v>
      </c>
      <c r="U58" s="2527">
        <v>5228000000</v>
      </c>
      <c r="V58" s="2527">
        <v>3948000000</v>
      </c>
      <c r="W58" s="2527">
        <v>2590000000</v>
      </c>
      <c r="X58" s="2527">
        <v>3295000000</v>
      </c>
      <c r="Y58" s="2527">
        <v>3409000000</v>
      </c>
      <c r="Z58" s="2527">
        <v>3632000000</v>
      </c>
      <c r="AA58" s="2527">
        <v>3347000000</v>
      </c>
      <c r="AC58" s="1287"/>
      <c r="AD58" s="2519"/>
      <c r="AE58" s="2523"/>
      <c r="AF58" s="2521"/>
      <c r="AG58" s="2521"/>
      <c r="AH58" s="2521"/>
      <c r="AI58" s="2521"/>
      <c r="AJ58" s="2521"/>
      <c r="AK58" s="2521"/>
      <c r="AL58" s="2521"/>
      <c r="AM58" s="2521"/>
      <c r="AN58" s="2521"/>
      <c r="AO58" s="2521"/>
      <c r="AP58" s="2522"/>
      <c r="AQ58" s="2522"/>
      <c r="AR58" s="2522"/>
      <c r="AS58" s="2522"/>
      <c r="AT58" s="2522"/>
      <c r="AU58" s="2522"/>
      <c r="AV58" s="2522"/>
      <c r="AW58" s="2522"/>
      <c r="AX58" s="2522"/>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7">
        <v>-958000000</v>
      </c>
      <c r="T59" s="2527">
        <v>-775000000</v>
      </c>
      <c r="U59" s="2527">
        <v>-1586000000</v>
      </c>
      <c r="V59" s="2527">
        <v>-2139000000</v>
      </c>
      <c r="W59" s="2527">
        <v>-2074000000</v>
      </c>
      <c r="X59" s="2527">
        <v>-2096000000</v>
      </c>
      <c r="Y59" s="2527">
        <v>-2147000000</v>
      </c>
      <c r="Z59" s="2527">
        <v>-2403000000</v>
      </c>
      <c r="AA59" s="2527">
        <v>-3133000000</v>
      </c>
      <c r="AC59" s="1287"/>
      <c r="AD59" s="2519"/>
      <c r="AE59" s="2520"/>
      <c r="AF59" s="2521"/>
      <c r="AG59" s="2521"/>
      <c r="AH59" s="2521"/>
      <c r="AI59" s="2521"/>
      <c r="AJ59" s="2521"/>
      <c r="AK59" s="2521"/>
      <c r="AL59" s="2521"/>
      <c r="AM59" s="2521"/>
      <c r="AN59" s="2521"/>
      <c r="AO59" s="2521"/>
      <c r="AP59" s="2522"/>
      <c r="AQ59" s="2522"/>
      <c r="AR59" s="2522"/>
      <c r="AS59" s="2522"/>
      <c r="AT59" s="2522"/>
      <c r="AU59" s="2522"/>
      <c r="AV59" s="2522"/>
      <c r="AW59" s="2522"/>
      <c r="AX59" s="2522"/>
    </row>
    <row r="60" spans="1:51">
      <c r="A60" s="1275" t="s">
        <v>1351</v>
      </c>
      <c r="B60" s="1279" t="s">
        <v>2656</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7"/>
      <c r="T60" s="2527"/>
      <c r="U60" s="2527"/>
      <c r="V60" s="2527"/>
      <c r="W60" s="2527"/>
      <c r="X60" s="2527"/>
      <c r="Y60" s="2527"/>
      <c r="Z60" s="2527"/>
      <c r="AA60" s="2527"/>
      <c r="AC60" s="1287"/>
      <c r="AD60" s="2519"/>
      <c r="AE60" s="2520"/>
      <c r="AF60" s="2521"/>
      <c r="AG60" s="2521"/>
      <c r="AH60" s="2521"/>
      <c r="AI60" s="2521"/>
      <c r="AJ60" s="2521"/>
      <c r="AK60" s="2521"/>
      <c r="AL60" s="2521"/>
      <c r="AM60" s="2521"/>
      <c r="AN60" s="2521"/>
      <c r="AO60" s="2521"/>
      <c r="AP60" s="365"/>
      <c r="AQ60" s="365"/>
      <c r="AR60" s="365"/>
    </row>
    <row r="61" spans="1:51">
      <c r="A61" s="1271" t="s">
        <v>76</v>
      </c>
      <c r="B61" s="1276" t="s">
        <v>2657</v>
      </c>
      <c r="C61" s="1276"/>
      <c r="D61" s="1291"/>
      <c r="E61" s="1291"/>
      <c r="F61" s="1291"/>
      <c r="G61" s="1291"/>
      <c r="H61" s="1291"/>
      <c r="I61" s="1291"/>
      <c r="J61" s="1290">
        <v>-104000000</v>
      </c>
      <c r="K61" s="1290">
        <v>48000000</v>
      </c>
      <c r="L61" s="1290">
        <v>-11000000</v>
      </c>
      <c r="M61" s="1290">
        <v>39000000</v>
      </c>
      <c r="N61" s="1290"/>
      <c r="O61" s="1290"/>
      <c r="P61" s="1290"/>
      <c r="Q61" s="1290"/>
      <c r="R61" s="1290"/>
      <c r="S61" s="2527">
        <v>-1511000000</v>
      </c>
      <c r="T61" s="2527">
        <v>-1662000000</v>
      </c>
      <c r="U61" s="2527">
        <v>472000000</v>
      </c>
      <c r="V61" s="2527">
        <v>0</v>
      </c>
      <c r="W61" s="2527">
        <v>0</v>
      </c>
      <c r="X61" s="2527">
        <v>0</v>
      </c>
      <c r="Y61" s="2527">
        <v>0</v>
      </c>
      <c r="Z61" s="2527">
        <v>0</v>
      </c>
      <c r="AA61" s="2527">
        <v>0</v>
      </c>
      <c r="AC61" s="1287"/>
      <c r="AD61" s="2519"/>
      <c r="AE61" s="2520"/>
      <c r="AF61" s="2521"/>
      <c r="AG61" s="2521"/>
      <c r="AH61" s="2521"/>
      <c r="AI61" s="2521"/>
      <c r="AJ61" s="2521"/>
      <c r="AK61" s="2521"/>
      <c r="AL61" s="2521"/>
      <c r="AM61" s="2521"/>
      <c r="AN61" s="2521"/>
      <c r="AO61" s="2521"/>
      <c r="AP61" s="2522"/>
      <c r="AQ61" s="2522"/>
      <c r="AR61" s="2522"/>
      <c r="AS61" s="2522"/>
      <c r="AT61" s="2522"/>
      <c r="AU61" s="2522"/>
      <c r="AV61" s="2522"/>
      <c r="AW61" s="2522"/>
      <c r="AX61" s="2522"/>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9"/>
      <c r="AE62" s="2519"/>
      <c r="AF62" s="2522"/>
      <c r="AG62" s="2522"/>
      <c r="AH62" s="2522"/>
      <c r="AI62" s="2522"/>
      <c r="AJ62" s="2522"/>
      <c r="AK62" s="2522"/>
      <c r="AL62" s="2522"/>
      <c r="AM62" s="2522"/>
      <c r="AN62" s="2522"/>
      <c r="AO62" s="2522"/>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9"/>
      <c r="AE63" s="2524"/>
      <c r="AF63" s="2522"/>
      <c r="AG63" s="2522"/>
      <c r="AH63" s="2522"/>
      <c r="AI63" s="2522"/>
      <c r="AJ63" s="2522"/>
      <c r="AK63" s="2522"/>
      <c r="AL63" s="2522"/>
      <c r="AM63" s="2522"/>
      <c r="AN63" s="2522"/>
      <c r="AO63" s="2522"/>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9"/>
      <c r="AE64" s="2519"/>
      <c r="AF64" s="2522"/>
      <c r="AG64" s="2522"/>
      <c r="AH64" s="2522"/>
      <c r="AI64" s="2522"/>
      <c r="AJ64" s="2522"/>
      <c r="AK64" s="2522"/>
      <c r="AL64" s="2522"/>
      <c r="AM64" s="2522"/>
      <c r="AN64" s="2522"/>
      <c r="AO64" s="2522"/>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9"/>
      <c r="AE65" s="2519"/>
      <c r="AF65" s="2522"/>
      <c r="AG65" s="2522"/>
      <c r="AH65" s="2522"/>
      <c r="AI65" s="2522"/>
      <c r="AJ65" s="2522"/>
      <c r="AK65" s="2522"/>
      <c r="AL65" s="2522"/>
      <c r="AM65" s="2522"/>
      <c r="AN65" s="2522"/>
      <c r="AO65" s="2522"/>
    </row>
    <row r="66" spans="2:41">
      <c r="B66" s="1271" t="s">
        <v>826</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2658</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939</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879</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2659</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1174</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727</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f>IF(D38&lt;0, (D38/D20)*100)</f>
        <v>-3.296703296703297</v>
      </c>
      <c r="E84" s="1271" t="b">
        <f t="shared" ref="E84:R84" si="39">IF(E38&lt;0, (E38/E20)*100)</f>
        <v>0</v>
      </c>
      <c r="F84" s="1271">
        <f t="shared" si="39"/>
        <v>-1.7693386557341675</v>
      </c>
      <c r="G84" s="1271">
        <f t="shared" si="39"/>
        <v>-0.98573734025384918</v>
      </c>
      <c r="H84" s="1271">
        <f t="shared" si="39"/>
        <v>-0.62393344709897613</v>
      </c>
      <c r="I84" s="1271">
        <f t="shared" si="39"/>
        <v>-0.76746358334805986</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2660</v>
      </c>
      <c r="B1" s="1346" t="s">
        <v>2661</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2662</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536</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885</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992</v>
      </c>
      <c r="B9" s="1318" t="s">
        <v>2663</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2664</v>
      </c>
      <c r="C10" s="1314" t="s">
        <v>2665</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2666</v>
      </c>
      <c r="C11" s="1314" t="s">
        <v>2665</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2667</v>
      </c>
      <c r="C12" s="1314" t="s">
        <v>2665</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2231</v>
      </c>
      <c r="B13" s="1319" t="s">
        <v>2668</v>
      </c>
      <c r="C13" s="1314" t="s">
        <v>2665</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2669</v>
      </c>
      <c r="B14" s="1319" t="s">
        <v>2670</v>
      </c>
      <c r="C14" s="1314" t="s">
        <v>2665</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2671</v>
      </c>
      <c r="B15" s="1319" t="s">
        <v>2672</v>
      </c>
      <c r="C15" s="1314" t="s">
        <v>2665</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2673</v>
      </c>
      <c r="B16" s="1319" t="s">
        <v>2674</v>
      </c>
      <c r="C16" s="1314" t="s">
        <v>2665</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995</v>
      </c>
      <c r="B17" s="1318" t="s">
        <v>2675</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843</v>
      </c>
      <c r="C18" s="1314" t="s">
        <v>1052</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2676</v>
      </c>
      <c r="B19" s="1319" t="s">
        <v>162</v>
      </c>
      <c r="C19" s="1314" t="s">
        <v>1052</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556</v>
      </c>
      <c r="B20" s="1319" t="s">
        <v>556</v>
      </c>
      <c r="C20" s="1314" t="s">
        <v>1052</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2677</v>
      </c>
      <c r="B21" s="1319" t="s">
        <v>2678</v>
      </c>
      <c r="C21" s="1314" t="s">
        <v>1052</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1775</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796</v>
      </c>
      <c r="B23" s="1314" t="s">
        <v>2679</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2680</v>
      </c>
      <c r="B24" s="1314" t="s">
        <v>2681</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2682</v>
      </c>
      <c r="B26" s="1318" t="s">
        <v>2682</v>
      </c>
      <c r="C26" s="1314" t="s">
        <v>1996</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1222</v>
      </c>
      <c r="B27" s="1318" t="s">
        <v>1222</v>
      </c>
      <c r="C27" s="1314" t="s">
        <v>1996</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1728</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2683</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800</v>
      </c>
      <c r="B31" s="1318" t="s">
        <v>2684</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1062</v>
      </c>
      <c r="B32" s="1318" t="s">
        <v>2685</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1733</v>
      </c>
      <c r="B33" s="1318" t="s">
        <v>2686</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2687</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2687</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2688</v>
      </c>
      <c r="B36" s="1318" t="s">
        <v>2689</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811</v>
      </c>
      <c r="B37" s="1318" t="s">
        <v>2690</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2691</v>
      </c>
      <c r="B39" s="1319" t="s">
        <v>2692</v>
      </c>
      <c r="C39" s="1314" t="s">
        <v>1528</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2693</v>
      </c>
      <c r="B40" s="1319" t="s">
        <v>2694</v>
      </c>
      <c r="C40" s="1314" t="s">
        <v>1528</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2695</v>
      </c>
      <c r="B41" s="1318" t="s">
        <v>2696</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2697</v>
      </c>
      <c r="B42" s="1318" t="s">
        <v>2698</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2699</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543</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2700</v>
      </c>
      <c r="B45" s="1319" t="s">
        <v>2701</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2702</v>
      </c>
      <c r="B46" s="1330" t="s">
        <v>2702</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2703</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2704</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2705</v>
      </c>
      <c r="B49" s="1314" t="s">
        <v>2705</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2706</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2707</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2708</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524</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2709</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2710</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2711</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2712</v>
      </c>
      <c r="B58" s="1314" t="s">
        <v>2712</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2713</v>
      </c>
      <c r="B60" s="1314" t="s">
        <v>2713</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2714</v>
      </c>
      <c r="B61" s="1314" t="s">
        <v>2714</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2715</v>
      </c>
      <c r="B62" s="1314" t="s">
        <v>2715</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2716</v>
      </c>
      <c r="B63" s="1314" t="s">
        <v>2716</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2717</v>
      </c>
      <c r="B65" s="1314" t="s">
        <v>2717</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447</v>
      </c>
      <c r="B66" s="1314" t="s">
        <v>447</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447</v>
      </c>
      <c r="B68" s="1314" t="s">
        <v>447</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2718</v>
      </c>
      <c r="B71" s="1318" t="s">
        <v>2719</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2720</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2721</v>
      </c>
      <c r="B73" s="1318" t="s">
        <v>2722</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2723</v>
      </c>
      <c r="B74" s="1318" t="s">
        <v>2724</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2725</v>
      </c>
      <c r="B75" s="1318" t="s">
        <v>2726</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433</v>
      </c>
      <c r="B77" s="1329" t="s">
        <v>2727</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2549</v>
      </c>
      <c r="B79" s="1318" t="s">
        <v>2549</v>
      </c>
      <c r="C79" s="1314" t="s">
        <v>1942</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2728</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1222</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1942</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2729</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2730</v>
      </c>
      <c r="B84" s="1318" t="s">
        <v>2731</v>
      </c>
      <c r="C84" s="1314" t="s">
        <v>1942</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2732</v>
      </c>
      <c r="B85" s="1318" t="s">
        <v>2733</v>
      </c>
      <c r="C85" s="1314" t="s">
        <v>1942</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2734</v>
      </c>
      <c r="B86" s="1318" t="s">
        <v>2735</v>
      </c>
      <c r="C86" s="1314" t="s">
        <v>1942</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2736</v>
      </c>
      <c r="B87" s="1318" t="s">
        <v>2737</v>
      </c>
      <c r="C87" s="1314" t="s">
        <v>1942</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1691</v>
      </c>
      <c r="B88" s="1318" t="s">
        <v>1692</v>
      </c>
      <c r="C88" s="1314" t="s">
        <v>1942</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2738</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2739</v>
      </c>
      <c r="B90" s="1314" t="s">
        <v>2740</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2741</v>
      </c>
      <c r="B91" s="1328" t="s">
        <v>2742</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617</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2433</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453</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2743</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2744</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1365</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2745</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879</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531</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880</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626</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J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2746</v>
      </c>
      <c r="B1" s="1361" t="s">
        <v>2747</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2748</v>
      </c>
      <c r="C2" s="1028"/>
      <c r="D2" s="1028"/>
      <c r="E2" s="1028"/>
      <c r="F2" s="1028"/>
      <c r="G2" s="1028"/>
      <c r="H2" s="1028"/>
      <c r="I2" s="1028"/>
      <c r="J2" s="1028"/>
      <c r="K2" s="1028"/>
      <c r="L2" s="1028"/>
      <c r="M2" s="1028"/>
      <c r="N2" s="1028"/>
      <c r="O2" s="1028"/>
      <c r="P2" s="1025"/>
      <c r="Q2" s="1025"/>
      <c r="R2" s="1922"/>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2229</v>
      </c>
      <c r="U5" s="1025" t="s">
        <v>2749</v>
      </c>
      <c r="V5" s="1025" t="s">
        <v>32</v>
      </c>
      <c r="W5" s="1025" t="s">
        <v>32</v>
      </c>
      <c r="X5" s="1025" t="s">
        <v>32</v>
      </c>
    </row>
    <row r="6" spans="1:29" s="848" customFormat="1" ht="15.75">
      <c r="A6" s="1096" t="s">
        <v>2750</v>
      </c>
      <c r="B6" s="1012" t="s">
        <v>834</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3">
        <f>R9+R10+R11+R12</f>
        <v>18074000000</v>
      </c>
      <c r="S8" s="1923">
        <f>S9+S10+S11+S12</f>
        <v>21745000000</v>
      </c>
      <c r="T8" s="1923">
        <f t="shared" ref="T8:X8" si="3">T9+T10+T11+T12</f>
        <v>26209000000</v>
      </c>
      <c r="U8" s="1923">
        <f t="shared" si="3"/>
        <v>31770000000</v>
      </c>
      <c r="V8" s="1923">
        <f t="shared" si="3"/>
        <v>38293000000</v>
      </c>
      <c r="W8" s="1923">
        <f t="shared" si="3"/>
        <v>45683000000</v>
      </c>
      <c r="X8" s="1923">
        <f t="shared" si="3"/>
        <v>52345000000</v>
      </c>
    </row>
    <row r="9" spans="1:29" ht="15.75">
      <c r="A9" s="988" t="s">
        <v>1421</v>
      </c>
      <c r="B9" s="988" t="s">
        <v>1421</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2751</v>
      </c>
      <c r="B10" s="988" t="s">
        <v>2751</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2752</v>
      </c>
      <c r="B11" s="988" t="s">
        <v>2752</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2753</v>
      </c>
      <c r="B12" s="1349" t="s">
        <v>2754</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2755</v>
      </c>
      <c r="B13" s="981" t="s">
        <v>2755</v>
      </c>
      <c r="C13" s="1035" t="s">
        <v>41</v>
      </c>
      <c r="D13" s="981"/>
      <c r="E13" s="981"/>
      <c r="O13" s="1048">
        <v>79000000</v>
      </c>
      <c r="P13" s="1033">
        <v>138000000</v>
      </c>
      <c r="Q13" s="1033">
        <v>159000000</v>
      </c>
      <c r="R13" s="1033"/>
      <c r="S13" s="1033"/>
      <c r="T13" s="1099"/>
      <c r="U13" s="1099"/>
      <c r="V13" s="978"/>
      <c r="W13" s="978"/>
      <c r="X13" s="1103"/>
    </row>
    <row r="14" spans="1:29" ht="15.75">
      <c r="A14" s="981" t="s">
        <v>2756</v>
      </c>
      <c r="B14" s="981" t="s">
        <v>1719</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538</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538</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1972</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1386</v>
      </c>
      <c r="B19" s="981" t="s">
        <v>1386</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1435</v>
      </c>
      <c r="B20" s="988" t="s">
        <v>1435</v>
      </c>
      <c r="C20" s="981" t="s">
        <v>2757</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2758</v>
      </c>
      <c r="B21" s="988" t="s">
        <v>2758</v>
      </c>
      <c r="C21" s="981" t="s">
        <v>2757</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2755</v>
      </c>
      <c r="B22" s="988" t="s">
        <v>2755</v>
      </c>
      <c r="C22" s="981" t="s">
        <v>2757</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1731</v>
      </c>
      <c r="B23" s="981" t="s">
        <v>1731</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1528</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1528</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2759</v>
      </c>
      <c r="B28" s="981" t="s">
        <v>2759</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2760</v>
      </c>
      <c r="B29" s="981" t="s">
        <v>2760</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2761</v>
      </c>
      <c r="B30" s="1488" t="s">
        <v>2762</v>
      </c>
      <c r="C30" s="1350" t="s">
        <v>489</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2763</v>
      </c>
      <c r="B31" s="1488" t="s">
        <v>2764</v>
      </c>
      <c r="C31" s="1350" t="s">
        <v>489</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2765</v>
      </c>
      <c r="B32" s="1488" t="s">
        <v>2766</v>
      </c>
      <c r="C32" s="1350" t="s">
        <v>489</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1737</v>
      </c>
      <c r="B33" s="981" t="s">
        <v>1737</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2767</v>
      </c>
      <c r="B34" s="988" t="s">
        <v>2767</v>
      </c>
      <c r="C34" s="981" t="s">
        <v>2768</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2769</v>
      </c>
      <c r="B35" s="988" t="s">
        <v>2769</v>
      </c>
      <c r="C35" s="981" t="s">
        <v>2768</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2768</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1395</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2770</v>
      </c>
      <c r="B38" s="981" t="s">
        <v>2771</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2772</v>
      </c>
      <c r="B39" s="981" t="s">
        <v>2773</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2774</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1563</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2775</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2776</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2777</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1408</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1761</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2778</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2779</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2780</v>
      </c>
      <c r="C50" s="979"/>
      <c r="E50" s="981"/>
      <c r="O50" s="1048">
        <v>1169000000</v>
      </c>
      <c r="P50" s="1033">
        <v>1067000000</v>
      </c>
      <c r="Q50" s="1033">
        <v>2510000000</v>
      </c>
      <c r="R50" s="1033">
        <v>4299000000</v>
      </c>
      <c r="S50" s="1033">
        <v>-1821000000</v>
      </c>
      <c r="T50" s="1241"/>
      <c r="U50" s="1241"/>
      <c r="V50" s="1124"/>
      <c r="W50" s="1124"/>
      <c r="X50" s="1124"/>
    </row>
    <row r="51" spans="1:29" ht="15.75">
      <c r="B51" s="981" t="s">
        <v>2781</v>
      </c>
      <c r="C51" s="981"/>
      <c r="E51" s="981"/>
      <c r="O51" s="1048">
        <v>547000000</v>
      </c>
      <c r="P51" s="1033">
        <v>909000000</v>
      </c>
      <c r="Q51" s="1033">
        <v>2476000000</v>
      </c>
      <c r="R51" s="1033">
        <v>1404000000</v>
      </c>
      <c r="S51" s="1033">
        <v>692000000</v>
      </c>
      <c r="T51" s="1241"/>
      <c r="U51" s="1241"/>
      <c r="V51" s="1124"/>
      <c r="W51" s="1124"/>
      <c r="X51" s="1124"/>
    </row>
    <row r="52" spans="1:29" ht="15.75">
      <c r="B52" s="981" t="s">
        <v>600</v>
      </c>
      <c r="C52" s="981"/>
      <c r="E52" s="981"/>
      <c r="O52" s="1048">
        <v>1845000000</v>
      </c>
      <c r="P52" s="1033">
        <v>4718000000</v>
      </c>
      <c r="Q52" s="1033">
        <v>3144000000</v>
      </c>
      <c r="R52" s="1033">
        <v>3125000000</v>
      </c>
      <c r="S52" s="1033">
        <v>3553000000</v>
      </c>
      <c r="T52" s="1241"/>
      <c r="U52" s="1241"/>
      <c r="V52" s="1124"/>
      <c r="W52" s="1124"/>
      <c r="X52" s="1124"/>
    </row>
    <row r="53" spans="1:29" ht="15.75">
      <c r="B53" s="981" t="s">
        <v>2782</v>
      </c>
      <c r="C53" s="981"/>
      <c r="E53" s="981"/>
      <c r="O53" s="1048">
        <v>0</v>
      </c>
      <c r="P53" s="1033">
        <v>-508000000</v>
      </c>
      <c r="Q53" s="1033">
        <v>-1900000000</v>
      </c>
      <c r="R53" s="1033"/>
      <c r="S53" s="1033"/>
      <c r="T53" s="1241"/>
      <c r="U53" s="1241"/>
      <c r="V53" s="1124"/>
      <c r="W53" s="1068"/>
      <c r="X53" s="1124"/>
    </row>
    <row r="54" spans="1:29" ht="15.75">
      <c r="B54" s="981" t="s">
        <v>447</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447</v>
      </c>
      <c r="B56" s="981" t="s">
        <v>447</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2783</v>
      </c>
      <c r="B58" s="981" t="s">
        <v>2783</v>
      </c>
      <c r="C58" s="1034" t="s">
        <v>264</v>
      </c>
      <c r="E58" s="981"/>
      <c r="O58" s="1048">
        <v>0</v>
      </c>
      <c r="P58" s="1048">
        <v>0</v>
      </c>
      <c r="Q58" s="1048"/>
      <c r="R58" s="1354"/>
      <c r="S58" s="1354"/>
      <c r="T58" s="1076"/>
      <c r="U58" s="1076"/>
      <c r="V58" s="1076"/>
      <c r="W58" s="1124"/>
      <c r="X58" s="1124"/>
    </row>
    <row r="59" spans="1:29" ht="15.75">
      <c r="A59" s="981"/>
      <c r="B59" s="1488" t="s">
        <v>2784</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2785</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447</v>
      </c>
      <c r="C61" s="1034"/>
      <c r="E61" s="981"/>
      <c r="O61" s="1048"/>
      <c r="P61" s="1048"/>
      <c r="Q61" s="1048"/>
      <c r="R61" s="1354"/>
      <c r="S61" s="1354"/>
      <c r="T61" s="1076"/>
      <c r="U61" s="1076">
        <v>4699000000000</v>
      </c>
      <c r="V61" s="1076">
        <v>1301000000000</v>
      </c>
      <c r="W61" s="1124"/>
      <c r="X61" s="1124"/>
    </row>
    <row r="62" spans="1:29" ht="15.75">
      <c r="A62" s="981"/>
      <c r="B62" s="1488" t="s">
        <v>2267</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2786</v>
      </c>
      <c r="C68" s="1075"/>
      <c r="D68" s="1356"/>
      <c r="E68" s="1356"/>
      <c r="F68" s="1356"/>
      <c r="G68" s="1356"/>
      <c r="H68" s="1356"/>
      <c r="P68" s="1357">
        <v>970000000</v>
      </c>
      <c r="Q68" s="1357">
        <v>1633000000</v>
      </c>
      <c r="R68" s="1356">
        <v>2785000000</v>
      </c>
      <c r="S68" s="2441">
        <v>1423000000</v>
      </c>
      <c r="T68" s="2441">
        <v>1333000000</v>
      </c>
      <c r="U68" s="2441">
        <v>2653000000</v>
      </c>
      <c r="V68" s="2441">
        <v>4134000000</v>
      </c>
      <c r="W68" s="1356"/>
      <c r="X68" s="1356"/>
    </row>
    <row r="69" spans="2:24">
      <c r="B69" s="1034" t="s">
        <v>2787</v>
      </c>
      <c r="C69" s="1356"/>
      <c r="D69" s="1356"/>
      <c r="E69" s="1356"/>
      <c r="F69" s="1356"/>
      <c r="G69" s="1356"/>
      <c r="H69" s="1356"/>
      <c r="P69" s="1357">
        <v>11805000000</v>
      </c>
      <c r="Q69" s="1357">
        <v>13559000000</v>
      </c>
      <c r="R69" s="1357">
        <v>17274000000</v>
      </c>
      <c r="S69" s="1357"/>
      <c r="T69" s="2443"/>
      <c r="U69" s="2442"/>
      <c r="V69" s="1356"/>
      <c r="W69" s="1356"/>
      <c r="X69" s="1356"/>
    </row>
    <row r="70" spans="2:24">
      <c r="R70" s="1042"/>
      <c r="T70" s="2445"/>
      <c r="V70" s="1356"/>
      <c r="W70" s="1356"/>
      <c r="X70" s="1356"/>
    </row>
    <row r="71" spans="2:24">
      <c r="B71" s="1027" t="s">
        <v>2788</v>
      </c>
      <c r="O71" s="1042">
        <f t="shared" ref="O71:T71" si="14">O6-O7-O15</f>
        <v>0</v>
      </c>
      <c r="P71" s="1042">
        <f t="shared" si="14"/>
        <v>0</v>
      </c>
      <c r="Q71" s="1042">
        <f t="shared" si="14"/>
        <v>0</v>
      </c>
      <c r="R71" s="1042">
        <f>R6-R7-R15</f>
        <v>0</v>
      </c>
      <c r="S71" s="1042">
        <f t="shared" si="14"/>
        <v>0</v>
      </c>
      <c r="T71" s="2444">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1210</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456</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2789</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1626</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2790</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460</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727</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2791</v>
      </c>
      <c r="B1" s="964" t="s">
        <v>2792</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2793</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2794</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837</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2795</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2796</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2232</v>
      </c>
      <c r="B11" s="1037" t="s">
        <v>2797</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2798</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646</v>
      </c>
      <c r="B14" s="1037" t="s">
        <v>2799</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2673</v>
      </c>
      <c r="B15" s="1037" t="s">
        <v>2800</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2801</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471</v>
      </c>
      <c r="B17" s="1034" t="s">
        <v>565</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2802</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479</v>
      </c>
      <c r="B20" s="1034" t="s">
        <v>2803</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892</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2804</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2805</v>
      </c>
      <c r="C23" s="1032" t="s">
        <v>2189</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2806</v>
      </c>
      <c r="B24" s="1039" t="s">
        <v>2807</v>
      </c>
      <c r="C24" s="1032" t="s">
        <v>2189</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2808</v>
      </c>
      <c r="B25" s="1037" t="s">
        <v>2809</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2810</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2811</v>
      </c>
      <c r="B27" s="1037" t="s">
        <v>2812</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2813</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2814</v>
      </c>
      <c r="B31" s="1037" t="s">
        <v>2814</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2815</v>
      </c>
      <c r="B32" s="1034" t="s">
        <v>2816</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2817</v>
      </c>
      <c r="B33" s="1039" t="s">
        <v>2818</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2819</v>
      </c>
      <c r="B34" s="1039" t="s">
        <v>2820</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2821</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2822</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2823</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2824</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2825</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2826</v>
      </c>
      <c r="B41" s="1037" t="s">
        <v>2827</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418</v>
      </c>
      <c r="B42" s="1039" t="s">
        <v>418</v>
      </c>
      <c r="C42" s="1032" t="s">
        <v>2828</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2828</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2829</v>
      </c>
      <c r="B44" s="1037" t="s">
        <v>2830</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2302</v>
      </c>
      <c r="B45" s="1034" t="s">
        <v>2831</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2832</v>
      </c>
      <c r="B46" s="1034" t="s">
        <v>2833</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2834</v>
      </c>
      <c r="B47" s="1034" t="s">
        <v>2835</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2836</v>
      </c>
      <c r="B48" s="1034" t="s">
        <v>2837</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2838</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2839</v>
      </c>
      <c r="B50" s="1034" t="s">
        <v>2840</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2841</v>
      </c>
      <c r="B51" s="1034" t="s">
        <v>2842</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1763</v>
      </c>
      <c r="P54" s="1027" t="s">
        <v>1763</v>
      </c>
      <c r="Q54" s="1027" t="s">
        <v>1763</v>
      </c>
      <c r="R54" s="1027" t="s">
        <v>1763</v>
      </c>
      <c r="S54" s="1027" t="s">
        <v>1763</v>
      </c>
      <c r="T54" s="1027" t="s">
        <v>1763</v>
      </c>
      <c r="U54" s="1027" t="s">
        <v>1763</v>
      </c>
      <c r="V54" s="1027" t="s">
        <v>1763</v>
      </c>
      <c r="W54" s="1027" t="s">
        <v>1763</v>
      </c>
      <c r="X54" s="1027" t="s">
        <v>1763</v>
      </c>
      <c r="Y54" s="1027" t="s">
        <v>1763</v>
      </c>
    </row>
    <row r="55" spans="1:26">
      <c r="B55" s="1034"/>
      <c r="C55" s="1032"/>
      <c r="X55" s="1226"/>
      <c r="Y55" s="1226"/>
    </row>
    <row r="56" spans="1:26">
      <c r="B56" s="1034" t="s">
        <v>452</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454</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1210</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456</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2843</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1626</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460</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981</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2844</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546</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1135</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2845</v>
      </c>
      <c r="B1" s="82" t="s">
        <v>2846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1140</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788</v>
      </c>
      <c r="B6" s="34" t="s">
        <v>2848</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2849</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2276</v>
      </c>
      <c r="B8" s="90" t="s">
        <v>2850</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992</v>
      </c>
      <c r="B9" s="99" t="s">
        <v>2851</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995</v>
      </c>
      <c r="B10" s="99" t="s">
        <v>2852</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1775</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471</v>
      </c>
      <c r="B13" s="90" t="s">
        <v>565</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798</v>
      </c>
      <c r="B14" s="90" t="s">
        <v>798</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2853</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544</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539</v>
      </c>
      <c r="B17" s="152" t="s">
        <v>539</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2854</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1997</v>
      </c>
      <c r="B19" s="99" t="s">
        <v>2855</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543</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2856</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2857</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1975</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2858</v>
      </c>
      <c r="B29" s="90" t="s">
        <v>2859</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447</v>
      </c>
      <c r="B30" s="152" t="s">
        <v>447</v>
      </c>
      <c r="C30" s="90" t="s">
        <v>1942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418</v>
      </c>
      <c r="B31" s="138" t="s">
        <v>418</v>
      </c>
      <c r="C31" s="34" t="s">
        <v>2515</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421</v>
      </c>
      <c r="B32" s="138" t="s">
        <v>421</v>
      </c>
      <c r="C32" s="34" t="s">
        <v>2515</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1278</v>
      </c>
      <c r="B33" s="152" t="s">
        <v>1278</v>
      </c>
      <c r="C33" s="90" t="s">
        <v>1942</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2860</v>
      </c>
      <c r="B34" s="138" t="s">
        <v>2860</v>
      </c>
      <c r="C34" s="34" t="s">
        <v>2861</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421</v>
      </c>
      <c r="B35" s="138" t="s">
        <v>421</v>
      </c>
      <c r="C35" s="34" t="s">
        <v>2861</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2862</v>
      </c>
      <c r="B36" s="138" t="s">
        <v>2862</v>
      </c>
      <c r="C36" s="34" t="s">
        <v>2861</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2863</v>
      </c>
      <c r="B37" s="90" t="s">
        <v>2864</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2865</v>
      </c>
      <c r="B38" s="90" t="s">
        <v>2866</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2150</v>
      </c>
      <c r="B39" s="90" t="s">
        <v>1622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2867</v>
      </c>
      <c r="B40" s="90" t="s">
        <v>2868</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2869</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8"/>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8"/>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2870</v>
      </c>
      <c r="B44" s="90" t="s">
        <v>2871</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8"/>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2741</v>
      </c>
      <c r="B45" s="90" t="s">
        <v>2872</v>
      </c>
      <c r="C45" s="58" t="s">
        <v>252</v>
      </c>
      <c r="D45" s="125"/>
      <c r="E45" s="125"/>
      <c r="F45" s="125"/>
      <c r="G45" s="125"/>
      <c r="H45" s="125"/>
      <c r="I45" s="125"/>
      <c r="J45" s="125"/>
      <c r="K45" s="125"/>
      <c r="L45" s="210"/>
      <c r="M45" s="210"/>
      <c r="N45" s="210"/>
      <c r="O45" s="210"/>
      <c r="P45" s="210"/>
      <c r="Q45" s="210"/>
      <c r="R45" s="2518"/>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2873</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2874</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1975</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2875</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691</v>
      </c>
      <c r="B52" s="90" t="s">
        <v>691</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692</v>
      </c>
      <c r="B53" s="90" t="s">
        <v>692</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1763</v>
      </c>
      <c r="E55" t="s">
        <v>1763</v>
      </c>
      <c r="F55" t="s">
        <v>1763</v>
      </c>
      <c r="G55" t="s">
        <v>1763</v>
      </c>
      <c r="H55" t="s">
        <v>1763</v>
      </c>
    </row>
    <row r="56" spans="1:38">
      <c r="B56" s="90"/>
      <c r="C56" s="34"/>
    </row>
    <row r="57" spans="1:38">
      <c r="B57" s="90" t="s">
        <v>878</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2876</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1043</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2877</v>
      </c>
      <c r="B1" s="967" t="s">
        <v>2878</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2879</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2"/>
      <c r="AU2" s="2465"/>
      <c r="AV2" s="2465"/>
      <c r="AW2" s="2465"/>
      <c r="AX2" s="2465"/>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2"/>
      <c r="AU3" s="2465"/>
      <c r="AV3" s="2465"/>
      <c r="AW3" s="2465"/>
      <c r="AX3" s="2465"/>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1140</v>
      </c>
      <c r="AB4" s="971"/>
      <c r="AC4" s="365"/>
      <c r="AD4" s="365"/>
      <c r="AE4" s="365"/>
      <c r="AF4" s="365"/>
      <c r="AG4" s="365"/>
      <c r="AH4" s="365"/>
      <c r="AI4" s="365"/>
      <c r="AJ4" s="365"/>
      <c r="AK4" s="365"/>
      <c r="AL4" s="365"/>
      <c r="AM4" s="365"/>
      <c r="AN4" s="365"/>
      <c r="AO4" s="365"/>
      <c r="AP4" s="365"/>
      <c r="AQ4" s="365"/>
      <c r="AR4" s="365"/>
      <c r="AS4" s="365"/>
      <c r="AT4" s="2522"/>
      <c r="AU4" s="2465"/>
      <c r="AV4" s="2465"/>
      <c r="AW4" s="2465"/>
      <c r="AX4" s="2465"/>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1180</v>
      </c>
      <c r="S5" s="969" t="s">
        <v>31</v>
      </c>
      <c r="T5" s="969" t="s">
        <v>31</v>
      </c>
      <c r="U5" s="969" t="s">
        <v>368</v>
      </c>
      <c r="V5" s="969" t="s">
        <v>32</v>
      </c>
      <c r="W5" s="969" t="s">
        <v>32</v>
      </c>
      <c r="X5" s="969" t="s">
        <v>32</v>
      </c>
      <c r="Y5" s="969" t="s">
        <v>32</v>
      </c>
      <c r="Z5" s="969" t="s">
        <v>32</v>
      </c>
      <c r="AA5" s="969" t="s">
        <v>32</v>
      </c>
      <c r="AB5" s="978"/>
      <c r="AC5" s="2530"/>
      <c r="AD5" s="2530"/>
      <c r="AE5" s="2530"/>
      <c r="AF5" s="2530"/>
      <c r="AG5" s="2530"/>
      <c r="AH5" s="2530"/>
      <c r="AI5" s="2530"/>
      <c r="AJ5" s="2530"/>
      <c r="AK5" s="2530"/>
      <c r="AL5" s="2530"/>
      <c r="AM5" s="2530"/>
      <c r="AN5" s="2530"/>
      <c r="AO5" s="2530"/>
      <c r="AP5" s="2530"/>
      <c r="AQ5" s="2530"/>
      <c r="AR5" s="2530"/>
      <c r="AS5" s="2530"/>
      <c r="AT5" s="2530"/>
      <c r="AU5" s="2530"/>
      <c r="AV5" s="2530"/>
      <c r="AW5" s="2530"/>
      <c r="AX5" s="2530"/>
      <c r="AY5" s="2530"/>
      <c r="AZ5" s="2530"/>
      <c r="BA5" s="2530"/>
      <c r="BB5" s="2530"/>
    </row>
    <row r="6" spans="1:54" s="848" customFormat="1">
      <c r="A6" s="1373" t="s">
        <v>33</v>
      </c>
      <c r="B6" s="1012" t="s">
        <v>1415</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31">
        <v>32135000000000</v>
      </c>
      <c r="AA6" s="2531">
        <v>36600000000000</v>
      </c>
      <c r="AB6" s="978"/>
      <c r="AC6" s="978"/>
      <c r="AD6" s="978"/>
      <c r="AE6" s="978"/>
      <c r="AF6" s="978"/>
      <c r="AG6" s="978"/>
      <c r="AH6" s="978"/>
      <c r="AI6" s="978"/>
      <c r="AJ6" s="978"/>
      <c r="AK6" s="978"/>
      <c r="AL6" s="978"/>
      <c r="AM6" s="978"/>
      <c r="AN6" s="978"/>
      <c r="AO6" s="978"/>
      <c r="AP6" s="978"/>
      <c r="AQ6" s="978"/>
      <c r="AR6" s="978"/>
      <c r="AS6" s="978"/>
      <c r="AT6" s="2522"/>
      <c r="AU6" s="2522"/>
      <c r="AV6" s="2522"/>
      <c r="AW6" s="2522"/>
      <c r="AX6" s="2522"/>
      <c r="AY6" s="2522"/>
      <c r="AZ6" s="2522"/>
      <c r="BA6" s="2522"/>
      <c r="BB6" s="2522"/>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2"/>
      <c r="AU7" s="2522"/>
      <c r="AV7" s="2522"/>
      <c r="AW7" s="2522"/>
      <c r="AX7" s="2522"/>
      <c r="AY7" s="2522"/>
      <c r="AZ7" s="2522"/>
      <c r="BA7" s="2522"/>
      <c r="BB7" s="2522"/>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2"/>
      <c r="AU8" s="2522"/>
      <c r="AV8" s="2522"/>
      <c r="AW8" s="2522"/>
      <c r="AX8" s="2522"/>
      <c r="AY8" s="2522"/>
      <c r="AZ8" s="2522"/>
      <c r="BA8" s="2522"/>
      <c r="BB8" s="2522"/>
    </row>
    <row r="9" spans="1:54">
      <c r="A9" s="980" t="s">
        <v>7035</v>
      </c>
      <c r="B9" s="988" t="s">
        <v>2880</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2"/>
      <c r="AU9" s="2522"/>
      <c r="AV9" s="2522"/>
      <c r="AW9" s="2522"/>
      <c r="AX9" s="2522"/>
      <c r="AY9" s="2522"/>
      <c r="AZ9" s="2522"/>
      <c r="BA9" s="2522"/>
      <c r="BB9" s="2522"/>
    </row>
    <row r="10" spans="1:54">
      <c r="A10" s="980" t="s">
        <v>7036</v>
      </c>
      <c r="B10" s="988" t="s">
        <v>2881</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2"/>
      <c r="AU10" s="2522"/>
      <c r="AV10" s="2522"/>
      <c r="AW10" s="2522"/>
      <c r="AX10" s="2522"/>
      <c r="AY10" s="2522"/>
      <c r="AZ10" s="2522"/>
      <c r="BA10" s="2522"/>
      <c r="BB10" s="2522"/>
    </row>
    <row r="11" spans="1:54">
      <c r="A11" s="972" t="s">
        <v>76</v>
      </c>
      <c r="B11" s="988" t="s">
        <v>2882</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2"/>
      <c r="AU11" s="2522"/>
      <c r="AV11" s="2522"/>
      <c r="AW11" s="2522"/>
      <c r="AX11" s="2522"/>
      <c r="AY11" s="2522"/>
      <c r="AZ11" s="2522"/>
      <c r="BA11" s="2522"/>
      <c r="BB11" s="2522"/>
    </row>
    <row r="12" spans="1:54">
      <c r="A12" s="1370" t="s">
        <v>992</v>
      </c>
      <c r="B12" s="1370" t="s">
        <v>1421</v>
      </c>
      <c r="C12" s="981" t="s">
        <v>7037</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2"/>
      <c r="AU12" s="2522"/>
      <c r="AV12" s="2522"/>
      <c r="AW12" s="2522"/>
      <c r="AX12" s="2522"/>
      <c r="AY12" s="2522"/>
      <c r="AZ12" s="2522"/>
      <c r="BA12" s="2522"/>
      <c r="BB12" s="2522"/>
    </row>
    <row r="13" spans="1:54">
      <c r="A13" s="1370" t="s">
        <v>995</v>
      </c>
      <c r="B13" s="1370" t="s">
        <v>2751</v>
      </c>
      <c r="C13" s="981" t="s">
        <v>7037</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2"/>
      <c r="AU13" s="2522"/>
      <c r="AV13" s="2522"/>
      <c r="AW13" s="2522"/>
      <c r="AX13" s="2522"/>
      <c r="AY13" s="2522"/>
      <c r="AZ13" s="2522"/>
      <c r="BA13" s="2522"/>
      <c r="BB13" s="2522"/>
    </row>
    <row r="14" spans="1:54">
      <c r="A14" s="997" t="s">
        <v>2075</v>
      </c>
      <c r="B14" s="997" t="s">
        <v>2883</v>
      </c>
      <c r="C14" s="981" t="s">
        <v>1052</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2"/>
      <c r="AU14" s="2522"/>
      <c r="AV14" s="2522"/>
      <c r="AW14" s="2522"/>
      <c r="AX14" s="2522"/>
      <c r="AY14" s="2522"/>
      <c r="AZ14" s="2522"/>
      <c r="BA14" s="2522"/>
      <c r="BB14" s="2522"/>
    </row>
    <row r="15" spans="1:54">
      <c r="A15" s="997" t="s">
        <v>646</v>
      </c>
      <c r="B15" s="997" t="s">
        <v>1426</v>
      </c>
      <c r="C15" s="981" t="s">
        <v>1052</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2"/>
      <c r="AU15" s="2522"/>
      <c r="AV15" s="2522"/>
      <c r="AW15" s="2522"/>
      <c r="AX15" s="2522"/>
      <c r="AY15" s="2522"/>
      <c r="AZ15" s="2522"/>
      <c r="BA15" s="2522"/>
      <c r="BB15" s="2522"/>
    </row>
    <row r="16" spans="1:54">
      <c r="A16" s="980" t="s">
        <v>51</v>
      </c>
      <c r="B16" s="988" t="s">
        <v>1427</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2"/>
      <c r="AU16" s="2522"/>
      <c r="AV16" s="2522"/>
      <c r="AW16" s="2522"/>
      <c r="AX16" s="2522"/>
      <c r="AY16" s="2522"/>
      <c r="AZ16" s="2522"/>
      <c r="BA16" s="2522"/>
      <c r="BB16" s="2522"/>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31">
        <v>2001000000000</v>
      </c>
      <c r="AA17" s="2531">
        <v>2180000000000</v>
      </c>
      <c r="AB17" s="978"/>
      <c r="AC17" s="978"/>
      <c r="AD17" s="978"/>
      <c r="AE17" s="978"/>
      <c r="AF17" s="978"/>
      <c r="AG17" s="978"/>
      <c r="AH17" s="978"/>
      <c r="AI17" s="978"/>
      <c r="AJ17" s="978"/>
      <c r="AK17" s="978"/>
      <c r="AL17" s="978"/>
      <c r="AM17" s="978"/>
      <c r="AN17" s="978"/>
      <c r="AO17" s="978"/>
      <c r="AP17" s="978"/>
      <c r="AQ17" s="978"/>
      <c r="AR17" s="978"/>
      <c r="AS17" s="978"/>
      <c r="AT17" s="2522"/>
      <c r="AU17" s="2522"/>
      <c r="AV17" s="2522"/>
      <c r="AW17" s="2522"/>
      <c r="AX17" s="2522"/>
      <c r="AY17" s="2522"/>
      <c r="AZ17" s="2522"/>
      <c r="BA17" s="2522"/>
      <c r="BB17" s="2522"/>
    </row>
    <row r="18" spans="1:54">
      <c r="A18" s="980" t="s">
        <v>567</v>
      </c>
      <c r="B18" s="988" t="s">
        <v>2884</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2"/>
      <c r="AU18" s="2522"/>
      <c r="AV18" s="2522"/>
      <c r="AW18" s="2522"/>
      <c r="AX18" s="2522"/>
      <c r="AY18" s="2522"/>
      <c r="AZ18" s="2522"/>
      <c r="BA18" s="2522"/>
      <c r="BB18" s="2522"/>
    </row>
    <row r="19" spans="1:54">
      <c r="A19" s="980" t="s">
        <v>889</v>
      </c>
      <c r="B19" s="988" t="s">
        <v>2885</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2"/>
      <c r="AU19" s="2522"/>
      <c r="AV19" s="2522"/>
      <c r="AW19" s="2522"/>
      <c r="AX19" s="2522"/>
      <c r="AY19" s="2522"/>
      <c r="AZ19" s="2522"/>
      <c r="BA19" s="2522"/>
      <c r="BB19" s="2522"/>
    </row>
    <row r="20" spans="1:54">
      <c r="A20" s="988" t="s">
        <v>2886</v>
      </c>
      <c r="B20" s="988" t="s">
        <v>2886</v>
      </c>
      <c r="C20" s="1371" t="s">
        <v>57</v>
      </c>
      <c r="D20" s="978"/>
      <c r="E20" s="978"/>
      <c r="F20" s="987"/>
      <c r="G20" s="987"/>
      <c r="H20" s="987"/>
      <c r="I20" s="978"/>
      <c r="J20" s="978"/>
      <c r="K20" s="978"/>
      <c r="L20" s="978"/>
      <c r="M20" s="978"/>
      <c r="N20" s="978"/>
      <c r="O20" s="978"/>
      <c r="P20" s="987"/>
      <c r="Q20" s="978"/>
      <c r="R20" s="978"/>
      <c r="S20" s="978">
        <f>S17-S18-S19</f>
        <v>423000000000</v>
      </c>
      <c r="T20" s="978">
        <f t="shared" ref="T20:AA20" si="1">T17-T18-T19</f>
        <v>100000000000</v>
      </c>
      <c r="U20" s="978">
        <f t="shared" si="1"/>
        <v>31000000000</v>
      </c>
      <c r="V20" s="978">
        <f t="shared" si="1"/>
        <v>0</v>
      </c>
      <c r="W20" s="978">
        <f t="shared" si="1"/>
        <v>0</v>
      </c>
      <c r="X20" s="978">
        <f t="shared" si="1"/>
        <v>0</v>
      </c>
      <c r="Y20" s="978">
        <f t="shared" si="1"/>
        <v>1000000000</v>
      </c>
      <c r="Z20" s="978">
        <f t="shared" si="1"/>
        <v>0</v>
      </c>
      <c r="AA20" s="978">
        <f t="shared" si="1"/>
        <v>-1000000000</v>
      </c>
      <c r="AB20" s="978"/>
      <c r="AC20" s="978"/>
      <c r="AD20" s="978"/>
      <c r="AE20" s="978"/>
      <c r="AF20" s="978"/>
      <c r="AG20" s="978"/>
      <c r="AH20" s="978"/>
      <c r="AI20" s="978"/>
      <c r="AJ20" s="978"/>
      <c r="AK20" s="978"/>
      <c r="AL20" s="978"/>
      <c r="AM20" s="978"/>
      <c r="AN20" s="978"/>
      <c r="AO20" s="978"/>
      <c r="AP20" s="978"/>
      <c r="AQ20" s="978"/>
      <c r="AR20" s="978"/>
      <c r="AS20" s="978"/>
      <c r="AT20" s="2522"/>
      <c r="AU20" s="2522"/>
      <c r="AV20" s="2522"/>
      <c r="AW20" s="2522"/>
      <c r="AX20" s="2522"/>
      <c r="AY20" s="2522"/>
      <c r="AZ20" s="2522"/>
      <c r="BA20" s="2522"/>
      <c r="BB20" s="2522"/>
    </row>
    <row r="21" spans="1:54">
      <c r="A21" s="980" t="s">
        <v>2887</v>
      </c>
      <c r="B21" s="988" t="s">
        <v>2888</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2"/>
      <c r="AU21" s="2522"/>
      <c r="AV21" s="2522"/>
      <c r="AW21" s="2522"/>
      <c r="AX21" s="2465"/>
    </row>
    <row r="22" spans="1:54">
      <c r="A22" s="980" t="s">
        <v>2889</v>
      </c>
      <c r="B22" s="988" t="s">
        <v>2890</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2"/>
      <c r="AU22" s="2465"/>
      <c r="AV22" s="2465"/>
      <c r="AW22" s="2465"/>
      <c r="AX22" s="2465"/>
    </row>
    <row r="23" spans="1:54">
      <c r="A23" s="966" t="s">
        <v>2891</v>
      </c>
      <c r="B23" s="988" t="s">
        <v>2892</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2"/>
      <c r="AU23" s="2465"/>
      <c r="AV23" s="2465"/>
      <c r="AW23" s="2465"/>
      <c r="AX23" s="2465"/>
    </row>
    <row r="24" spans="1:54">
      <c r="A24" s="996"/>
      <c r="B24" s="981" t="s">
        <v>2893</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2"/>
      <c r="AU24" s="2465"/>
      <c r="AV24" s="2465"/>
      <c r="AW24" s="2465"/>
      <c r="AX24" s="2465"/>
    </row>
    <row r="25" spans="1:54" s="848" customFormat="1">
      <c r="A25" s="1373" t="s">
        <v>71</v>
      </c>
      <c r="B25" s="1012" t="s">
        <v>2893</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31">
        <v>34925000000000</v>
      </c>
      <c r="AA25" s="2531">
        <v>39770000000000</v>
      </c>
      <c r="AB25" s="978"/>
      <c r="AC25" s="978"/>
      <c r="AD25" s="978"/>
      <c r="AE25" s="978"/>
      <c r="AF25" s="978"/>
      <c r="AG25" s="978"/>
      <c r="AH25" s="978"/>
      <c r="AI25" s="978"/>
      <c r="AJ25" s="978"/>
      <c r="AK25" s="978"/>
      <c r="AL25" s="978"/>
      <c r="AM25" s="978"/>
      <c r="AN25" s="978"/>
      <c r="AO25" s="978"/>
      <c r="AP25" s="978"/>
      <c r="AQ25" s="978"/>
      <c r="AR25" s="978"/>
      <c r="AS25" s="978"/>
      <c r="AT25" s="2522"/>
      <c r="AU25" s="2522"/>
      <c r="AV25" s="2522"/>
      <c r="AW25" s="2522"/>
      <c r="AX25" s="2522"/>
      <c r="AY25" s="2522"/>
      <c r="AZ25" s="2522"/>
      <c r="BA25" s="2522"/>
      <c r="BB25" s="2522"/>
    </row>
    <row r="26" spans="1:54">
      <c r="A26" s="996" t="s">
        <v>73</v>
      </c>
      <c r="B26" s="981" t="s">
        <v>2894</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2"/>
      <c r="AU26" s="2522"/>
      <c r="AV26" s="2522"/>
      <c r="AW26" s="2522"/>
      <c r="AX26" s="2522"/>
      <c r="AY26" s="2522"/>
      <c r="AZ26" s="2522"/>
      <c r="BA26" s="2522"/>
      <c r="BB26" s="2522"/>
    </row>
    <row r="27" spans="1:54">
      <c r="A27" s="972" t="s">
        <v>76</v>
      </c>
      <c r="B27" s="988" t="s">
        <v>2895</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2"/>
      <c r="AU27" s="2522"/>
      <c r="AV27" s="2522"/>
      <c r="AW27" s="2522"/>
      <c r="AX27" s="2522"/>
      <c r="AY27" s="2522"/>
      <c r="AZ27" s="2522"/>
      <c r="BA27" s="2522"/>
      <c r="BB27" s="2522"/>
    </row>
    <row r="28" spans="1:54">
      <c r="A28" s="980" t="s">
        <v>79</v>
      </c>
      <c r="B28" s="997" t="s">
        <v>1435</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2"/>
      <c r="AU28" s="2522"/>
      <c r="AV28" s="2522"/>
      <c r="AW28" s="2522"/>
      <c r="AX28" s="2522"/>
      <c r="AY28" s="2522"/>
      <c r="AZ28" s="2522"/>
      <c r="BA28" s="2522"/>
      <c r="BB28" s="2522"/>
    </row>
    <row r="29" spans="1:54">
      <c r="A29" s="980" t="s">
        <v>83</v>
      </c>
      <c r="B29" s="997" t="s">
        <v>1436</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2"/>
      <c r="AU29" s="2522"/>
      <c r="AV29" s="2522"/>
      <c r="AW29" s="2522"/>
      <c r="AX29" s="2522"/>
      <c r="AY29" s="2522"/>
      <c r="AZ29" s="2522"/>
      <c r="BA29" s="2522"/>
      <c r="BB29" s="2522"/>
    </row>
    <row r="30" spans="1:54">
      <c r="A30" s="980" t="s">
        <v>85</v>
      </c>
      <c r="B30" s="997" t="s">
        <v>2896</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2"/>
      <c r="AU30" s="2522"/>
      <c r="AV30" s="2522"/>
      <c r="AW30" s="2522"/>
      <c r="AX30" s="2522"/>
      <c r="AY30" s="2522"/>
      <c r="AZ30" s="2522"/>
      <c r="BA30" s="2522"/>
      <c r="BB30" s="2522"/>
    </row>
    <row r="31" spans="1:54">
      <c r="A31" s="980" t="s">
        <v>2891</v>
      </c>
      <c r="B31" s="997" t="s">
        <v>2892</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2"/>
      <c r="AU31" s="2465"/>
      <c r="AV31" s="2465"/>
      <c r="AW31" s="2465"/>
      <c r="AX31" s="2465"/>
    </row>
    <row r="32" spans="1:54">
      <c r="A32" s="980" t="s">
        <v>90</v>
      </c>
      <c r="B32" s="988" t="s">
        <v>2897</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2"/>
      <c r="AU32" s="2522"/>
      <c r="AV32" s="2522"/>
      <c r="AW32" s="2522"/>
      <c r="AX32" s="2522"/>
      <c r="AY32" s="2522"/>
      <c r="AZ32" s="2522"/>
      <c r="BA32" s="2522"/>
      <c r="BB32" s="2522"/>
    </row>
    <row r="33" spans="1:54">
      <c r="A33" s="997" t="s">
        <v>520</v>
      </c>
      <c r="B33" s="997" t="s">
        <v>2898</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2"/>
      <c r="AU33" s="2522"/>
      <c r="AV33" s="2522"/>
      <c r="AW33" s="2522"/>
      <c r="AX33" s="2522"/>
      <c r="AY33" s="2522"/>
      <c r="AZ33" s="2522"/>
      <c r="BA33" s="2522"/>
      <c r="BB33" s="2522"/>
    </row>
    <row r="34" spans="1:54">
      <c r="A34" s="997" t="s">
        <v>280</v>
      </c>
      <c r="B34" s="997" t="s">
        <v>2899</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2"/>
      <c r="AU34" s="2522"/>
      <c r="AV34" s="2522"/>
      <c r="AW34" s="2522"/>
      <c r="AX34" s="2522"/>
      <c r="AY34" s="2522"/>
      <c r="AZ34" s="2522"/>
      <c r="BA34" s="2522"/>
      <c r="BB34" s="2522"/>
    </row>
    <row r="35" spans="1:54">
      <c r="A35" s="981" t="s">
        <v>237</v>
      </c>
      <c r="B35" s="981" t="s">
        <v>1445</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2"/>
      <c r="AU35" s="2522"/>
      <c r="AV35" s="2522"/>
      <c r="AW35" s="2522"/>
      <c r="AX35" s="2522"/>
      <c r="AY35" s="2522"/>
      <c r="AZ35" s="2522"/>
      <c r="BA35" s="2522"/>
      <c r="BB35" s="2522"/>
    </row>
    <row r="36" spans="1:54">
      <c r="A36" s="980" t="s">
        <v>239</v>
      </c>
      <c r="B36" s="988" t="s">
        <v>2900</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2"/>
      <c r="AU36" s="2522"/>
      <c r="AV36" s="2522"/>
      <c r="AW36" s="2522"/>
      <c r="AX36" s="2522"/>
      <c r="AY36" s="2522"/>
      <c r="AZ36" s="2522"/>
      <c r="BA36" s="2522"/>
      <c r="BB36" s="2522"/>
    </row>
    <row r="37" spans="1:54">
      <c r="A37" s="988" t="s">
        <v>1656</v>
      </c>
      <c r="B37" s="988" t="s">
        <v>2901</v>
      </c>
      <c r="C37" s="982" t="s">
        <v>1450</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2"/>
      <c r="AU37" s="2522"/>
      <c r="AV37" s="2522"/>
      <c r="AW37" s="2522"/>
      <c r="AX37" s="2522"/>
      <c r="AY37" s="2522"/>
      <c r="AZ37" s="2522"/>
      <c r="BA37" s="2522"/>
      <c r="BB37" s="2522"/>
    </row>
    <row r="38" spans="1:54">
      <c r="A38" s="988" t="s">
        <v>2417</v>
      </c>
      <c r="B38" s="988" t="s">
        <v>2417</v>
      </c>
      <c r="C38" s="982" t="s">
        <v>1450</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2"/>
      <c r="AU38" s="2522"/>
      <c r="AV38" s="2522"/>
      <c r="AW38" s="2522"/>
      <c r="AX38" s="2522"/>
      <c r="AY38" s="2522"/>
      <c r="AZ38" s="2522"/>
      <c r="BA38" s="2522"/>
      <c r="BB38" s="2522"/>
    </row>
    <row r="39" spans="1:54">
      <c r="A39" s="980" t="s">
        <v>1235</v>
      </c>
      <c r="B39" s="988" t="s">
        <v>1739</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2"/>
      <c r="AU39" s="2522"/>
      <c r="AV39" s="2522"/>
      <c r="AW39" s="2522"/>
      <c r="AX39" s="2522"/>
      <c r="AY39" s="2522"/>
      <c r="AZ39" s="2522"/>
      <c r="BA39" s="2522"/>
      <c r="BB39" s="2522"/>
    </row>
    <row r="40" spans="1:54">
      <c r="A40" s="980" t="s">
        <v>395</v>
      </c>
      <c r="B40" s="988" t="s">
        <v>2902</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2"/>
      <c r="AU40" s="2465"/>
      <c r="AV40" s="2465"/>
      <c r="AW40" s="2465"/>
      <c r="AX40" s="2465"/>
    </row>
    <row r="41" spans="1:54">
      <c r="A41" s="980" t="s">
        <v>244</v>
      </c>
      <c r="B41" s="981" t="s">
        <v>2903</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2"/>
      <c r="AU41" s="2522"/>
      <c r="AV41" s="2522"/>
      <c r="AW41" s="2522"/>
      <c r="AX41" s="2522"/>
      <c r="AY41" s="2522"/>
      <c r="AZ41" s="2522"/>
      <c r="BA41" s="2522"/>
      <c r="BB41" s="2522"/>
    </row>
    <row r="42" spans="1:54">
      <c r="A42" s="981" t="s">
        <v>2904</v>
      </c>
      <c r="B42" s="981" t="s">
        <v>2905</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2"/>
      <c r="AU42" s="2465"/>
      <c r="AV42" s="2465"/>
      <c r="AW42" s="2465"/>
      <c r="AX42" s="2465"/>
    </row>
    <row r="43" spans="1:54">
      <c r="A43" s="972" t="s">
        <v>76</v>
      </c>
      <c r="B43" s="981" t="s">
        <v>2906</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2"/>
      <c r="AU43" s="2522"/>
      <c r="AV43" s="2522"/>
      <c r="AW43" s="2522"/>
      <c r="AX43" s="2522"/>
      <c r="AY43" s="2522"/>
      <c r="AZ43" s="2522"/>
      <c r="BA43" s="2522"/>
      <c r="BB43" s="2522"/>
    </row>
    <row r="44" spans="1:54">
      <c r="A44" s="972" t="s">
        <v>76</v>
      </c>
      <c r="B44" s="981" t="s">
        <v>2907</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2"/>
      <c r="AU44" s="2522"/>
      <c r="AV44" s="2522"/>
      <c r="AW44" s="2522"/>
      <c r="AX44" s="2522"/>
      <c r="AY44" s="2522"/>
      <c r="AZ44" s="2522"/>
      <c r="BA44" s="2522"/>
      <c r="BB44" s="2522"/>
    </row>
    <row r="45" spans="1:54">
      <c r="A45" s="972" t="s">
        <v>76</v>
      </c>
      <c r="B45" s="981" t="s">
        <v>2908</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2"/>
      <c r="AU45" s="2465"/>
      <c r="AV45" s="2465"/>
      <c r="AW45" s="2465"/>
      <c r="AX45" s="2465"/>
    </row>
    <row r="46" spans="1:54">
      <c r="A46" s="972" t="s">
        <v>76</v>
      </c>
      <c r="B46" s="981" t="s">
        <v>1459</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2"/>
      <c r="AU46" s="2522"/>
      <c r="AV46" s="2522"/>
      <c r="AW46" s="2522"/>
      <c r="AX46" s="2522"/>
      <c r="AY46" s="2522"/>
      <c r="AZ46" s="2522"/>
      <c r="BA46" s="2522"/>
      <c r="BB46" s="2522"/>
    </row>
    <row r="47" spans="1:54">
      <c r="A47" s="972" t="s">
        <v>76</v>
      </c>
      <c r="B47" s="981" t="s">
        <v>1460</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2"/>
      <c r="AU47" s="2522"/>
      <c r="AV47" s="2522"/>
      <c r="AW47" s="2522"/>
      <c r="AX47" s="2522"/>
      <c r="AY47" s="2522"/>
      <c r="AZ47" s="2522"/>
      <c r="BA47" s="2522"/>
      <c r="BB47" s="2522"/>
    </row>
    <row r="48" spans="1:54">
      <c r="B48" s="981" t="s">
        <v>2909</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2"/>
      <c r="AU48" s="2465"/>
      <c r="AV48" s="2465"/>
      <c r="AW48" s="2465"/>
      <c r="AX48" s="2465"/>
    </row>
    <row r="49" spans="1:54">
      <c r="B49" s="981" t="s">
        <v>2910</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2"/>
      <c r="AU49" s="2465"/>
      <c r="AV49" s="2465"/>
      <c r="AW49" s="2465"/>
      <c r="AX49" s="2465"/>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31">
        <v>2790000000000</v>
      </c>
      <c r="AA50" s="2531">
        <v>3170000000000</v>
      </c>
      <c r="AB50" s="978"/>
      <c r="AC50" s="978"/>
      <c r="AD50" s="978"/>
      <c r="AE50" s="978"/>
      <c r="AF50" s="978"/>
      <c r="AG50" s="978"/>
      <c r="AH50" s="978"/>
      <c r="AI50" s="978"/>
      <c r="AJ50" s="978"/>
      <c r="AK50" s="978"/>
      <c r="AL50" s="978"/>
      <c r="AM50" s="978"/>
      <c r="AN50" s="978"/>
      <c r="AO50" s="978"/>
      <c r="AP50" s="978"/>
      <c r="AQ50" s="978"/>
      <c r="AR50" s="978"/>
      <c r="AS50" s="978"/>
      <c r="AT50" s="2522"/>
      <c r="AU50" s="2522"/>
      <c r="AV50" s="2522"/>
      <c r="AW50" s="2522"/>
      <c r="AX50" s="2522"/>
      <c r="AY50" s="2522"/>
      <c r="AZ50" s="2522"/>
      <c r="BA50" s="2522"/>
      <c r="BB50" s="2522"/>
    </row>
    <row r="51" spans="1:54">
      <c r="A51" s="980" t="s">
        <v>120</v>
      </c>
      <c r="B51" s="981" t="s">
        <v>2771</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2"/>
      <c r="AU51" s="2522"/>
      <c r="AV51" s="2522"/>
      <c r="AW51" s="2522"/>
      <c r="AX51" s="2522"/>
      <c r="AY51" s="2522"/>
      <c r="AZ51" s="2522"/>
      <c r="BA51" s="2522"/>
      <c r="BB51" s="2522"/>
    </row>
    <row r="52" spans="1:54">
      <c r="A52" s="980" t="s">
        <v>122</v>
      </c>
      <c r="B52" s="988" t="s">
        <v>2911</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2"/>
      <c r="AU52" s="2522"/>
      <c r="AV52" s="2522"/>
      <c r="AW52" s="2522"/>
      <c r="AX52" s="2522"/>
      <c r="AY52" s="2522"/>
      <c r="AZ52" s="2522"/>
      <c r="BA52" s="2522"/>
      <c r="BB52" s="2522"/>
    </row>
    <row r="53" spans="1:54">
      <c r="A53" s="972" t="s">
        <v>76</v>
      </c>
      <c r="B53" s="997" t="s">
        <v>2912</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2"/>
      <c r="AU53" s="2522"/>
      <c r="AV53" s="2522"/>
      <c r="AW53" s="2522"/>
      <c r="AX53" s="2522"/>
      <c r="AY53" s="2522"/>
      <c r="AZ53" s="2522"/>
      <c r="BA53" s="2522"/>
      <c r="BB53" s="2522"/>
    </row>
    <row r="54" spans="1:54">
      <c r="A54" s="972" t="s">
        <v>76</v>
      </c>
      <c r="B54" s="997" t="s">
        <v>2913</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2"/>
      <c r="AU54" s="2522"/>
      <c r="AV54" s="2522"/>
      <c r="AW54" s="2522"/>
      <c r="AX54" s="2522"/>
      <c r="AY54" s="2522"/>
      <c r="AZ54" s="2522"/>
      <c r="BA54" s="2522"/>
      <c r="BB54" s="2522"/>
    </row>
    <row r="55" spans="1:54">
      <c r="A55" s="980" t="s">
        <v>431</v>
      </c>
      <c r="B55" s="988" t="s">
        <v>2914</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2"/>
      <c r="AU55" s="2522"/>
      <c r="AV55" s="2522"/>
      <c r="AW55" s="2522"/>
      <c r="AX55" s="2522"/>
      <c r="AY55" s="2522"/>
      <c r="AZ55" s="2522"/>
      <c r="BA55" s="2522"/>
      <c r="BB55" s="2522"/>
    </row>
    <row r="56" spans="1:54">
      <c r="A56" s="972" t="s">
        <v>76</v>
      </c>
      <c r="B56" s="988" t="s">
        <v>2915</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2"/>
      <c r="AU56" s="2522"/>
      <c r="AV56" s="2522"/>
      <c r="AW56" s="2522"/>
      <c r="AX56" s="2522"/>
      <c r="AY56" s="2522"/>
      <c r="AZ56" s="2522"/>
      <c r="BA56" s="2522"/>
      <c r="BB56" s="2522"/>
    </row>
    <row r="57" spans="1:54">
      <c r="A57" s="972" t="s">
        <v>76</v>
      </c>
      <c r="B57" s="997" t="s">
        <v>2916</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2"/>
      <c r="AU57" s="2522"/>
      <c r="AV57" s="2522"/>
      <c r="AW57" s="2522"/>
      <c r="AX57" s="2522"/>
      <c r="AY57" s="2522"/>
      <c r="AZ57" s="2522"/>
      <c r="BA57" s="2522"/>
      <c r="BB57" s="2522"/>
    </row>
    <row r="58" spans="1:54">
      <c r="A58" s="972" t="s">
        <v>76</v>
      </c>
      <c r="B58" s="997" t="s">
        <v>2917</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2"/>
      <c r="AU58" s="2522"/>
      <c r="AV58" s="2522"/>
      <c r="AW58" s="2522"/>
      <c r="AX58" s="2522"/>
      <c r="AY58" s="2522"/>
      <c r="AZ58" s="2522"/>
      <c r="BA58" s="2522"/>
      <c r="BB58" s="2522"/>
    </row>
    <row r="59" spans="1:54">
      <c r="A59" s="972" t="s">
        <v>76</v>
      </c>
      <c r="B59" s="997" t="s">
        <v>2918</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2"/>
      <c r="AU59" s="2465"/>
      <c r="AV59" s="2465"/>
      <c r="AW59" s="2465"/>
      <c r="AX59" s="2465"/>
    </row>
    <row r="60" spans="1:54">
      <c r="B60" s="997" t="s">
        <v>2919</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2"/>
      <c r="AU60" s="2522"/>
      <c r="AV60" s="2522"/>
      <c r="AW60" s="2522"/>
      <c r="AX60" s="2522"/>
      <c r="AY60" s="2522"/>
      <c r="AZ60" s="2522"/>
      <c r="BA60" s="2522"/>
      <c r="BB60" s="2522"/>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2"/>
      <c r="AU61" s="2465"/>
      <c r="AV61" s="2465"/>
      <c r="AW61" s="2465"/>
      <c r="AX61" s="2465"/>
    </row>
    <row r="62" spans="1:54">
      <c r="A62" s="980" t="s">
        <v>117</v>
      </c>
      <c r="B62" s="981" t="s">
        <v>2920</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2"/>
      <c r="AU62" s="2522"/>
      <c r="AV62" s="2522"/>
      <c r="AW62" s="2522"/>
      <c r="AX62" s="2522"/>
      <c r="AY62" s="2522"/>
      <c r="AZ62" s="2522"/>
      <c r="BA62" s="2522"/>
      <c r="BB62" s="2522"/>
    </row>
    <row r="63" spans="1:54">
      <c r="A63" s="980" t="s">
        <v>447</v>
      </c>
      <c r="B63" s="988" t="s">
        <v>1107</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2"/>
      <c r="AU63" s="2522"/>
      <c r="AV63" s="2522"/>
      <c r="AW63" s="2522"/>
      <c r="AX63" s="2522"/>
      <c r="AY63" s="2522"/>
      <c r="AZ63" s="2522"/>
      <c r="BA63" s="2522"/>
      <c r="BB63" s="2522"/>
    </row>
    <row r="64" spans="1:54">
      <c r="A64" s="997" t="s">
        <v>1222</v>
      </c>
      <c r="B64" s="997" t="s">
        <v>1222</v>
      </c>
      <c r="C64" s="981" t="s">
        <v>2921</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2"/>
      <c r="AU64" s="2522"/>
      <c r="AV64" s="2522"/>
      <c r="AW64" s="2522"/>
      <c r="AX64" s="2522"/>
      <c r="AY64" s="2522"/>
      <c r="AZ64" s="2522"/>
      <c r="BA64" s="2522"/>
      <c r="BB64" s="2522"/>
    </row>
    <row r="65" spans="1:54">
      <c r="A65" s="997" t="s">
        <v>1223</v>
      </c>
      <c r="B65" s="997" t="s">
        <v>1223</v>
      </c>
      <c r="C65" s="981" t="s">
        <v>2921</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2"/>
      <c r="AU65" s="2522"/>
      <c r="AV65" s="2522"/>
      <c r="AW65" s="2522"/>
      <c r="AX65" s="2522"/>
      <c r="AY65" s="2522"/>
      <c r="AZ65" s="2522"/>
      <c r="BA65" s="2522"/>
      <c r="BB65" s="2522"/>
    </row>
    <row r="66" spans="1:54">
      <c r="A66" s="997" t="s">
        <v>2892</v>
      </c>
      <c r="B66" s="997" t="s">
        <v>2892</v>
      </c>
      <c r="C66" s="981" t="s">
        <v>2921</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2"/>
      <c r="AU66" s="2465"/>
      <c r="AV66" s="2465"/>
      <c r="AW66" s="2465"/>
      <c r="AX66" s="2465"/>
    </row>
    <row r="67" spans="1:54">
      <c r="A67" s="980" t="s">
        <v>258</v>
      </c>
      <c r="B67" s="988" t="s">
        <v>2922</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2"/>
      <c r="AU67" s="2522"/>
      <c r="AV67" s="2522"/>
      <c r="AW67" s="2522"/>
      <c r="AX67" s="2522"/>
      <c r="AY67" s="2522"/>
      <c r="AZ67" s="2522"/>
      <c r="BA67" s="2522"/>
      <c r="BB67" s="2522"/>
    </row>
    <row r="68" spans="1:54">
      <c r="A68" s="980" t="s">
        <v>1351</v>
      </c>
      <c r="B68" s="988" t="s">
        <v>2923</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2"/>
      <c r="AU68" s="2522"/>
      <c r="AV68" s="2522"/>
      <c r="AW68" s="2522"/>
      <c r="AX68" s="2522"/>
      <c r="AY68" s="2522"/>
      <c r="AZ68" s="2522"/>
      <c r="BA68" s="2522"/>
      <c r="BB68" s="2522"/>
    </row>
    <row r="69" spans="1:54">
      <c r="A69" s="972" t="s">
        <v>7038</v>
      </c>
      <c r="B69" s="988" t="s">
        <v>2924</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2"/>
      <c r="AU69" s="2522"/>
      <c r="AV69" s="2522"/>
      <c r="AW69" s="2522"/>
      <c r="AX69" s="2522"/>
      <c r="AY69" s="2522"/>
      <c r="AZ69" s="2522"/>
      <c r="BA69" s="2522"/>
      <c r="BB69" s="2522"/>
    </row>
    <row r="70" spans="1:54">
      <c r="A70" s="972" t="s">
        <v>7039</v>
      </c>
      <c r="B70" s="988" t="s">
        <v>2925</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2"/>
      <c r="AU70" s="2522"/>
      <c r="AV70" s="2522"/>
      <c r="AW70" s="2522"/>
      <c r="AX70" s="2522"/>
      <c r="AY70" s="2522"/>
      <c r="AZ70" s="2522"/>
      <c r="BA70" s="2522"/>
      <c r="BB70" s="2522"/>
    </row>
    <row r="71" spans="1:54">
      <c r="A71" s="988" t="s">
        <v>7040</v>
      </c>
      <c r="B71" s="978" t="s">
        <v>7034</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2"/>
      <c r="AU71" s="2522"/>
      <c r="AV71" s="2522"/>
      <c r="AW71" s="2522"/>
      <c r="AX71" s="2522"/>
      <c r="AY71" s="2522"/>
      <c r="AZ71" s="2522"/>
      <c r="BA71" s="2522"/>
      <c r="BB71" s="2522"/>
    </row>
    <row r="72" spans="1:54">
      <c r="A72" s="988" t="s">
        <v>7041</v>
      </c>
      <c r="B72" s="988" t="s">
        <v>2926</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2"/>
      <c r="AU72" s="2465"/>
      <c r="AV72" s="2465"/>
      <c r="AW72" s="2465"/>
      <c r="AX72" s="2465"/>
    </row>
    <row r="73" spans="1:54">
      <c r="A73" s="981" t="s">
        <v>2927</v>
      </c>
      <c r="B73" s="981" t="s">
        <v>2927</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2"/>
      <c r="AU73" s="2465"/>
      <c r="AV73" s="2465"/>
      <c r="AW73" s="2465"/>
      <c r="AX73" s="2465"/>
    </row>
    <row r="74" spans="1:54">
      <c r="B74" s="988" t="s">
        <v>2928</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2"/>
      <c r="AU74" s="2465"/>
      <c r="AV74" s="2465"/>
      <c r="AW74" s="2465"/>
      <c r="AX74" s="2465"/>
    </row>
    <row r="75" spans="1:54">
      <c r="B75" s="981" t="s">
        <v>1491</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2"/>
      <c r="AU75" s="2465"/>
      <c r="AV75" s="2465"/>
      <c r="AW75" s="2465"/>
      <c r="AX75" s="2465"/>
    </row>
    <row r="76" spans="1:54">
      <c r="B76" s="981" t="s">
        <v>2929</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2"/>
      <c r="AU76" s="2465"/>
      <c r="AV76" s="2465"/>
      <c r="AW76" s="2465"/>
      <c r="AX76" s="2465"/>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2"/>
      <c r="AU77" s="2465"/>
      <c r="AV77" s="2465"/>
      <c r="AW77" s="2465"/>
      <c r="AX77" s="2465"/>
    </row>
    <row r="78" spans="1:54">
      <c r="B78" s="981" t="s">
        <v>2930</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2"/>
      <c r="AU78" s="2465"/>
      <c r="AV78" s="2465"/>
      <c r="AW78" s="2465"/>
      <c r="AX78" s="2465"/>
    </row>
    <row r="79" spans="1:54">
      <c r="B79" s="981" t="s">
        <v>2931</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878</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2474</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1132</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2932</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1210</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2933</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2934</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2935</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2936</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2937</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24.797924020786557</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2938</v>
      </c>
      <c r="B1" s="1402" t="s">
        <v>2939</v>
      </c>
      <c r="C1" s="967"/>
      <c r="D1" s="968"/>
      <c r="E1" s="968"/>
      <c r="F1" s="968"/>
      <c r="G1" s="968"/>
      <c r="H1" s="968"/>
      <c r="I1" s="968"/>
      <c r="J1" s="968"/>
      <c r="K1" s="968"/>
      <c r="L1" s="968"/>
      <c r="M1" s="968"/>
      <c r="N1" s="968"/>
      <c r="O1" s="969"/>
      <c r="P1" s="969"/>
      <c r="Q1" s="969"/>
      <c r="R1" s="970"/>
      <c r="S1" s="969"/>
      <c r="T1" s="969"/>
      <c r="U1" s="969"/>
      <c r="V1" s="969"/>
      <c r="W1" s="969"/>
      <c r="X1" s="971"/>
      <c r="AB1" s="2532"/>
      <c r="AC1" s="2532"/>
    </row>
    <row r="2" spans="1:29">
      <c r="B2" s="1403" t="s">
        <v>1213</v>
      </c>
      <c r="C2" s="973"/>
      <c r="D2" s="969"/>
      <c r="E2" s="969"/>
      <c r="F2" s="969"/>
      <c r="G2" s="969"/>
      <c r="H2" s="969"/>
      <c r="I2" s="969"/>
      <c r="J2" s="969"/>
      <c r="K2" s="969"/>
      <c r="L2" s="969"/>
      <c r="M2" s="969"/>
      <c r="N2" s="969"/>
      <c r="O2" s="969"/>
      <c r="P2" s="969"/>
      <c r="Q2" s="969"/>
      <c r="R2" s="974"/>
      <c r="S2" s="1046"/>
      <c r="T2" s="1047"/>
      <c r="U2" s="969"/>
      <c r="V2" s="969"/>
      <c r="W2" s="969"/>
      <c r="X2" s="971"/>
      <c r="AB2" s="2532"/>
      <c r="AC2" s="2532"/>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2"/>
      <c r="AC3" s="2532"/>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1140</v>
      </c>
      <c r="AB4" s="2532"/>
      <c r="AC4" s="2532"/>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2940</v>
      </c>
      <c r="U5" s="969" t="s">
        <v>32</v>
      </c>
      <c r="V5" s="969" t="s">
        <v>32</v>
      </c>
      <c r="W5" s="969" t="s">
        <v>32</v>
      </c>
      <c r="X5" s="1378" t="s">
        <v>32</v>
      </c>
      <c r="Y5" s="1378" t="s">
        <v>32</v>
      </c>
      <c r="Z5" s="1378" t="s">
        <v>32</v>
      </c>
      <c r="AA5" s="1378" t="s">
        <v>32</v>
      </c>
      <c r="AB5" s="2532"/>
      <c r="AC5" s="2532"/>
    </row>
    <row r="6" spans="1:29" s="15" customFormat="1">
      <c r="A6" s="1377" t="s">
        <v>33</v>
      </c>
      <c r="B6" s="1379" t="s">
        <v>2941</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8">
        <v>223400000000</v>
      </c>
      <c r="Z6" s="2538">
        <v>249400000000</v>
      </c>
      <c r="AA6" s="2539">
        <v>279800000000</v>
      </c>
      <c r="AB6" s="2532"/>
      <c r="AC6" s="2532"/>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3">
        <f>R6-R12</f>
        <v>65500000000</v>
      </c>
      <c r="S7" s="2533">
        <f>S8+S9</f>
        <v>84800000000</v>
      </c>
      <c r="T7" s="2533">
        <f t="shared" ref="T7:AA7" si="0">T8+T9</f>
        <v>84300000000</v>
      </c>
      <c r="U7" s="2533">
        <f t="shared" si="0"/>
        <v>100400000000</v>
      </c>
      <c r="V7" s="2533">
        <f t="shared" si="0"/>
        <v>116800000000</v>
      </c>
      <c r="W7" s="2533">
        <f t="shared" si="0"/>
        <v>135000000000</v>
      </c>
      <c r="X7" s="2533">
        <f t="shared" si="0"/>
        <v>152200000000</v>
      </c>
      <c r="Y7" s="2533">
        <f t="shared" si="0"/>
        <v>169800000000</v>
      </c>
      <c r="Z7" s="2533">
        <f t="shared" si="0"/>
        <v>190500000000</v>
      </c>
      <c r="AA7" s="2533">
        <f t="shared" si="0"/>
        <v>214900000000</v>
      </c>
      <c r="AB7" s="2532"/>
      <c r="AC7" s="2532"/>
    </row>
    <row r="8" spans="1:29">
      <c r="A8" s="980" t="s">
        <v>39</v>
      </c>
      <c r="B8" s="988" t="s">
        <v>2396</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2"/>
      <c r="AC8" s="2532"/>
    </row>
    <row r="9" spans="1:29">
      <c r="A9" s="980" t="s">
        <v>51</v>
      </c>
      <c r="B9" s="988" t="s">
        <v>1381</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2"/>
      <c r="AC9" s="2532"/>
    </row>
    <row r="10" spans="1:29">
      <c r="A10" s="972" t="s">
        <v>76</v>
      </c>
      <c r="B10" s="997" t="s">
        <v>2942</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2"/>
      <c r="AC10" s="2532"/>
    </row>
    <row r="11" spans="1:29">
      <c r="A11" s="972" t="s">
        <v>76</v>
      </c>
      <c r="B11" s="997" t="s">
        <v>2943</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2"/>
      <c r="AC11" s="2532"/>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9">
        <v>53500000000</v>
      </c>
      <c r="Z12" s="2539">
        <v>58900000000</v>
      </c>
      <c r="AA12" s="2539">
        <v>64900000000.000008</v>
      </c>
      <c r="AB12" s="2532"/>
      <c r="AC12" s="2532"/>
    </row>
    <row r="13" spans="1:29">
      <c r="A13" s="980" t="s">
        <v>889</v>
      </c>
      <c r="B13" s="988" t="s">
        <v>2944</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2"/>
      <c r="AC13" s="2532"/>
    </row>
    <row r="14" spans="1:29">
      <c r="A14" s="972" t="s">
        <v>76</v>
      </c>
      <c r="B14" s="997" t="s">
        <v>2945</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2"/>
      <c r="AC14" s="2532"/>
    </row>
    <row r="15" spans="1:29">
      <c r="A15" s="980" t="s">
        <v>567</v>
      </c>
      <c r="B15" s="988" t="s">
        <v>2884</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2"/>
      <c r="AC15" s="2532"/>
    </row>
    <row r="16" spans="1:29" s="15" customFormat="1">
      <c r="A16" s="1390" t="s">
        <v>71</v>
      </c>
      <c r="B16" s="1379" t="s">
        <v>1385</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9">
        <v>244900000000</v>
      </c>
      <c r="Z16" s="2539">
        <v>272500000000</v>
      </c>
      <c r="AA16" s="2539">
        <v>302900000000</v>
      </c>
      <c r="AB16" s="2532"/>
      <c r="AC16" s="2532"/>
    </row>
    <row r="17" spans="1:29">
      <c r="A17" s="996" t="s">
        <v>73</v>
      </c>
      <c r="B17" s="981" t="s">
        <v>1434</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2"/>
      <c r="AC17" s="2532"/>
    </row>
    <row r="18" spans="1:29">
      <c r="A18" s="980" t="s">
        <v>79</v>
      </c>
      <c r="B18" s="988" t="s">
        <v>1435</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2"/>
      <c r="AC18" s="2532"/>
    </row>
    <row r="19" spans="1:29">
      <c r="A19" s="980" t="s">
        <v>83</v>
      </c>
      <c r="B19" s="988" t="s">
        <v>1436</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2"/>
      <c r="AC19" s="2532"/>
    </row>
    <row r="20" spans="1:29">
      <c r="A20" s="980" t="s">
        <v>898</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2"/>
      <c r="AC20" s="2532"/>
    </row>
    <row r="21" spans="1:29">
      <c r="A21" s="988" t="s">
        <v>2946</v>
      </c>
      <c r="B21" s="988" t="s">
        <v>2946</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2"/>
      <c r="AC21" s="2532"/>
    </row>
    <row r="22" spans="1:29">
      <c r="A22" s="980" t="s">
        <v>391</v>
      </c>
      <c r="B22" s="988" t="s">
        <v>2947</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2"/>
      <c r="AC22" s="2532"/>
    </row>
    <row r="23" spans="1:29">
      <c r="A23" s="980" t="s">
        <v>90</v>
      </c>
      <c r="B23" s="988" t="s">
        <v>2948</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2"/>
      <c r="AC23" s="2532"/>
    </row>
    <row r="24" spans="1:29">
      <c r="A24" s="1395" t="s">
        <v>520</v>
      </c>
      <c r="B24" s="997" t="s">
        <v>2949</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2"/>
      <c r="AC24" s="2532"/>
    </row>
    <row r="25" spans="1:29">
      <c r="A25" s="1395" t="s">
        <v>586</v>
      </c>
      <c r="B25" s="997" t="s">
        <v>2950</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3"/>
      <c r="S25" s="2533"/>
      <c r="T25" s="2533"/>
      <c r="U25" s="2534"/>
      <c r="V25" s="2534"/>
      <c r="W25" s="2534"/>
      <c r="X25" s="2535"/>
      <c r="Y25" s="2540"/>
      <c r="Z25" s="2540"/>
      <c r="AA25" s="1050"/>
      <c r="AB25" s="2532"/>
      <c r="AC25" s="2532"/>
    </row>
    <row r="26" spans="1:29">
      <c r="A26" s="981" t="s">
        <v>2815</v>
      </c>
      <c r="B26" s="981" t="s">
        <v>2951</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3">
        <v>39500000000</v>
      </c>
      <c r="S26" s="2533">
        <v>49500000000</v>
      </c>
      <c r="T26" s="2533">
        <v>42500000000</v>
      </c>
      <c r="U26" s="2534">
        <v>54900000000</v>
      </c>
      <c r="V26" s="2534">
        <v>70100000000</v>
      </c>
      <c r="W26" s="2534">
        <v>75400000000</v>
      </c>
      <c r="X26" s="2535">
        <v>83300000000</v>
      </c>
      <c r="Y26" s="2540">
        <v>93100000000</v>
      </c>
      <c r="Z26" s="2540">
        <v>101500000000</v>
      </c>
      <c r="AA26" s="1050">
        <v>111500000000</v>
      </c>
      <c r="AB26" s="2532"/>
      <c r="AC26" s="2532"/>
    </row>
    <row r="27" spans="1:29">
      <c r="A27" s="988" t="s">
        <v>2952</v>
      </c>
      <c r="B27" s="988" t="s">
        <v>2953</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6">
        <f>R28+R29</f>
        <v>39400000000</v>
      </c>
      <c r="S27" s="2536"/>
      <c r="T27" s="2536"/>
      <c r="U27" s="2536"/>
      <c r="V27" s="2536"/>
      <c r="W27" s="2536"/>
      <c r="X27" s="2536"/>
      <c r="Y27" s="2536"/>
      <c r="Z27" s="2536"/>
      <c r="AA27" s="1050"/>
      <c r="AB27" s="2532"/>
      <c r="AC27" s="2532"/>
    </row>
    <row r="28" spans="1:29">
      <c r="A28" s="997" t="s">
        <v>239</v>
      </c>
      <c r="B28" s="997" t="s">
        <v>2900</v>
      </c>
      <c r="C28" s="982" t="s">
        <v>2954</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3">
        <v>200000000</v>
      </c>
      <c r="S28" s="2533">
        <v>4900000000</v>
      </c>
      <c r="T28" s="2533">
        <v>1600000000</v>
      </c>
      <c r="U28" s="2534">
        <v>2200000000</v>
      </c>
      <c r="V28" s="2534">
        <v>6000000000</v>
      </c>
      <c r="W28" s="2534">
        <v>8100000000</v>
      </c>
      <c r="X28" s="2535">
        <v>10100000000</v>
      </c>
      <c r="Y28" s="2540">
        <v>13500000000</v>
      </c>
      <c r="Z28" s="2540">
        <v>14900000000</v>
      </c>
      <c r="AA28" s="1050">
        <v>18500000000</v>
      </c>
      <c r="AB28" s="2532"/>
      <c r="AC28" s="2532"/>
    </row>
    <row r="29" spans="1:29">
      <c r="A29" s="997" t="s">
        <v>242</v>
      </c>
      <c r="B29" s="997" t="s">
        <v>2955</v>
      </c>
      <c r="C29" s="982" t="s">
        <v>2954</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3">
        <v>39200000000</v>
      </c>
      <c r="S29" s="2533">
        <v>44600000000</v>
      </c>
      <c r="T29" s="2533">
        <v>40900000000</v>
      </c>
      <c r="U29" s="2534">
        <v>52700000000</v>
      </c>
      <c r="V29" s="2534">
        <v>64099999999.999992</v>
      </c>
      <c r="W29" s="2534">
        <v>67300000000</v>
      </c>
      <c r="X29" s="2535">
        <v>73300000000</v>
      </c>
      <c r="Y29" s="2540">
        <v>79700000000</v>
      </c>
      <c r="Z29" s="2540">
        <v>86600000000</v>
      </c>
      <c r="AA29" s="1050">
        <v>92900000000</v>
      </c>
      <c r="AB29" s="2532"/>
      <c r="AC29" s="2532"/>
    </row>
    <row r="30" spans="1:29">
      <c r="A30" s="988" t="s">
        <v>2956</v>
      </c>
      <c r="B30" s="988" t="s">
        <v>2957</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6"/>
      <c r="S30" s="2533"/>
      <c r="T30" s="2536"/>
      <c r="U30" s="2534"/>
      <c r="V30" s="2534"/>
      <c r="W30" s="2534"/>
      <c r="X30" s="2535"/>
      <c r="Y30" s="2540"/>
      <c r="Z30" s="2540"/>
      <c r="AA30" s="1050"/>
      <c r="AB30" s="2532"/>
      <c r="AC30" s="2532"/>
    </row>
    <row r="31" spans="1:29">
      <c r="A31" s="997" t="s">
        <v>239</v>
      </c>
      <c r="B31" s="997" t="s">
        <v>2900</v>
      </c>
      <c r="C31" s="982" t="s">
        <v>2958</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2"/>
      <c r="AC31" s="2532"/>
    </row>
    <row r="32" spans="1:29">
      <c r="A32" s="997" t="s">
        <v>242</v>
      </c>
      <c r="B32" s="997" t="s">
        <v>2955</v>
      </c>
      <c r="C32" s="982" t="s">
        <v>2958</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2"/>
      <c r="AC32" s="2532"/>
    </row>
    <row r="33" spans="1:29">
      <c r="A33" s="972" t="s">
        <v>76</v>
      </c>
      <c r="B33" s="981" t="s">
        <v>2959</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2"/>
      <c r="AC33" s="2532"/>
    </row>
    <row r="34" spans="1:29">
      <c r="A34" s="972" t="s">
        <v>76</v>
      </c>
      <c r="B34" s="981" t="s">
        <v>2960</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2"/>
      <c r="AC34" s="2532"/>
    </row>
    <row r="35" spans="1:29">
      <c r="B35" s="981" t="s">
        <v>2961</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2"/>
      <c r="AC35" s="2532"/>
    </row>
    <row r="36" spans="1:29">
      <c r="A36" s="972" t="s">
        <v>76</v>
      </c>
      <c r="B36" s="981" t="s">
        <v>2962</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2"/>
      <c r="AC36" s="2532"/>
    </row>
    <row r="37" spans="1:29">
      <c r="A37" s="972" t="s">
        <v>76</v>
      </c>
      <c r="B37" s="981" t="s">
        <v>2963</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2"/>
      <c r="AC37" s="2532"/>
    </row>
    <row r="38" spans="1:29">
      <c r="A38" s="972" t="s">
        <v>76</v>
      </c>
      <c r="B38" s="981" t="s">
        <v>2964</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2"/>
      <c r="AC38" s="2532"/>
    </row>
    <row r="39" spans="1:29">
      <c r="A39" s="972" t="s">
        <v>76</v>
      </c>
      <c r="B39" s="981" t="s">
        <v>2965</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2"/>
      <c r="AC39" s="2532"/>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2"/>
      <c r="AC40" s="2532"/>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2"/>
      <c r="AC41" s="2532"/>
    </row>
    <row r="42" spans="1:29">
      <c r="B42" s="981" t="s">
        <v>2966</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2"/>
      <c r="AC42" s="2532"/>
    </row>
    <row r="43" spans="1:29">
      <c r="A43" s="972" t="s">
        <v>76</v>
      </c>
      <c r="B43" s="981" t="s">
        <v>2967</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2"/>
      <c r="AC43" s="2532"/>
    </row>
    <row r="44" spans="1:29">
      <c r="A44" s="972" t="s">
        <v>76</v>
      </c>
      <c r="B44" s="981" t="s">
        <v>2968</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2"/>
      <c r="AC44" s="2532"/>
    </row>
    <row r="45" spans="1:29">
      <c r="A45" s="980" t="s">
        <v>76</v>
      </c>
      <c r="B45" s="981" t="s">
        <v>2969</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2"/>
      <c r="AC45" s="2532"/>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9">
        <f>Y47+Y55</f>
        <v>28500000000</v>
      </c>
      <c r="Z46" s="2539">
        <f t="shared" ref="Z46:AA46" si="2">Z47+Z55</f>
        <v>30000000000</v>
      </c>
      <c r="AA46" s="2539">
        <f t="shared" si="2"/>
        <v>29100000000</v>
      </c>
      <c r="AB46" s="2532"/>
      <c r="AC46" s="2532"/>
    </row>
    <row r="47" spans="1:29">
      <c r="A47" s="980" t="s">
        <v>120</v>
      </c>
      <c r="B47" s="981" t="s">
        <v>2771</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2"/>
      <c r="AC47" s="2532"/>
    </row>
    <row r="48" spans="1:29">
      <c r="A48" s="980" t="s">
        <v>122</v>
      </c>
      <c r="B48" s="988" t="s">
        <v>2970</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2"/>
      <c r="AC48" s="2532"/>
    </row>
    <row r="49" spans="1:29">
      <c r="A49" s="997" t="s">
        <v>2971</v>
      </c>
      <c r="B49" s="997" t="s">
        <v>2971</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2"/>
      <c r="AC49" s="2532"/>
    </row>
    <row r="50" spans="1:29">
      <c r="A50" s="972" t="s">
        <v>76</v>
      </c>
      <c r="B50" s="997" t="s">
        <v>2972</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2"/>
      <c r="AC50" s="2532"/>
    </row>
    <row r="51" spans="1:29">
      <c r="A51" s="997" t="s">
        <v>7042</v>
      </c>
      <c r="B51" s="997" t="s">
        <v>2973</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2"/>
      <c r="AC51" s="2532"/>
    </row>
    <row r="52" spans="1:29">
      <c r="A52" s="997" t="s">
        <v>2974</v>
      </c>
      <c r="B52" s="997" t="s">
        <v>2974</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2"/>
      <c r="AC52" s="2532"/>
    </row>
    <row r="53" spans="1:29">
      <c r="A53" s="997" t="s">
        <v>2975</v>
      </c>
      <c r="B53" s="997" t="s">
        <v>2975</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2"/>
      <c r="AC53" s="2532"/>
    </row>
    <row r="54" spans="1:29">
      <c r="A54" s="980" t="s">
        <v>431</v>
      </c>
      <c r="B54" s="988" t="s">
        <v>2976</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2"/>
      <c r="AC54" s="2532"/>
    </row>
    <row r="55" spans="1:29">
      <c r="A55" s="980" t="s">
        <v>117</v>
      </c>
      <c r="B55" s="981" t="s">
        <v>2977</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2"/>
      <c r="AC55" s="2532"/>
    </row>
    <row r="56" spans="1:29" ht="18.75" customHeight="1">
      <c r="A56" s="980" t="s">
        <v>418</v>
      </c>
      <c r="B56" s="988" t="s">
        <v>418</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2"/>
      <c r="AC56" s="2532"/>
    </row>
    <row r="57" spans="1:29">
      <c r="A57" s="997" t="s">
        <v>2978</v>
      </c>
      <c r="B57" s="997" t="s">
        <v>2979</v>
      </c>
      <c r="C57" s="972" t="s">
        <v>502</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2"/>
      <c r="AC57" s="2532"/>
    </row>
    <row r="58" spans="1:29">
      <c r="A58" s="997" t="s">
        <v>1431</v>
      </c>
      <c r="B58" s="997" t="s">
        <v>1431</v>
      </c>
      <c r="C58" s="972" t="s">
        <v>502</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2"/>
      <c r="AC58" s="2532"/>
    </row>
    <row r="59" spans="1:29">
      <c r="A59" s="980" t="s">
        <v>258</v>
      </c>
      <c r="B59" s="988" t="s">
        <v>2980</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2"/>
      <c r="AC59" s="2532"/>
    </row>
    <row r="60" spans="1:29">
      <c r="A60" s="980" t="s">
        <v>611</v>
      </c>
      <c r="B60" s="988" t="s">
        <v>2981</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2"/>
      <c r="AC60" s="2532"/>
    </row>
    <row r="61" spans="1:29">
      <c r="A61" s="980" t="s">
        <v>1351</v>
      </c>
      <c r="B61" s="988" t="s">
        <v>2923</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2"/>
      <c r="AC61" s="2532"/>
    </row>
    <row r="62" spans="1:29">
      <c r="A62" s="972" t="s">
        <v>76</v>
      </c>
      <c r="B62" s="981" t="s">
        <v>2982</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2"/>
      <c r="AC62" s="2532"/>
    </row>
    <row r="63" spans="1:29">
      <c r="A63" s="972" t="s">
        <v>76</v>
      </c>
      <c r="B63" s="981" t="s">
        <v>2983</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2"/>
      <c r="AC63" s="2532"/>
    </row>
    <row r="64" spans="1:29">
      <c r="A64" s="980" t="s">
        <v>76</v>
      </c>
      <c r="B64" s="981" t="s">
        <v>2984</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2"/>
      <c r="AC64" s="2532"/>
    </row>
    <row r="65" spans="1:29">
      <c r="A65" s="972" t="s">
        <v>76</v>
      </c>
      <c r="B65" s="981" t="s">
        <v>2985</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2"/>
      <c r="AC65" s="2532"/>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2986</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544</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543</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1831</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939</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7">
        <f t="shared" si="20"/>
        <v>4300000000</v>
      </c>
      <c r="Z78" s="2537">
        <f t="shared" si="20"/>
        <v>4300000000</v>
      </c>
      <c r="AA78" s="2537">
        <f t="shared" ref="AA78" si="21">AA23-AA24-AA25</f>
        <v>4300000000</v>
      </c>
    </row>
    <row r="79" spans="1:29">
      <c r="B79" s="972" t="s">
        <v>879</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2987</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2988</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531</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2989</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546</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2990</v>
      </c>
      <c r="B1" s="82" t="s">
        <v>2991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2992</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788</v>
      </c>
      <c r="B6" s="1175" t="s">
        <v>834</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149800000000</v>
      </c>
      <c r="S6" s="1533">
        <f t="shared" si="0"/>
        <v>182500000000</v>
      </c>
      <c r="T6" s="1533">
        <f t="shared" si="0"/>
        <v>198600000000</v>
      </c>
      <c r="U6" s="1533">
        <f t="shared" si="0"/>
        <v>196700000000</v>
      </c>
      <c r="V6" s="1533">
        <f t="shared" si="0"/>
        <v>214500000000</v>
      </c>
      <c r="W6" s="1533">
        <f t="shared" si="0"/>
        <v>228900000000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v>145600000000</v>
      </c>
      <c r="S7" s="1536">
        <v>176200000000</v>
      </c>
      <c r="T7" s="1536">
        <v>190800000000</v>
      </c>
      <c r="U7" s="1536">
        <v>182600000000</v>
      </c>
      <c r="V7" s="1536">
        <v>198100000000</v>
      </c>
      <c r="W7" s="1537">
        <v>212400000000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2993</v>
      </c>
      <c r="B8" s="27" t="s">
        <v>2994</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2995</v>
      </c>
      <c r="C9" s="34" t="s">
        <v>2996</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9" t="s">
        <v>2997</v>
      </c>
      <c r="B10" s="2579" t="s">
        <v>2997</v>
      </c>
      <c r="C10" s="2621" t="s">
        <v>2448</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9" t="s">
        <v>2998</v>
      </c>
      <c r="B11" s="2579" t="s">
        <v>2998</v>
      </c>
      <c r="C11" s="2621" t="s">
        <v>2448</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9" t="s">
        <v>2999</v>
      </c>
      <c r="B12" s="2579" t="s">
        <v>2999</v>
      </c>
      <c r="C12" s="2621" t="s">
        <v>2448</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9" t="s">
        <v>50</v>
      </c>
      <c r="B13" s="2579" t="s">
        <v>50</v>
      </c>
      <c r="C13" s="2621" t="s">
        <v>2448</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3000</v>
      </c>
      <c r="C14" s="34" t="s">
        <v>2996</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3001</v>
      </c>
      <c r="B15" s="28" t="s">
        <v>3002</v>
      </c>
      <c r="C15" s="34" t="s">
        <v>2996</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471</v>
      </c>
      <c r="B16" s="28" t="s">
        <v>565</v>
      </c>
      <c r="C16" s="34" t="s">
        <v>2996</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3003</v>
      </c>
      <c r="B17" s="28" t="s">
        <v>3004</v>
      </c>
      <c r="C17" s="34" t="s">
        <v>2996</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f t="shared" si="2"/>
        <v>-100000000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3005</v>
      </c>
      <c r="B18" s="27" t="s">
        <v>3005</v>
      </c>
      <c r="C18" s="58" t="s">
        <v>41</v>
      </c>
      <c r="J18" s="125">
        <v>6132000000</v>
      </c>
      <c r="K18" s="125">
        <v>5282999999.999999</v>
      </c>
      <c r="L18" s="125">
        <v>1957500000</v>
      </c>
      <c r="M18" s="125">
        <v>5900000000</v>
      </c>
      <c r="N18" s="298">
        <v>1200000000</v>
      </c>
      <c r="O18" s="298"/>
      <c r="P18" s="298">
        <v>7400000000</v>
      </c>
      <c r="Q18" s="269">
        <v>1300000000</v>
      </c>
      <c r="R18" s="269">
        <v>-100000000</v>
      </c>
      <c r="S18" s="269">
        <v>13500000000</v>
      </c>
      <c r="T18" s="269">
        <v>13500000000</v>
      </c>
      <c r="U18" s="269">
        <v>-3400000000</v>
      </c>
      <c r="V18" s="269">
        <v>-1300000000</v>
      </c>
      <c r="W18" s="1537">
        <v>-500000000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538</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891</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2843</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3006</v>
      </c>
      <c r="B22" s="28" t="s">
        <v>3007</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575</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3008</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2140</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2329</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907</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3009</v>
      </c>
      <c r="B28" s="28" t="s">
        <v>3010</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3011</v>
      </c>
      <c r="B29" s="28" t="s">
        <v>3012</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3013</v>
      </c>
      <c r="B30" s="28" t="s">
        <v>3014</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9" t="s">
        <v>3015</v>
      </c>
      <c r="B31" s="2579" t="s">
        <v>3015</v>
      </c>
      <c r="C31" s="2581"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3005</v>
      </c>
      <c r="B32" s="28" t="s">
        <v>3005</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3016</v>
      </c>
      <c r="B33" s="28" t="s">
        <v>3017</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2956</v>
      </c>
      <c r="B34" s="1544" t="s">
        <v>2956</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3018</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3019</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3020</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3021</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595</v>
      </c>
      <c r="B40" s="1176" t="s">
        <v>595</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3022</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3023</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3024</v>
      </c>
      <c r="B43" s="27" t="s">
        <v>3025</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3" t="s">
        <v>1563</v>
      </c>
      <c r="B44" s="2633" t="s">
        <v>1563</v>
      </c>
      <c r="C44" s="2581"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617</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3026</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1576</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3027</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3028</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626</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3029</v>
      </c>
      <c r="B1" s="964" t="s">
        <v>3030</v>
      </c>
      <c r="C1" s="964"/>
      <c r="D1" s="1024"/>
      <c r="E1" s="1024"/>
      <c r="F1" s="1024"/>
      <c r="G1" s="1024"/>
      <c r="H1" s="1024"/>
      <c r="I1" s="1024"/>
      <c r="J1" s="1024"/>
      <c r="K1" s="1024"/>
      <c r="L1" s="1024"/>
      <c r="M1" s="1024"/>
      <c r="N1" s="1024"/>
      <c r="O1" s="1025"/>
      <c r="P1" s="1025"/>
      <c r="Q1" s="1025"/>
      <c r="R1" s="1026"/>
      <c r="S1" s="1025"/>
      <c r="T1" s="1025"/>
      <c r="U1" s="1025"/>
      <c r="V1" s="1025"/>
      <c r="W1" s="1025"/>
      <c r="X1" s="2541"/>
      <c r="Y1" s="2541"/>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3031</v>
      </c>
      <c r="C2" s="1028"/>
      <c r="D2" s="1025"/>
      <c r="E2" s="1025"/>
      <c r="F2" s="1025"/>
      <c r="G2" s="1025"/>
      <c r="H2" s="1025"/>
      <c r="I2" s="1025"/>
      <c r="J2" s="1025"/>
      <c r="K2" s="1025"/>
      <c r="L2" s="1025"/>
      <c r="M2" s="1025"/>
      <c r="N2" s="1025"/>
      <c r="O2" s="1025"/>
      <c r="P2" s="1025"/>
      <c r="Q2" s="1025"/>
      <c r="R2" s="1029"/>
      <c r="S2" s="1030"/>
      <c r="T2" s="1031"/>
      <c r="U2" s="1025"/>
      <c r="V2" s="1025"/>
      <c r="W2" s="1025"/>
      <c r="X2" s="2541"/>
      <c r="Y2" s="2541"/>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41" t="s">
        <v>25</v>
      </c>
      <c r="Y4" s="2541"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3032</v>
      </c>
      <c r="R5" s="1025" t="s">
        <v>7043</v>
      </c>
      <c r="S5" s="1025" t="s">
        <v>369</v>
      </c>
      <c r="T5" s="1025" t="s">
        <v>32</v>
      </c>
      <c r="U5" s="1025" t="s">
        <v>32</v>
      </c>
      <c r="V5" s="1025" t="s">
        <v>32</v>
      </c>
      <c r="W5" s="1025" t="s">
        <v>32</v>
      </c>
      <c r="X5" s="2541" t="s">
        <v>32</v>
      </c>
      <c r="Y5" s="2541"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2794</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2">
        <v>82290000000</v>
      </c>
      <c r="U6" s="2542">
        <v>112757000000</v>
      </c>
      <c r="V6" s="2542">
        <v>117873000000</v>
      </c>
      <c r="W6" s="2542">
        <v>126878000000</v>
      </c>
      <c r="X6" s="2543">
        <v>136267000000</v>
      </c>
      <c r="Y6" s="2543">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3033</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4">
        <v>104283000000</v>
      </c>
      <c r="Y7" s="2544">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1907</v>
      </c>
      <c r="B8" s="1037" t="s">
        <v>3034</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4">
        <v>68171000000</v>
      </c>
      <c r="Y8" s="2544">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3035</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4">
        <v>30403000000</v>
      </c>
      <c r="Y9" s="2544">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3036</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4">
        <v>13820000000</v>
      </c>
      <c r="Y10" s="2544">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3037</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4">
        <v>5709000000</v>
      </c>
      <c r="Y11" s="2544">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3038</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4">
        <v>2488000000</v>
      </c>
      <c r="Y12" s="2544">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3039</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4">
        <v>734000000</v>
      </c>
      <c r="Y13" s="2544">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2">
        <v>14978000000</v>
      </c>
      <c r="U14" s="2542">
        <v>37049000000</v>
      </c>
      <c r="V14" s="2542">
        <v>32682000000</v>
      </c>
      <c r="W14" s="2542">
        <v>31800000000</v>
      </c>
      <c r="X14" s="2543">
        <v>31984000000</v>
      </c>
      <c r="Y14" s="2543">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889</v>
      </c>
      <c r="B15" s="1037" t="s">
        <v>3040</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4">
        <v>0</v>
      </c>
      <c r="Y15" s="2544">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567</v>
      </c>
      <c r="B16" s="1037" t="s">
        <v>3041</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4">
        <v>31984000000</v>
      </c>
      <c r="Y16" s="2544">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4"/>
      <c r="Y17" s="2544"/>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3042</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2">
        <v>89814000000</v>
      </c>
      <c r="U18" s="2542">
        <v>137384000000</v>
      </c>
      <c r="V18" s="2542">
        <v>138623000000</v>
      </c>
      <c r="W18" s="2542">
        <v>145501000000</v>
      </c>
      <c r="X18" s="2543">
        <v>155386000000</v>
      </c>
      <c r="Y18" s="2543">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2803</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4">
        <v>79402000000</v>
      </c>
      <c r="Y19" s="2544">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2804</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4">
        <v>44223000000</v>
      </c>
      <c r="Y20" s="2544">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2810</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4">
        <v>25291000000</v>
      </c>
      <c r="Y21" s="2544">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2813</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4">
        <v>4014000000</v>
      </c>
      <c r="Y22" s="2544">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4">
        <v>1764000000</v>
      </c>
      <c r="Y23" s="2544">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4">
        <v>2250000000</v>
      </c>
      <c r="Y24" s="2544">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2241</v>
      </c>
      <c r="B25" s="1037" t="s">
        <v>3043</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4">
        <v>5873000000</v>
      </c>
      <c r="Y25" s="2544">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3044</v>
      </c>
      <c r="B26" s="1039" t="s">
        <v>3045</v>
      </c>
      <c r="C26" s="1035" t="s">
        <v>489</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4">
        <v>2764000000</v>
      </c>
      <c r="Y26" s="2544">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3046</v>
      </c>
      <c r="B27" s="1039" t="s">
        <v>3047</v>
      </c>
      <c r="C27" s="1035" t="s">
        <v>489</v>
      </c>
      <c r="H27" s="1103"/>
      <c r="I27" s="1103"/>
      <c r="J27" s="1103"/>
      <c r="K27" s="1103"/>
      <c r="L27" s="1103"/>
      <c r="M27" s="1103"/>
      <c r="N27" s="1103"/>
      <c r="O27" s="1099">
        <v>0</v>
      </c>
      <c r="P27" s="1099">
        <v>0</v>
      </c>
      <c r="Q27" s="1099">
        <v>0</v>
      </c>
      <c r="R27" s="1241">
        <v>0</v>
      </c>
      <c r="S27" s="1241">
        <v>0</v>
      </c>
      <c r="T27" s="1242">
        <v>0</v>
      </c>
      <c r="U27" s="1242">
        <v>0</v>
      </c>
      <c r="V27" s="1242">
        <v>0</v>
      </c>
      <c r="W27" s="1242">
        <v>0</v>
      </c>
      <c r="X27" s="2544">
        <v>0</v>
      </c>
      <c r="Y27" s="2544">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490</v>
      </c>
      <c r="B28" s="1410" t="s">
        <v>490</v>
      </c>
      <c r="C28" s="1035" t="s">
        <v>489</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3048</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4">
        <v>75984000000</v>
      </c>
      <c r="Y29" s="2544">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3049</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4">
        <v>29100000000</v>
      </c>
      <c r="Y30" s="2544">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3050</v>
      </c>
      <c r="B31" s="1039" t="s">
        <v>3051</v>
      </c>
      <c r="C31" s="1035" t="s">
        <v>3052</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4">
        <v>29100000000</v>
      </c>
      <c r="Y31" s="2544">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3053</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4">
        <v>9295000000</v>
      </c>
      <c r="Y32" s="2544">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3054</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4">
        <v>0</v>
      </c>
      <c r="Y33" s="2544">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3055</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4">
        <v>3221000000</v>
      </c>
      <c r="Y34" s="2544">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3056</v>
      </c>
      <c r="B35" s="1410" t="s">
        <v>50</v>
      </c>
      <c r="C35" s="1035" t="s">
        <v>3052</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684</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4">
        <v>46884000000</v>
      </c>
      <c r="Y36" s="2544">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3057</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4">
        <v>-19119000000</v>
      </c>
      <c r="Y37" s="2544">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3058</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4">
        <v>-51103000000</v>
      </c>
      <c r="Y38" s="2544">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3059</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4">
        <v>-4219000000</v>
      </c>
      <c r="Y39" s="2544">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7" t="s">
        <v>3060</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4">
        <v>-22180000000</v>
      </c>
      <c r="Y40" s="2544">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3061</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4">
        <v>0</v>
      </c>
      <c r="Y41" s="2544">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2">
        <v>12692000000</v>
      </c>
      <c r="U42" s="2542">
        <v>28888000000</v>
      </c>
      <c r="V42" s="2542">
        <v>24211000000</v>
      </c>
      <c r="W42" s="2542">
        <v>22084000000</v>
      </c>
      <c r="X42" s="2543">
        <v>22180000000</v>
      </c>
      <c r="Y42" s="2543">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3062</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4">
        <v>17617000000</v>
      </c>
      <c r="Y43" s="2544">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3063</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4">
        <v>17617000000</v>
      </c>
      <c r="Y44" s="2544">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418</v>
      </c>
      <c r="B45" s="1404" t="s">
        <v>418</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4">
        <v>26424000000</v>
      </c>
      <c r="Y45" s="2544">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3064</v>
      </c>
      <c r="B46" s="1039" t="s">
        <v>3065</v>
      </c>
      <c r="C46" s="1034" t="s">
        <v>502</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4"/>
      <c r="Y46" s="2544"/>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3066</v>
      </c>
      <c r="B47" s="1039" t="s">
        <v>3067</v>
      </c>
      <c r="C47" s="1034" t="s">
        <v>502</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4">
        <v>11525000000</v>
      </c>
      <c r="Y47" s="2544">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1256</v>
      </c>
      <c r="B48" s="1039" t="s">
        <v>3068</v>
      </c>
      <c r="C48" s="1034" t="s">
        <v>502</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4">
        <v>14900000000</v>
      </c>
      <c r="Y48" s="2544">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4">
        <v>-8807000000</v>
      </c>
      <c r="Y49" s="2544">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3069</v>
      </c>
      <c r="B50" s="1037" t="s">
        <v>3070</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4">
        <v>0</v>
      </c>
      <c r="Y50" s="2544">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424</v>
      </c>
      <c r="B51" s="1409" t="s">
        <v>2423</v>
      </c>
      <c r="C51" s="1034" t="s">
        <v>264</v>
      </c>
      <c r="H51" s="1099">
        <f>H43-H45-H49-H50</f>
        <v>3000000</v>
      </c>
      <c r="I51" s="1099"/>
      <c r="J51" s="1099"/>
      <c r="K51" s="1099"/>
      <c r="L51" s="1099"/>
      <c r="M51" s="1099"/>
      <c r="N51" s="1099"/>
      <c r="O51" s="1099"/>
      <c r="P51" s="1099"/>
      <c r="Q51" s="1099"/>
      <c r="R51" s="1241"/>
      <c r="S51" s="1241"/>
      <c r="T51" s="1242"/>
      <c r="U51" s="1242"/>
      <c r="V51" s="1242"/>
      <c r="W51" s="1242"/>
      <c r="X51" s="2544"/>
      <c r="Y51" s="2544"/>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3071</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4">
        <v>4562000000</v>
      </c>
      <c r="Y52" s="2544">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3072</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4">
        <v>3525000000</v>
      </c>
      <c r="Y53" s="2544">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8" t="s">
        <v>2149</v>
      </c>
      <c r="B54" s="2549" t="s">
        <v>3073</v>
      </c>
      <c r="C54" s="2550" t="s">
        <v>3074</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4">
        <v>2159000000</v>
      </c>
      <c r="Y54" s="2544">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50" t="s">
        <v>76</v>
      </c>
      <c r="B55" s="2551" t="s">
        <v>3075</v>
      </c>
      <c r="C55" s="2550"/>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4">
        <v>1159000000</v>
      </c>
      <c r="Y55" s="2544">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50" t="s">
        <v>76</v>
      </c>
      <c r="B56" s="2551" t="s">
        <v>3076</v>
      </c>
      <c r="C56" s="2550"/>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4">
        <v>0</v>
      </c>
      <c r="Y56" s="2544">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50"/>
      <c r="B57" s="2551" t="s">
        <v>3077</v>
      </c>
      <c r="C57" s="2550"/>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4">
        <v>1000000000</v>
      </c>
      <c r="Y57" s="2544">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50"/>
      <c r="B58" s="2551" t="s">
        <v>3078</v>
      </c>
      <c r="C58" s="2550"/>
      <c r="H58" s="1103"/>
      <c r="I58" s="1103"/>
      <c r="J58" s="1103"/>
      <c r="K58" s="1103"/>
      <c r="L58" s="1103"/>
      <c r="M58" s="1099"/>
      <c r="N58" s="1103"/>
      <c r="O58" s="1099"/>
      <c r="P58" s="1099"/>
      <c r="Q58" s="1099"/>
      <c r="R58" s="1241">
        <v>0</v>
      </c>
      <c r="S58" s="1241">
        <v>0</v>
      </c>
      <c r="T58" s="1242">
        <v>0</v>
      </c>
      <c r="U58" s="1242">
        <v>2868000000</v>
      </c>
      <c r="V58" s="1242">
        <v>0</v>
      </c>
      <c r="W58" s="1242">
        <v>0</v>
      </c>
      <c r="X58" s="2544">
        <v>0</v>
      </c>
      <c r="Y58" s="2544">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50"/>
      <c r="B59" s="2551" t="s">
        <v>3079</v>
      </c>
      <c r="C59" s="2550"/>
      <c r="H59" s="1103"/>
      <c r="I59" s="1103"/>
      <c r="J59" s="1103"/>
      <c r="K59" s="1103"/>
      <c r="L59" s="1103"/>
      <c r="M59" s="1099"/>
      <c r="N59" s="1103"/>
      <c r="O59" s="1099"/>
      <c r="P59" s="1099"/>
      <c r="Q59" s="1099"/>
      <c r="R59" s="1241">
        <v>0</v>
      </c>
      <c r="S59" s="1241">
        <v>0</v>
      </c>
      <c r="T59" s="1242">
        <v>0</v>
      </c>
      <c r="U59" s="1242">
        <v>5462000000</v>
      </c>
      <c r="V59" s="1242">
        <v>0</v>
      </c>
      <c r="W59" s="1242">
        <v>0</v>
      </c>
      <c r="X59" s="2544">
        <v>0</v>
      </c>
      <c r="Y59" s="2544">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9" t="s">
        <v>3080</v>
      </c>
      <c r="B60" s="2549" t="s">
        <v>3080</v>
      </c>
      <c r="C60" s="2550" t="s">
        <v>3081</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4">
        <v>1366000000</v>
      </c>
      <c r="Y60" s="2544">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50" t="s">
        <v>76</v>
      </c>
      <c r="B61" s="2551" t="s">
        <v>3082</v>
      </c>
      <c r="C61" s="2550"/>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4">
        <v>1575000000</v>
      </c>
      <c r="Y61" s="2544">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50" t="s">
        <v>76</v>
      </c>
      <c r="B62" s="2551" t="s">
        <v>3076</v>
      </c>
      <c r="C62" s="2550"/>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4">
        <v>-208000000</v>
      </c>
      <c r="Y62" s="2544">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50"/>
      <c r="B63" s="2551" t="s">
        <v>3083</v>
      </c>
      <c r="C63" s="2550"/>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4">
        <v>0</v>
      </c>
      <c r="Y63" s="2544">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50"/>
      <c r="B64" s="2551" t="s">
        <v>3084</v>
      </c>
      <c r="C64" s="2550"/>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4">
        <v>0</v>
      </c>
      <c r="Y64" s="2544">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2" t="s">
        <v>431</v>
      </c>
      <c r="B65" s="2553" t="s">
        <v>3085</v>
      </c>
      <c r="C65" s="2547"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4">
        <v>1037000000</v>
      </c>
      <c r="Y65" s="2544">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50" t="s">
        <v>76</v>
      </c>
      <c r="B66" s="2551" t="s">
        <v>3082</v>
      </c>
      <c r="C66" s="2550"/>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4">
        <v>787000000</v>
      </c>
      <c r="Y66" s="2544">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50"/>
      <c r="B67" s="2551" t="s">
        <v>3086</v>
      </c>
      <c r="C67" s="2550"/>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4">
        <v>250000000</v>
      </c>
      <c r="Y67" s="2544">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50"/>
      <c r="B68" s="2551" t="s">
        <v>3087</v>
      </c>
      <c r="C68" s="2550"/>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4">
        <v>-1160000000</v>
      </c>
      <c r="Y68" s="2544">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50"/>
      <c r="B69" s="2551" t="s">
        <v>3088</v>
      </c>
      <c r="C69" s="2550"/>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4">
        <v>-1900000000</v>
      </c>
      <c r="Y69" s="2544">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50"/>
      <c r="B70" s="2551" t="s">
        <v>3089</v>
      </c>
      <c r="C70" s="2550"/>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4">
        <v>0</v>
      </c>
      <c r="Y70" s="2544">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50"/>
      <c r="B71" s="2554" t="s">
        <v>3090</v>
      </c>
      <c r="C71" s="2550"/>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4">
        <v>0</v>
      </c>
      <c r="Y71" s="2544">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50"/>
      <c r="B72" s="2551" t="s">
        <v>3091</v>
      </c>
      <c r="C72" s="2550"/>
      <c r="H72" s="1103"/>
      <c r="I72" s="1103"/>
      <c r="J72" s="1103"/>
      <c r="K72" s="1103"/>
      <c r="L72" s="1103"/>
      <c r="M72" s="1103"/>
      <c r="N72" s="1103"/>
      <c r="O72" s="1099">
        <v>0</v>
      </c>
      <c r="P72" s="1099">
        <v>0</v>
      </c>
      <c r="Q72" s="1099">
        <v>1680000000</v>
      </c>
      <c r="R72" s="1241"/>
      <c r="S72" s="1241"/>
      <c r="T72" s="1242"/>
      <c r="U72" s="1242"/>
      <c r="V72" s="1242"/>
      <c r="W72" s="1242"/>
      <c r="X72" s="2544"/>
      <c r="Y72" s="2544"/>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50"/>
      <c r="B73" s="2553" t="s">
        <v>3092</v>
      </c>
      <c r="C73" s="2547"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7" t="s">
        <v>1469</v>
      </c>
      <c r="B74" s="2547" t="s">
        <v>1470</v>
      </c>
      <c r="C74" s="2555"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7" t="s">
        <v>3093</v>
      </c>
      <c r="B75" s="2547" t="s">
        <v>3094</v>
      </c>
      <c r="C75" s="2555"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7"/>
      <c r="B76" s="2547" t="s">
        <v>3095</v>
      </c>
      <c r="C76" s="2555"/>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7"/>
      <c r="B77" s="2547" t="s">
        <v>2609</v>
      </c>
      <c r="C77" s="2555"/>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50"/>
      <c r="B78" s="2550"/>
      <c r="C78" s="2550"/>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1171</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5">
        <f t="shared" ref="S81:Y81" si="3">S6-S7-S14</f>
        <v>0</v>
      </c>
      <c r="T81" s="2545">
        <f t="shared" si="3"/>
        <v>0</v>
      </c>
      <c r="U81" s="2545">
        <f t="shared" si="3"/>
        <v>0</v>
      </c>
      <c r="V81" s="2545">
        <f t="shared" si="3"/>
        <v>0</v>
      </c>
      <c r="W81" s="2545">
        <f t="shared" si="3"/>
        <v>0</v>
      </c>
      <c r="X81" s="2545">
        <f t="shared" si="3"/>
        <v>0</v>
      </c>
      <c r="Y81" s="2545">
        <f t="shared" si="3"/>
        <v>0</v>
      </c>
    </row>
    <row r="82" spans="2:25">
      <c r="B82" s="1027" t="s">
        <v>3096</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5">
        <f t="shared" ref="S82:Y82" si="5">S7-S8-S9-S11</f>
        <v>0</v>
      </c>
      <c r="T82" s="2545">
        <f t="shared" si="5"/>
        <v>0</v>
      </c>
      <c r="U82" s="2545">
        <f t="shared" si="5"/>
        <v>0</v>
      </c>
      <c r="V82" s="2545">
        <f t="shared" si="5"/>
        <v>0</v>
      </c>
      <c r="W82" s="2545">
        <f t="shared" si="5"/>
        <v>0</v>
      </c>
      <c r="X82" s="2545">
        <f t="shared" si="5"/>
        <v>0</v>
      </c>
      <c r="Y82" s="2545">
        <f t="shared" si="5"/>
        <v>1000000</v>
      </c>
    </row>
    <row r="83" spans="2:25">
      <c r="B83" s="1027" t="s">
        <v>1365</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5">
        <f t="shared" ref="S83:Y83" si="7">S14-S15-S16-S17</f>
        <v>0</v>
      </c>
      <c r="T83" s="2545">
        <f t="shared" si="7"/>
        <v>0</v>
      </c>
      <c r="U83" s="2545">
        <f t="shared" si="7"/>
        <v>0</v>
      </c>
      <c r="V83" s="2545">
        <f t="shared" si="7"/>
        <v>0</v>
      </c>
      <c r="W83" s="2545">
        <f t="shared" si="7"/>
        <v>0</v>
      </c>
      <c r="X83" s="2545">
        <f t="shared" si="7"/>
        <v>0</v>
      </c>
      <c r="Y83" s="2545">
        <f t="shared" si="7"/>
        <v>0</v>
      </c>
    </row>
    <row r="84" spans="2:25">
      <c r="B84" s="1027" t="s">
        <v>1210</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5">
        <f t="shared" ref="S84:Y84" si="9">S18-S19-S29</f>
        <v>0</v>
      </c>
      <c r="T84" s="2545">
        <f t="shared" si="9"/>
        <v>0</v>
      </c>
      <c r="U84" s="2545">
        <f t="shared" si="9"/>
        <v>0</v>
      </c>
      <c r="V84" s="2545">
        <f t="shared" si="9"/>
        <v>0</v>
      </c>
      <c r="W84" s="2545">
        <f t="shared" si="9"/>
        <v>0</v>
      </c>
      <c r="X84" s="2545">
        <f t="shared" si="9"/>
        <v>0</v>
      </c>
      <c r="Y84" s="2545">
        <f t="shared" si="9"/>
        <v>0</v>
      </c>
    </row>
    <row r="85" spans="2:25">
      <c r="B85" s="1027" t="s">
        <v>2933</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5">
        <f t="shared" ref="S85:Y85" si="11">S19-S20-S21-S22-S25</f>
        <v>0</v>
      </c>
      <c r="T85" s="2545">
        <f t="shared" si="11"/>
        <v>0</v>
      </c>
      <c r="U85" s="2545">
        <f t="shared" si="11"/>
        <v>-1000000</v>
      </c>
      <c r="V85" s="2545">
        <f t="shared" si="11"/>
        <v>0</v>
      </c>
      <c r="W85" s="2545">
        <f t="shared" si="11"/>
        <v>0</v>
      </c>
      <c r="X85" s="2545">
        <f t="shared" si="11"/>
        <v>1000000</v>
      </c>
      <c r="Y85" s="2545">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5">
        <f t="shared" ref="S86:Y86" si="13">S22-S23-S24</f>
        <v>0</v>
      </c>
      <c r="T86" s="2545">
        <f t="shared" si="13"/>
        <v>0</v>
      </c>
      <c r="U86" s="2545">
        <f t="shared" si="13"/>
        <v>0</v>
      </c>
      <c r="V86" s="2545">
        <f t="shared" si="13"/>
        <v>1000000</v>
      </c>
      <c r="W86" s="2545">
        <f t="shared" si="13"/>
        <v>0</v>
      </c>
      <c r="X86" s="2545">
        <f t="shared" si="13"/>
        <v>0</v>
      </c>
      <c r="Y86" s="2545">
        <f t="shared" si="13"/>
        <v>0</v>
      </c>
    </row>
    <row r="87" spans="2:25">
      <c r="B87" s="1027" t="s">
        <v>1964</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5">
        <f t="shared" ref="S87:Y87" si="15">S25-S26-S27-S28</f>
        <v>0</v>
      </c>
      <c r="T87" s="2545">
        <f t="shared" si="15"/>
        <v>0</v>
      </c>
      <c r="U87" s="2545">
        <f t="shared" si="15"/>
        <v>0</v>
      </c>
      <c r="V87" s="2545">
        <f t="shared" si="15"/>
        <v>0</v>
      </c>
      <c r="W87" s="2545">
        <f t="shared" si="15"/>
        <v>0</v>
      </c>
      <c r="X87" s="2545">
        <f t="shared" si="15"/>
        <v>0</v>
      </c>
      <c r="Y87" s="2545">
        <f t="shared" si="15"/>
        <v>0</v>
      </c>
    </row>
    <row r="88" spans="2:25">
      <c r="B88" s="1027" t="s">
        <v>879</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5">
        <f t="shared" ref="S88:Y88" si="17">S29-S30-S36</f>
        <v>0</v>
      </c>
      <c r="T88" s="2545">
        <f t="shared" si="17"/>
        <v>0</v>
      </c>
      <c r="U88" s="2545">
        <f t="shared" si="17"/>
        <v>-1000000</v>
      </c>
      <c r="V88" s="2545">
        <f t="shared" si="17"/>
        <v>0</v>
      </c>
      <c r="W88" s="2545">
        <f t="shared" si="17"/>
        <v>0</v>
      </c>
      <c r="X88" s="2545">
        <f t="shared" si="17"/>
        <v>0</v>
      </c>
      <c r="Y88" s="2545">
        <f t="shared" si="17"/>
        <v>0</v>
      </c>
    </row>
    <row r="89" spans="2:25">
      <c r="B89" s="1027" t="s">
        <v>3097</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5">
        <f t="shared" ref="S89:Y89" si="19">S30-S31-S35</f>
        <v>0</v>
      </c>
      <c r="T89" s="2545">
        <f t="shared" si="19"/>
        <v>0</v>
      </c>
      <c r="U89" s="2545">
        <f t="shared" si="19"/>
        <v>0</v>
      </c>
      <c r="V89" s="2545">
        <f t="shared" si="19"/>
        <v>0</v>
      </c>
      <c r="W89" s="2545">
        <f t="shared" si="19"/>
        <v>0</v>
      </c>
      <c r="X89" s="2545">
        <f t="shared" si="19"/>
        <v>0</v>
      </c>
      <c r="Y89" s="2545">
        <f t="shared" si="19"/>
        <v>0</v>
      </c>
    </row>
    <row r="90" spans="2:25">
      <c r="B90" s="1027" t="s">
        <v>460</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5">
        <f t="shared" ref="S90:Y90" si="21">S42-S43-S52-S75-S74</f>
        <v>0</v>
      </c>
      <c r="T90" s="2545">
        <f t="shared" si="21"/>
        <v>0</v>
      </c>
      <c r="U90" s="2545">
        <f t="shared" si="21"/>
        <v>0</v>
      </c>
      <c r="V90" s="2545">
        <f t="shared" si="21"/>
        <v>0</v>
      </c>
      <c r="W90" s="2545">
        <f t="shared" si="21"/>
        <v>0</v>
      </c>
      <c r="X90" s="2545">
        <f t="shared" si="21"/>
        <v>1000000</v>
      </c>
      <c r="Y90" s="2545">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5">
        <f t="shared" ref="S91:Y91" si="23">S52-S53-S65-S73</f>
        <v>0</v>
      </c>
      <c r="T91" s="2545">
        <f t="shared" si="23"/>
        <v>0</v>
      </c>
      <c r="U91" s="2545">
        <f t="shared" si="23"/>
        <v>0</v>
      </c>
      <c r="V91" s="2545">
        <f t="shared" si="23"/>
        <v>0</v>
      </c>
      <c r="W91" s="2545">
        <f t="shared" si="23"/>
        <v>0</v>
      </c>
      <c r="X91" s="2545">
        <f t="shared" si="23"/>
        <v>0</v>
      </c>
      <c r="Y91" s="2545">
        <f t="shared" si="23"/>
        <v>-1000000</v>
      </c>
    </row>
    <row r="92" spans="2:25">
      <c r="B92" s="1027" t="s">
        <v>531</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5">
        <f t="shared" ref="S92:Y92" si="25">S45+S49+S50-S43+S51</f>
        <v>0</v>
      </c>
      <c r="T92" s="2545">
        <f t="shared" si="25"/>
        <v>0</v>
      </c>
      <c r="U92" s="2545">
        <f t="shared" si="25"/>
        <v>0</v>
      </c>
      <c r="V92" s="2545">
        <f t="shared" si="25"/>
        <v>0</v>
      </c>
      <c r="W92" s="2545">
        <f t="shared" si="25"/>
        <v>1000000</v>
      </c>
      <c r="X92" s="2545">
        <f t="shared" si="25"/>
        <v>0</v>
      </c>
      <c r="Y92" s="2545">
        <f t="shared" si="25"/>
        <v>0</v>
      </c>
    </row>
    <row r="93" spans="2:25">
      <c r="B93" s="1027" t="s">
        <v>3098</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6">
        <f t="shared" ref="S93:Y93" si="27">S45-S46-S47-S48</f>
        <v>0</v>
      </c>
      <c r="T93" s="2546">
        <f t="shared" si="27"/>
        <v>0</v>
      </c>
      <c r="U93" s="2546">
        <f t="shared" si="27"/>
        <v>0</v>
      </c>
      <c r="V93" s="2546">
        <f t="shared" si="27"/>
        <v>0</v>
      </c>
      <c r="W93" s="2546">
        <f t="shared" si="27"/>
        <v>1000000</v>
      </c>
      <c r="X93" s="2546">
        <f t="shared" si="27"/>
        <v>-1000000</v>
      </c>
      <c r="Y93" s="2546">
        <f t="shared" si="27"/>
        <v>-1000000</v>
      </c>
    </row>
    <row r="96" spans="2:25">
      <c r="B96" s="1027" t="s">
        <v>626</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3099</v>
      </c>
      <c r="B1" s="1086" t="s">
        <v>3100</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3101</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3102</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836</v>
      </c>
      <c r="B8" s="981" t="s">
        <v>2395</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2396</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60" t="s">
        <v>3103</v>
      </c>
      <c r="B10" s="2560" t="s">
        <v>3103</v>
      </c>
      <c r="C10" s="2562"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60" t="s">
        <v>2667</v>
      </c>
      <c r="B11" s="2560" t="s">
        <v>2667</v>
      </c>
      <c r="C11" s="2562"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60" t="s">
        <v>3104</v>
      </c>
      <c r="B12" s="2560" t="s">
        <v>3104</v>
      </c>
      <c r="C12" s="2562"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60" t="s">
        <v>3105</v>
      </c>
      <c r="B13" s="2560" t="s">
        <v>3105</v>
      </c>
      <c r="C13" s="2562"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60" t="s">
        <v>1775</v>
      </c>
      <c r="B14" s="2560" t="s">
        <v>1775</v>
      </c>
      <c r="C14" s="2562"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60" t="s">
        <v>3106</v>
      </c>
      <c r="B15" s="2560" t="s">
        <v>3106</v>
      </c>
      <c r="C15" s="2562"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60" t="s">
        <v>3107</v>
      </c>
      <c r="B16" s="2560" t="s">
        <v>3107</v>
      </c>
      <c r="C16" s="2562"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1381</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3108</v>
      </c>
      <c r="B19" s="1062" t="s">
        <v>3108</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471</v>
      </c>
      <c r="B20" s="981" t="s">
        <v>2402</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3109</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3110</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3110</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 t="shared" si="4"/>
        <v>36565852000</v>
      </c>
      <c r="J24" s="1055">
        <f t="shared" si="4"/>
        <v>39504205000</v>
      </c>
      <c r="K24" s="1055">
        <f t="shared" si="4"/>
        <v>48425936000</v>
      </c>
      <c r="L24" s="1055">
        <f t="shared" si="4"/>
        <v>58682000000</v>
      </c>
      <c r="M24" s="1055">
        <f t="shared" si="4"/>
        <v>63669000000</v>
      </c>
      <c r="N24" s="1055">
        <f t="shared" si="4"/>
        <v>64466000000</v>
      </c>
      <c r="O24" s="1055">
        <f t="shared" si="4"/>
        <v>68068000000</v>
      </c>
      <c r="P24" s="1055">
        <f t="shared" si="4"/>
        <v>81821944000</v>
      </c>
      <c r="Q24" s="1055">
        <f t="shared" si="4"/>
        <v>93748500000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1810</v>
      </c>
      <c r="B25" s="981" t="s">
        <v>1434</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1435</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1436</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60" t="s">
        <v>215</v>
      </c>
      <c r="B29" s="2560" t="s">
        <v>215</v>
      </c>
      <c r="C29" s="2562" t="s">
        <v>489</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60" t="s">
        <v>3111</v>
      </c>
      <c r="B30" s="2560" t="s">
        <v>3111</v>
      </c>
      <c r="C30" s="2562" t="s">
        <v>489</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3112</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3113</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3114</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1732</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1918</v>
      </c>
      <c r="B37" s="988" t="s">
        <v>3115</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3796</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1445</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2415</v>
      </c>
      <c r="B40" s="988" t="s">
        <v>3116</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60" t="s">
        <v>3117</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3118</v>
      </c>
      <c r="B43" s="981" t="s">
        <v>3118</v>
      </c>
      <c r="C43" s="981" t="s">
        <v>201</v>
      </c>
      <c r="D43" s="1050">
        <v>1173194000</v>
      </c>
      <c r="E43" s="1050">
        <v>710495999.99999988</v>
      </c>
      <c r="F43" s="1050">
        <v>1162503000</v>
      </c>
      <c r="G43" s="1050">
        <v>856908000.00000012</v>
      </c>
      <c r="H43" s="1050">
        <v>969048000</v>
      </c>
      <c r="I43" s="1050">
        <v>-183748000.00000003</v>
      </c>
      <c r="J43" s="1050">
        <v>-409370000</v>
      </c>
      <c r="K43" s="1050">
        <v>0</v>
      </c>
      <c r="L43" s="1048">
        <v>-179000000</v>
      </c>
      <c r="M43" s="1048">
        <v>-1827000000</v>
      </c>
      <c r="N43" s="1048">
        <v>-387000000</v>
      </c>
      <c r="O43" s="1048">
        <v>0</v>
      </c>
      <c r="P43" s="1048">
        <v>362044000.00000006</v>
      </c>
      <c r="Q43" s="1048">
        <v>-376500000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3119</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2032</v>
      </c>
      <c r="B46" s="981" t="s">
        <v>3120</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418</v>
      </c>
      <c r="B47" s="988" t="s">
        <v>418</v>
      </c>
      <c r="C47" s="981" t="s">
        <v>1942</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1942</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3121</v>
      </c>
      <c r="B49" s="988" t="s">
        <v>3122</v>
      </c>
      <c r="C49" s="981" t="s">
        <v>1942</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874</v>
      </c>
      <c r="B50" s="988" t="s">
        <v>3123</v>
      </c>
      <c r="C50" s="981" t="s">
        <v>1942</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3124</v>
      </c>
      <c r="B51" s="988" t="s">
        <v>2961</v>
      </c>
      <c r="C51" s="981" t="s">
        <v>1942</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3125</v>
      </c>
      <c r="B52" s="981" t="s">
        <v>3126</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3127</v>
      </c>
      <c r="B53" s="988" t="s">
        <v>3128</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2912</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3129</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3130</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3131</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3132</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3133</v>
      </c>
      <c r="B60" s="988" t="s">
        <v>3134</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3135</v>
      </c>
      <c r="B61" s="988" t="s">
        <v>3136</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3137</v>
      </c>
      <c r="B62" s="988" t="s">
        <v>3138</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3139</v>
      </c>
      <c r="B63" s="981" t="s">
        <v>3140</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2262</v>
      </c>
      <c r="B64" s="981" t="s">
        <v>3141</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3142</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3143</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3144</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2" t="s">
        <v>691</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3"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3" t="s">
        <v>2784</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3" t="s">
        <v>447</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3" t="s">
        <v>3145</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3"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3" t="s">
        <v>2784</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3" t="s">
        <v>693</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3" t="s">
        <v>447</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3" t="s">
        <v>3145</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2" t="s">
        <v>692</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2"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2" t="s">
        <v>2784</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2" t="s">
        <v>447</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2" t="s">
        <v>2267</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2" t="s">
        <v>3146</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2" t="s">
        <v>3147</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2"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2" t="s">
        <v>2784</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2" t="s">
        <v>447</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2" t="s">
        <v>2267</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2" t="s">
        <v>3148</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3149</v>
      </c>
      <c r="C90" s="997"/>
      <c r="P90" s="1386">
        <v>21.679281437125749</v>
      </c>
      <c r="Q90" s="1386">
        <f>(Q21/Q6)*100</f>
        <v>4.6783625730994158</v>
      </c>
      <c r="R90" s="2601">
        <f>(R21/R6)*100</f>
        <v>2.5075178914160059</v>
      </c>
      <c r="S90" s="2601">
        <f>(S21/S6)*100</f>
        <v>2.8774004610006099</v>
      </c>
      <c r="T90" s="2601">
        <f>(T21/T6)*100</f>
        <v>2.34906037584966</v>
      </c>
      <c r="U90" s="2601">
        <v>13.763556149732619</v>
      </c>
      <c r="V90" s="2601">
        <f>(V21/V6)*100</f>
        <v>1.9777562093271175</v>
      </c>
      <c r="W90" s="2601">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3150</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-9.2387199401855469E-7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939</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879</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531</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3151</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2435</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f t="shared" si="33"/>
        <v>-0.50251256281407042</v>
      </c>
      <c r="J113" s="972">
        <f t="shared" si="33"/>
        <v>-1.0362694300518136</v>
      </c>
      <c r="K113" s="972" t="b">
        <f t="shared" si="33"/>
        <v>0</v>
      </c>
      <c r="L113" s="972">
        <f t="shared" si="33"/>
        <v>-0.30502871359678274</v>
      </c>
      <c r="M113" s="972">
        <f t="shared" si="33"/>
        <v>-2.8695283418932291</v>
      </c>
      <c r="N113" s="972">
        <f t="shared" si="33"/>
        <v>-0.60031644587844757</v>
      </c>
      <c r="O113" s="972" t="b">
        <f t="shared" si="33"/>
        <v>0</v>
      </c>
      <c r="P113" s="972" t="b">
        <f t="shared" si="33"/>
        <v>0</v>
      </c>
      <c r="Q113" s="972">
        <f t="shared" si="33"/>
        <v>-0.40160642570281119</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R6"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3152</v>
      </c>
      <c r="B1" s="82" t="s">
        <v>3153</v>
      </c>
      <c r="C1" s="82"/>
      <c r="D1" s="27"/>
      <c r="E1" s="27"/>
      <c r="F1" s="27"/>
      <c r="G1" s="27"/>
      <c r="H1" s="27"/>
      <c r="I1" s="27"/>
      <c r="J1" s="27"/>
      <c r="K1" s="27"/>
      <c r="L1" s="27"/>
      <c r="M1" s="27"/>
      <c r="N1" s="27"/>
      <c r="O1" s="28"/>
      <c r="P1" s="28"/>
      <c r="Q1" s="28"/>
      <c r="R1" s="29"/>
      <c r="S1" s="28"/>
      <c r="T1" s="28"/>
      <c r="U1" s="28"/>
      <c r="V1" s="28"/>
      <c r="W1" s="28"/>
      <c r="X1" s="2"/>
    </row>
    <row r="2" spans="1:35">
      <c r="B2" s="30" t="s">
        <v>3154</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5"/>
      <c r="AH4" s="2465"/>
      <c r="AI4" s="246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2169</v>
      </c>
      <c r="W5" s="28" t="s">
        <v>32</v>
      </c>
      <c r="X5" s="2" t="s">
        <v>32</v>
      </c>
      <c r="AG5" s="2465"/>
      <c r="AH5" s="2465"/>
      <c r="AI5" s="246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5"/>
      <c r="Z6" s="2465"/>
      <c r="AA6" s="2465"/>
      <c r="AB6" s="2465"/>
      <c r="AC6" s="2465"/>
      <c r="AD6" s="2465"/>
      <c r="AE6" s="2465"/>
      <c r="AF6" s="2465"/>
      <c r="AG6" s="2465"/>
      <c r="AH6" s="2465"/>
      <c r="AI6" s="246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5"/>
      <c r="Z7" s="2465"/>
      <c r="AA7" s="2465"/>
      <c r="AB7" s="2465"/>
      <c r="AC7" s="2465"/>
      <c r="AD7" s="2465"/>
      <c r="AE7" s="2465"/>
      <c r="AF7" s="2465"/>
      <c r="AG7" s="2465"/>
      <c r="AH7" s="2465"/>
      <c r="AI7" s="246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5"/>
      <c r="Z8" s="2465"/>
      <c r="AA8" s="2465"/>
      <c r="AB8" s="2465"/>
      <c r="AC8" s="2465"/>
      <c r="AD8" s="2465"/>
      <c r="AE8" s="2465"/>
      <c r="AF8" s="2465"/>
      <c r="AG8" s="2465"/>
      <c r="AH8" s="2465"/>
      <c r="AI8" s="2465"/>
    </row>
    <row r="9" spans="1:35">
      <c r="A9" s="58" t="s">
        <v>7062</v>
      </c>
      <c r="B9" s="58" t="s">
        <v>7062</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5"/>
      <c r="Z9" s="2465"/>
      <c r="AA9" s="2465"/>
      <c r="AB9" s="2465"/>
      <c r="AC9" s="2465"/>
      <c r="AD9" s="2465"/>
      <c r="AE9" s="2465"/>
      <c r="AF9" s="2465"/>
      <c r="AG9" s="2465"/>
      <c r="AH9" s="2465"/>
      <c r="AI9" s="2465"/>
    </row>
    <row r="10" spans="1:35">
      <c r="A10" s="58" t="s">
        <v>3746</v>
      </c>
      <c r="B10" s="58" t="s">
        <v>3746</v>
      </c>
      <c r="C10" s="11" t="s">
        <v>7067</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5"/>
      <c r="Z10" s="2465"/>
      <c r="AA10" s="2465"/>
      <c r="AB10" s="2465"/>
      <c r="AC10" s="2465"/>
      <c r="AD10" s="2465"/>
      <c r="AE10" s="2465"/>
      <c r="AF10" s="2465"/>
      <c r="AG10" s="2465"/>
      <c r="AH10" s="2465"/>
      <c r="AI10" s="2465"/>
    </row>
    <row r="11" spans="1:35">
      <c r="A11" s="58" t="s">
        <v>7065</v>
      </c>
      <c r="B11" s="58" t="s">
        <v>7065</v>
      </c>
      <c r="C11" s="11" t="s">
        <v>7067</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5"/>
      <c r="Z11" s="2465"/>
      <c r="AA11" s="2465"/>
      <c r="AB11" s="2465"/>
      <c r="AC11" s="2465"/>
      <c r="AD11" s="2465"/>
      <c r="AE11" s="2465"/>
      <c r="AF11" s="2465"/>
      <c r="AG11" s="2465"/>
      <c r="AH11" s="2465"/>
      <c r="AI11" s="2465"/>
    </row>
    <row r="12" spans="1:35">
      <c r="A12" s="58" t="s">
        <v>5705</v>
      </c>
      <c r="B12" s="58" t="s">
        <v>5705</v>
      </c>
      <c r="C12" s="11" t="s">
        <v>7067</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5"/>
      <c r="Z12" s="2465"/>
      <c r="AA12" s="2465"/>
      <c r="AB12" s="2465"/>
      <c r="AC12" s="2465"/>
      <c r="AD12" s="2465"/>
      <c r="AE12" s="2465"/>
      <c r="AF12" s="2465"/>
      <c r="AG12" s="2465"/>
      <c r="AH12" s="2465"/>
      <c r="AI12" s="2465"/>
    </row>
    <row r="13" spans="1:35">
      <c r="A13" s="58" t="s">
        <v>7060</v>
      </c>
      <c r="B13" s="58" t="s">
        <v>7060</v>
      </c>
      <c r="C13" s="11" t="s">
        <v>7067</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5"/>
      <c r="Z13" s="2465"/>
      <c r="AA13" s="2465"/>
      <c r="AB13" s="2465"/>
      <c r="AC13" s="2465"/>
      <c r="AD13" s="2465"/>
      <c r="AE13" s="2465"/>
      <c r="AF13" s="2465"/>
      <c r="AG13" s="2465"/>
      <c r="AH13" s="2465"/>
      <c r="AI13" s="2465"/>
    </row>
    <row r="14" spans="1:35">
      <c r="A14" t="s">
        <v>7061</v>
      </c>
      <c r="B14" t="s">
        <v>7061</v>
      </c>
      <c r="C14" s="11" t="s">
        <v>7067</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5"/>
      <c r="Z14" s="2465"/>
      <c r="AA14" s="2465"/>
      <c r="AB14" s="2465"/>
      <c r="AC14" s="2465"/>
      <c r="AD14" s="2465"/>
      <c r="AE14" s="2465"/>
      <c r="AF14" s="2465"/>
      <c r="AG14" s="2465"/>
      <c r="AH14" s="2465"/>
      <c r="AI14" s="2465"/>
    </row>
    <row r="15" spans="1:35">
      <c r="A15" s="58" t="s">
        <v>1775</v>
      </c>
      <c r="B15" s="58" t="s">
        <v>1775</v>
      </c>
      <c r="C15" s="11" t="s">
        <v>7067</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5"/>
      <c r="Z15" s="2465"/>
      <c r="AA15" s="2465"/>
      <c r="AB15" s="2465"/>
      <c r="AC15" s="2465"/>
      <c r="AD15" s="2465"/>
      <c r="AE15" s="2465"/>
      <c r="AF15" s="2465"/>
      <c r="AG15" s="2465"/>
      <c r="AH15" s="2465"/>
      <c r="AI15" s="2465"/>
    </row>
    <row r="16" spans="1:35">
      <c r="A16" s="58" t="s">
        <v>7063</v>
      </c>
      <c r="B16" s="58" t="s">
        <v>7063</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5"/>
      <c r="Z16" s="2465"/>
      <c r="AA16" s="2465"/>
      <c r="AB16" s="2465"/>
      <c r="AC16" s="2465"/>
      <c r="AD16" s="2465"/>
      <c r="AE16" s="2465"/>
      <c r="AF16" s="2465"/>
      <c r="AG16" s="2465"/>
      <c r="AH16" s="2465"/>
      <c r="AI16" s="2465"/>
    </row>
    <row r="17" spans="1:35">
      <c r="A17" s="58" t="s">
        <v>3107</v>
      </c>
      <c r="B17" s="58" t="s">
        <v>3107</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5"/>
      <c r="Z17" s="2465"/>
      <c r="AA17" s="2465"/>
      <c r="AB17" s="2465"/>
      <c r="AC17" s="2465"/>
      <c r="AD17" s="2465"/>
      <c r="AE17" s="2465"/>
      <c r="AF17" s="2465"/>
      <c r="AG17" s="2465"/>
      <c r="AH17" s="2465"/>
      <c r="AI17" s="2465"/>
    </row>
    <row r="18" spans="1:35">
      <c r="A18" s="58" t="s">
        <v>7059</v>
      </c>
      <c r="B18" s="58" t="s">
        <v>7059</v>
      </c>
      <c r="C18" s="11" t="s">
        <v>1001</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5"/>
      <c r="Z18" s="2465"/>
      <c r="AA18" s="2465"/>
      <c r="AB18" s="2465"/>
      <c r="AC18" s="2465"/>
      <c r="AD18" s="2465"/>
      <c r="AE18" s="2465"/>
      <c r="AF18" s="2465"/>
      <c r="AG18" s="2465"/>
      <c r="AH18" s="2465"/>
      <c r="AI18" s="2465"/>
    </row>
    <row r="19" spans="1:35">
      <c r="A19" t="s">
        <v>7064</v>
      </c>
      <c r="B19" t="s">
        <v>7064</v>
      </c>
      <c r="C19" s="11" t="s">
        <v>1001</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5"/>
      <c r="Z19" s="2465"/>
      <c r="AA19" s="2465"/>
      <c r="AB19" s="2465"/>
      <c r="AC19" s="2465"/>
      <c r="AD19" s="2465"/>
      <c r="AE19" s="2465"/>
      <c r="AF19" s="2465"/>
      <c r="AG19" s="2465"/>
      <c r="AH19" s="2465"/>
      <c r="AI19" s="246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5"/>
      <c r="Z20" s="2465"/>
      <c r="AA20" s="2465"/>
      <c r="AB20" s="2465"/>
      <c r="AC20" s="2465"/>
      <c r="AD20" s="2465"/>
      <c r="AE20" s="2465"/>
      <c r="AF20" s="2465"/>
      <c r="AG20" s="2465"/>
      <c r="AH20" s="2465"/>
      <c r="AI20" s="2465"/>
    </row>
    <row r="21" spans="1:35">
      <c r="A21" s="86" t="s">
        <v>377</v>
      </c>
      <c r="B21" s="58" t="s">
        <v>1000</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5"/>
      <c r="Z21" s="2465"/>
      <c r="AA21" s="2465"/>
      <c r="AB21" s="2465"/>
      <c r="AC21" s="2465"/>
      <c r="AD21" s="2465"/>
      <c r="AE21" s="2465"/>
      <c r="AF21" s="2465"/>
      <c r="AG21" s="2465"/>
      <c r="AH21" s="2465"/>
      <c r="AI21" s="2465"/>
    </row>
    <row r="22" spans="1:35" s="15" customFormat="1">
      <c r="A22" s="206" t="s">
        <v>71</v>
      </c>
      <c r="B22" s="97" t="s">
        <v>538</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5"/>
      <c r="Z22" s="2465"/>
      <c r="AA22" s="2465"/>
      <c r="AB22" s="2465"/>
      <c r="AC22" s="2465"/>
      <c r="AD22" s="2465"/>
      <c r="AE22" s="2465"/>
      <c r="AF22" s="2465"/>
      <c r="AG22" s="2465"/>
      <c r="AH22" s="2465"/>
      <c r="AI22" s="246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4">
        <f t="shared" ref="P23:R23" si="7">P29</f>
        <v>3356163800000</v>
      </c>
      <c r="Q23" s="2604">
        <f t="shared" si="7"/>
        <v>3795645200000</v>
      </c>
      <c r="R23" s="2604">
        <f t="shared" si="7"/>
        <v>4311122800000</v>
      </c>
      <c r="S23" s="2604">
        <f>S29</f>
        <v>4862504400000</v>
      </c>
      <c r="T23" s="2604">
        <f t="shared" ref="T23:X23" si="8">T29</f>
        <v>6331458399999.999</v>
      </c>
      <c r="U23" s="2604">
        <f t="shared" si="8"/>
        <v>7016706599999.999</v>
      </c>
      <c r="V23" s="2604">
        <f t="shared" si="8"/>
        <v>7226385683000</v>
      </c>
      <c r="W23" s="2604">
        <f t="shared" si="8"/>
        <v>8243361368000.001</v>
      </c>
      <c r="X23" s="2604">
        <f t="shared" si="8"/>
        <v>9075163717000</v>
      </c>
      <c r="Y23" s="2465"/>
      <c r="Z23" s="2465"/>
      <c r="AA23" s="2465"/>
      <c r="AB23" s="2465"/>
      <c r="AC23" s="2465"/>
      <c r="AD23" s="2465"/>
      <c r="AE23" s="2465"/>
      <c r="AF23" s="2465"/>
      <c r="AG23" s="2465"/>
      <c r="AH23" s="2465"/>
      <c r="AI23" s="2465"/>
    </row>
    <row r="24" spans="1:35">
      <c r="A24" t="s">
        <v>76</v>
      </c>
      <c r="B24" s="208" t="s">
        <v>3155</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5"/>
      <c r="Z24" s="2465"/>
      <c r="AA24" s="2465"/>
      <c r="AB24" s="2465"/>
      <c r="AC24" s="2465"/>
      <c r="AD24" s="2465"/>
      <c r="AE24" s="2465"/>
      <c r="AF24" s="2465"/>
      <c r="AG24" s="2465"/>
      <c r="AH24" s="2465"/>
      <c r="AI24" s="2465"/>
    </row>
    <row r="25" spans="1:35">
      <c r="A25" t="s">
        <v>76</v>
      </c>
      <c r="B25" s="208" t="s">
        <v>3156</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5"/>
      <c r="Z25" s="2465"/>
      <c r="AA25" s="2465"/>
      <c r="AB25" s="2465"/>
      <c r="AC25" s="2465"/>
      <c r="AD25" s="2465"/>
      <c r="AE25" s="2465"/>
      <c r="AF25" s="2465"/>
      <c r="AG25" s="2465"/>
      <c r="AH25" s="2465"/>
      <c r="AI25" s="246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5"/>
      <c r="Z26" s="2465"/>
      <c r="AA26" s="2465"/>
      <c r="AB26" s="2465"/>
      <c r="AC26" s="2465"/>
      <c r="AD26" s="2465"/>
      <c r="AE26" s="2465"/>
      <c r="AF26" s="2465"/>
      <c r="AG26" s="2465"/>
      <c r="AH26" s="2465"/>
      <c r="AI26" s="2465"/>
    </row>
    <row r="27" spans="1:35">
      <c r="A27" s="20" t="s">
        <v>91</v>
      </c>
      <c r="B27" s="58" t="s">
        <v>3157</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5"/>
      <c r="Z27" s="2465"/>
      <c r="AA27" s="2465"/>
      <c r="AB27" s="2465"/>
      <c r="AC27" s="2465"/>
      <c r="AD27" s="2465"/>
      <c r="AE27" s="2465"/>
      <c r="AF27" s="2465"/>
      <c r="AG27" s="2465"/>
      <c r="AH27" s="2465"/>
      <c r="AI27" s="2465"/>
    </row>
    <row r="28" spans="1:35">
      <c r="A28" s="20" t="s">
        <v>50</v>
      </c>
      <c r="B28" s="58" t="s">
        <v>7066</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5"/>
      <c r="Z28" s="2465"/>
      <c r="AA28" s="2465"/>
      <c r="AB28" s="2465"/>
      <c r="AC28" s="2465"/>
      <c r="AD28" s="2465"/>
      <c r="AE28" s="2465"/>
      <c r="AF28" s="2465"/>
      <c r="AG28" s="2465"/>
      <c r="AH28" s="2465"/>
      <c r="AI28" s="2465"/>
    </row>
    <row r="29" spans="1:35">
      <c r="A29" t="s">
        <v>76</v>
      </c>
      <c r="B29" s="58" t="s">
        <v>1189</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5"/>
      <c r="Z29" s="2465"/>
      <c r="AA29" s="2465"/>
      <c r="AB29" s="2465"/>
      <c r="AC29" s="2465"/>
      <c r="AD29" s="2465"/>
      <c r="AE29" s="2465"/>
      <c r="AF29" s="2465"/>
      <c r="AG29" s="2465"/>
      <c r="AH29" s="2465"/>
      <c r="AI29" s="2465"/>
    </row>
    <row r="30" spans="1:35">
      <c r="A30" t="s">
        <v>76</v>
      </c>
      <c r="B30" s="58" t="s">
        <v>1193</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5"/>
      <c r="Z30" s="2465"/>
      <c r="AA30" s="2465"/>
      <c r="AB30" s="2465"/>
      <c r="AC30" s="2465"/>
      <c r="AD30" s="2465"/>
      <c r="AE30" s="2465"/>
      <c r="AF30" s="2465"/>
      <c r="AG30" s="2465"/>
      <c r="AH30" s="2465"/>
      <c r="AI30" s="246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5"/>
      <c r="Z31" s="2465"/>
      <c r="AA31" s="2465"/>
      <c r="AB31" s="2465"/>
      <c r="AC31" s="2465"/>
      <c r="AD31" s="2465"/>
      <c r="AE31" s="2465"/>
      <c r="AF31" s="2465"/>
      <c r="AG31" s="2465"/>
      <c r="AH31" s="2465"/>
      <c r="AI31" s="246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81">
        <f t="shared" ref="P32:R32" si="13">P46</f>
        <v>88320100000</v>
      </c>
      <c r="Q32" s="2481">
        <f t="shared" si="13"/>
        <v>99885400000</v>
      </c>
      <c r="R32" s="2481">
        <f t="shared" si="13"/>
        <v>113450600000</v>
      </c>
      <c r="S32" s="2481">
        <f>S46</f>
        <v>124679600000</v>
      </c>
      <c r="T32" s="2481">
        <f t="shared" ref="T32:X32" si="14">T46</f>
        <v>137640400000</v>
      </c>
      <c r="U32" s="2481">
        <f t="shared" si="14"/>
        <v>152537100000</v>
      </c>
      <c r="V32" s="2481">
        <f t="shared" si="14"/>
        <v>168055481000</v>
      </c>
      <c r="W32" s="2481">
        <f t="shared" si="14"/>
        <v>0</v>
      </c>
      <c r="X32" s="2481">
        <f t="shared" si="14"/>
        <v>0</v>
      </c>
      <c r="Y32" s="2465"/>
      <c r="Z32" s="2465"/>
      <c r="AA32" s="2465"/>
      <c r="AB32" s="2465"/>
      <c r="AC32" s="2465"/>
      <c r="AD32" s="2465"/>
      <c r="AE32" s="2465"/>
      <c r="AF32" s="2465"/>
      <c r="AG32" s="2465"/>
      <c r="AH32" s="2465"/>
      <c r="AI32" s="246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51">
        <f>P38+P43</f>
        <v>7065608000000</v>
      </c>
      <c r="Q33" s="2451">
        <f t="shared" ref="Q33:R33" si="15">Q38+Q43</f>
        <v>7391519600000</v>
      </c>
      <c r="R33" s="2451">
        <f t="shared" si="15"/>
        <v>8622245600000</v>
      </c>
      <c r="S33" s="2451">
        <f>S38+S43</f>
        <v>8852251600000</v>
      </c>
      <c r="T33" s="2451">
        <f t="shared" ref="T33:X33" si="16">T38+T43</f>
        <v>9497187600000</v>
      </c>
      <c r="U33" s="2451">
        <f t="shared" si="16"/>
        <v>10067448600000</v>
      </c>
      <c r="V33" s="2451">
        <f t="shared" si="16"/>
        <v>11763883670000</v>
      </c>
      <c r="W33" s="2451">
        <f t="shared" si="16"/>
        <v>12365042052000</v>
      </c>
      <c r="X33" s="2451">
        <f t="shared" si="16"/>
        <v>13929321054000</v>
      </c>
      <c r="Y33" s="2465"/>
      <c r="Z33" s="2465"/>
      <c r="AA33" s="2465"/>
      <c r="AB33" s="2465"/>
      <c r="AC33" s="2465"/>
      <c r="AD33" s="2465"/>
      <c r="AE33" s="2465"/>
      <c r="AF33" s="2465"/>
      <c r="AG33" s="2465"/>
      <c r="AH33" s="2465"/>
      <c r="AI33" s="2465"/>
    </row>
    <row r="34" spans="1:35">
      <c r="A34" t="s">
        <v>76</v>
      </c>
      <c r="B34" s="90" t="s">
        <v>3158</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5"/>
      <c r="Z34" s="2465"/>
      <c r="AA34" s="2465"/>
      <c r="AB34" s="2465"/>
      <c r="AC34" s="2465"/>
      <c r="AD34" s="2465"/>
      <c r="AE34" s="2465"/>
      <c r="AF34" s="2465"/>
      <c r="AG34" s="2465"/>
      <c r="AH34" s="2465"/>
      <c r="AI34" s="2465"/>
    </row>
    <row r="35" spans="1:35">
      <c r="A35" t="s">
        <v>76</v>
      </c>
      <c r="B35" s="58" t="s">
        <v>3159</v>
      </c>
      <c r="C35" s="58"/>
      <c r="D35" s="135"/>
      <c r="E35" s="135"/>
      <c r="F35" s="115"/>
      <c r="G35" s="115"/>
      <c r="H35" s="115"/>
      <c r="I35" s="115"/>
      <c r="J35" s="115"/>
      <c r="K35" s="115"/>
      <c r="L35" s="115"/>
      <c r="M35" s="209"/>
      <c r="N35" s="209"/>
      <c r="O35" s="28"/>
      <c r="P35" s="209">
        <v>-7153928100000</v>
      </c>
      <c r="Q35" s="209">
        <v>-7391519600000</v>
      </c>
      <c r="R35" s="209">
        <v>-8622245600000</v>
      </c>
      <c r="S35" s="209"/>
      <c r="T35" s="2602"/>
      <c r="U35" s="2602"/>
      <c r="V35" s="21"/>
      <c r="W35" s="21"/>
      <c r="X35" s="21"/>
      <c r="Y35" s="2465"/>
      <c r="Z35" s="2465"/>
      <c r="AA35" s="2465"/>
      <c r="AB35" s="2465"/>
      <c r="AC35" s="2465"/>
      <c r="AD35" s="2465"/>
      <c r="AE35" s="2465"/>
      <c r="AF35" s="2465"/>
      <c r="AG35" s="2465"/>
    </row>
    <row r="36" spans="1:35">
      <c r="A36" t="s">
        <v>76</v>
      </c>
      <c r="B36" s="58" t="s">
        <v>3160</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5"/>
      <c r="Z36" s="2465"/>
      <c r="AA36" s="2465"/>
      <c r="AB36" s="2465"/>
      <c r="AC36" s="2465"/>
      <c r="AD36" s="2465"/>
      <c r="AE36" s="2465"/>
      <c r="AF36" s="2465"/>
      <c r="AG36" s="2465"/>
    </row>
    <row r="37" spans="1:35">
      <c r="A37" t="s">
        <v>76</v>
      </c>
      <c r="B37" s="58" t="s">
        <v>1207</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5"/>
      <c r="Z37" s="2465"/>
      <c r="AA37" s="2465"/>
      <c r="AB37" s="2465"/>
      <c r="AC37" s="2465"/>
      <c r="AD37" s="2465"/>
      <c r="AE37" s="2465"/>
      <c r="AF37" s="2465"/>
      <c r="AG37" s="246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5"/>
      <c r="Z38" s="2465"/>
      <c r="AA38" s="2465"/>
      <c r="AB38" s="2465"/>
      <c r="AC38" s="2465"/>
      <c r="AD38" s="2465"/>
      <c r="AE38" s="2465"/>
      <c r="AF38" s="2465"/>
      <c r="AG38" s="2465"/>
    </row>
    <row r="39" spans="1:35">
      <c r="A39" s="64" t="s">
        <v>2264</v>
      </c>
      <c r="B39" s="64" t="s">
        <v>1197</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5"/>
      <c r="Z39" s="2465"/>
      <c r="AA39" s="2465"/>
      <c r="AB39" s="2465"/>
      <c r="AC39" s="2465"/>
      <c r="AD39" s="2465"/>
      <c r="AE39" s="2465"/>
      <c r="AF39" s="2465"/>
      <c r="AG39" s="246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5"/>
      <c r="Z40" s="2465"/>
      <c r="AA40" s="2465"/>
      <c r="AB40" s="2465"/>
      <c r="AC40" s="2465"/>
      <c r="AD40" s="2465"/>
      <c r="AE40" s="2465"/>
      <c r="AF40" s="2465"/>
      <c r="AG40" s="2465"/>
    </row>
    <row r="41" spans="1:35">
      <c r="A41" s="64" t="s">
        <v>3161</v>
      </c>
      <c r="B41" s="64" t="s">
        <v>1199</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1030</v>
      </c>
      <c r="C42" s="58"/>
      <c r="D42" s="135"/>
      <c r="E42" s="135"/>
      <c r="F42" s="115"/>
      <c r="G42" s="115"/>
      <c r="H42" s="115"/>
      <c r="I42" s="115"/>
      <c r="J42" s="115"/>
      <c r="K42" s="115"/>
      <c r="L42" s="115"/>
      <c r="M42" s="209"/>
      <c r="N42" s="209"/>
      <c r="O42" s="28"/>
      <c r="P42" s="209">
        <v>6800647700000</v>
      </c>
      <c r="Q42" s="209">
        <v>6991978000000</v>
      </c>
      <c r="R42" s="209">
        <v>8168443200000</v>
      </c>
      <c r="S42" s="209"/>
      <c r="T42" s="2603"/>
      <c r="U42" s="260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3162</v>
      </c>
      <c r="B44" s="58" t="s">
        <v>1198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3163</v>
      </c>
      <c r="B45" s="58" t="s">
        <v>1208</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1763</v>
      </c>
      <c r="N50" t="s">
        <v>1763</v>
      </c>
      <c r="O50" t="s">
        <v>1763</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1210</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3164</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1901</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626</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3165</v>
      </c>
      <c r="B1" s="82" t="s">
        <v>3166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3168</v>
      </c>
      <c r="B6" s="1063" t="s">
        <v>834</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1295</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3169</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3170</v>
      </c>
      <c r="B11" s="65" t="s">
        <v>3171</v>
      </c>
      <c r="C11" t="s">
        <v>3172</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3173</v>
      </c>
      <c r="B12" s="65" t="s">
        <v>3173</v>
      </c>
      <c r="C12" t="s">
        <v>3172</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2451</v>
      </c>
      <c r="B13" s="64" t="s">
        <v>3174</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3175</v>
      </c>
      <c r="B14" s="64" t="s">
        <v>3176</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563</v>
      </c>
      <c r="B16" s="58" t="s">
        <v>1000</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1363</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800</v>
      </c>
      <c r="B19" s="64" t="s">
        <v>1008</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1062</v>
      </c>
      <c r="B20" s="64" t="s">
        <v>3177</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1442</v>
      </c>
      <c r="B22" s="64" t="s">
        <v>3178</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3179</v>
      </c>
      <c r="B23" s="64" t="s">
        <v>3179</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850</v>
      </c>
      <c r="B24" s="1558" t="s">
        <v>850</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1189</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3180</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3181</v>
      </c>
      <c r="B28" s="58" t="s">
        <v>1207</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3182</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3183</v>
      </c>
      <c r="B30" s="58" t="s">
        <v>1030</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617</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878</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3184</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829</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546</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3185</v>
      </c>
      <c r="B1" s="967" t="s">
        <v>3186</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3187</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3188</v>
      </c>
      <c r="Y4" s="1007" t="s">
        <v>27</v>
      </c>
      <c r="Z4" s="1007" t="s">
        <v>1140</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3189</v>
      </c>
      <c r="B9" s="988" t="s">
        <v>3190</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2232</v>
      </c>
      <c r="B10" s="988" t="s">
        <v>3191</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2883</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3192</v>
      </c>
      <c r="B12" s="997" t="s">
        <v>3193</v>
      </c>
      <c r="C12" s="968" t="s">
        <v>2361</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1424</v>
      </c>
      <c r="B13" s="1416" t="s">
        <v>1424</v>
      </c>
      <c r="C13" s="1417" t="s">
        <v>2361</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2451</v>
      </c>
      <c r="B14" s="988" t="s">
        <v>3194</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563</v>
      </c>
      <c r="B15" s="981" t="s">
        <v>1719</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2234</v>
      </c>
      <c r="B16" s="988" t="s">
        <v>3195</v>
      </c>
      <c r="C16" s="981" t="s">
        <v>1001</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3196</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3197</v>
      </c>
      <c r="C18" s="981" t="s">
        <v>1001</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3198</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3199</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800</v>
      </c>
      <c r="B22" s="988" t="s">
        <v>1386</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1436</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1732</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809</v>
      </c>
      <c r="B27" s="988" t="s">
        <v>1735</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3200</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3201</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3202</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3203</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3204</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3205</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3206</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3207</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3208</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595</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2646</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3209</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3210</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3211</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2268</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3210</v>
      </c>
      <c r="B46" s="996" t="s">
        <v>3210</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7153</v>
      </c>
      <c r="B47" s="996" t="s">
        <v>7153</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3212</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3213</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1210</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829</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3214</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460</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3215</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3216</v>
      </c>
      <c r="B1" s="82" t="s">
        <v>3217</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3218</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3219</v>
      </c>
      <c r="V5" s="28" t="s">
        <v>1214</v>
      </c>
      <c r="W5" s="28" t="s">
        <v>3220</v>
      </c>
      <c r="X5" s="2" t="s">
        <v>3220</v>
      </c>
      <c r="Y5" s="2" t="s">
        <v>3220</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3221</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536</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3222</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3223</v>
      </c>
      <c r="B9" s="64" t="s">
        <v>3224</v>
      </c>
      <c r="C9" s="769" t="s">
        <v>3225</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3226</v>
      </c>
      <c r="B10" s="695" t="s">
        <v>3227</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3228</v>
      </c>
      <c r="B11" s="695" t="s">
        <v>3229</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3230</v>
      </c>
      <c r="B12" s="99" t="s">
        <v>3231</v>
      </c>
      <c r="C12" s="769" t="s">
        <v>3232</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3233</v>
      </c>
      <c r="B13" s="648" t="s">
        <v>3233</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3234</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2276</v>
      </c>
      <c r="B15" s="99" t="s">
        <v>3235</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992</v>
      </c>
      <c r="B16" s="100" t="s">
        <v>1970</v>
      </c>
      <c r="C16" s="768" t="s">
        <v>3236</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995</v>
      </c>
      <c r="B17" s="100" t="s">
        <v>1132</v>
      </c>
      <c r="C17" s="768" t="s">
        <v>3237</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3226</v>
      </c>
      <c r="B18" s="695" t="s">
        <v>3227</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3228</v>
      </c>
      <c r="B19" s="695" t="s">
        <v>3229</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3238</v>
      </c>
      <c r="B20" s="342" t="s">
        <v>3238</v>
      </c>
      <c r="C20" s="769" t="s">
        <v>1001</v>
      </c>
      <c r="D20" s="58"/>
      <c r="E20" s="58"/>
      <c r="F20" s="28"/>
      <c r="G20" s="28"/>
      <c r="H20" s="178"/>
      <c r="I20" s="2481"/>
      <c r="J20" s="2481"/>
      <c r="K20" s="2481"/>
      <c r="L20" s="2692"/>
      <c r="M20" s="2692"/>
      <c r="N20" s="2693"/>
      <c r="O20" s="2693"/>
      <c r="P20" s="2518"/>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3239</v>
      </c>
      <c r="B21" s="696" t="s">
        <v>3239</v>
      </c>
      <c r="C21" s="769" t="s">
        <v>3240</v>
      </c>
      <c r="D21" s="58"/>
      <c r="E21" s="58"/>
      <c r="F21" s="28"/>
      <c r="G21" s="28"/>
      <c r="H21" s="178"/>
      <c r="I21" s="2481"/>
      <c r="J21" s="2481"/>
      <c r="K21" s="2481"/>
      <c r="L21" s="2692"/>
      <c r="M21" s="2692"/>
      <c r="N21" s="2693"/>
      <c r="O21" s="2693"/>
      <c r="P21" s="2518"/>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1728</v>
      </c>
      <c r="C23" s="55" t="s">
        <v>35</v>
      </c>
      <c r="D23" s="55"/>
      <c r="E23" s="55"/>
      <c r="H23" s="178">
        <v>45202000000000</v>
      </c>
      <c r="I23" s="295">
        <v>46477000000000</v>
      </c>
      <c r="J23" s="295">
        <v>50353000000000</v>
      </c>
      <c r="K23" s="295">
        <v>51400000000000</v>
      </c>
      <c r="L23" s="178">
        <v>83200000000000</v>
      </c>
      <c r="M23" s="178">
        <v>71400000000000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3226</v>
      </c>
      <c r="B24" s="633" t="s">
        <v>3227</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3228</v>
      </c>
      <c r="B25" s="633" t="s">
        <v>3229</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3241</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3242</v>
      </c>
      <c r="B27" s="64" t="s">
        <v>3243</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3244</v>
      </c>
      <c r="B28" s="65" t="s">
        <v>3244</v>
      </c>
      <c r="C28" s="58" t="s">
        <v>3245</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3246</v>
      </c>
      <c r="C29" s="58" t="s">
        <v>3247</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3248</v>
      </c>
      <c r="C30" s="58" t="s">
        <v>3247</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3226</v>
      </c>
      <c r="B31" s="633" t="s">
        <v>3227</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3228</v>
      </c>
      <c r="B32" s="633" t="s">
        <v>3229</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3249</v>
      </c>
      <c r="B33" s="65" t="s">
        <v>3249</v>
      </c>
      <c r="C33" s="58" t="s">
        <v>3245</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3226</v>
      </c>
      <c r="B34" s="633" t="s">
        <v>3227</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3228</v>
      </c>
      <c r="B35" s="633" t="s">
        <v>3229</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3250</v>
      </c>
      <c r="B36" s="64" t="s">
        <v>3251</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540</v>
      </c>
      <c r="B37" s="695" t="s">
        <v>540</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3226</v>
      </c>
      <c r="B38" s="633" t="s">
        <v>3227</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3228</v>
      </c>
      <c r="B39" s="633" t="s">
        <v>3229</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3252</v>
      </c>
      <c r="B40" s="65" t="s">
        <v>3253</v>
      </c>
      <c r="C40" s="58" t="s">
        <v>3254</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3255</v>
      </c>
      <c r="B41" s="65" t="s">
        <v>3256</v>
      </c>
      <c r="C41" s="58" t="s">
        <v>3254</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3257</v>
      </c>
      <c r="B42" s="65" t="s">
        <v>3258</v>
      </c>
      <c r="C42" s="58" t="s">
        <v>3254</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3259</v>
      </c>
      <c r="B43" s="65" t="s">
        <v>3260</v>
      </c>
      <c r="C43" s="58" t="s">
        <v>3254</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3261</v>
      </c>
      <c r="B44" s="64" t="s">
        <v>3262</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3263</v>
      </c>
      <c r="B45" s="65" t="s">
        <v>3264</v>
      </c>
      <c r="C45" s="58" t="s">
        <v>3265</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3266</v>
      </c>
      <c r="B46" s="65" t="s">
        <v>3267</v>
      </c>
      <c r="C46" s="58" t="s">
        <v>3265</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3226</v>
      </c>
      <c r="B48" s="633" t="s">
        <v>3227</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3228</v>
      </c>
      <c r="B49" s="633" t="s">
        <v>3229</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3268</v>
      </c>
      <c r="B50" s="65" t="s">
        <v>3269</v>
      </c>
      <c r="C50" s="58" t="s">
        <v>489</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3226</v>
      </c>
      <c r="B51" s="633" t="s">
        <v>3227</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3228</v>
      </c>
      <c r="B52" s="633" t="s">
        <v>3229</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3270</v>
      </c>
      <c r="B53" s="65" t="s">
        <v>3271</v>
      </c>
      <c r="C53" s="58" t="s">
        <v>489</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3226</v>
      </c>
      <c r="B54" s="633" t="s">
        <v>3227</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3228</v>
      </c>
      <c r="B55" s="633" t="s">
        <v>3229</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490</v>
      </c>
      <c r="B56" s="65" t="s">
        <v>3272</v>
      </c>
      <c r="C56" s="58" t="s">
        <v>489</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3226</v>
      </c>
      <c r="B57" s="633" t="s">
        <v>3227</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3228</v>
      </c>
      <c r="B58" s="633" t="s">
        <v>3229</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754</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3273</v>
      </c>
      <c r="B60" s="65" t="s">
        <v>3274</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3275</v>
      </c>
      <c r="B61" s="65" t="s">
        <v>3276</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3277</v>
      </c>
      <c r="B62" s="64" t="s">
        <v>3278</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3279</v>
      </c>
      <c r="B63" s="64" t="s">
        <v>3279</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3280</v>
      </c>
      <c r="B64" s="58" t="s">
        <v>3281</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3282</v>
      </c>
      <c r="B65" s="99" t="s">
        <v>3283</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3226</v>
      </c>
      <c r="B66" s="633" t="s">
        <v>3227</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3228</v>
      </c>
      <c r="B67" s="633" t="s">
        <v>3229</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3284</v>
      </c>
      <c r="C68" s="769" t="s">
        <v>3285</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925</v>
      </c>
      <c r="C69" s="769" t="s">
        <v>3285</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3226</v>
      </c>
      <c r="B70" s="633" t="s">
        <v>3227</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3228</v>
      </c>
      <c r="B71" s="633" t="s">
        <v>3229</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3286</v>
      </c>
      <c r="B72" s="100" t="s">
        <v>3287</v>
      </c>
      <c r="C72" s="58" t="s">
        <v>3285</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3288</v>
      </c>
      <c r="B73" s="100" t="s">
        <v>3289</v>
      </c>
      <c r="C73" s="58" t="s">
        <v>3285</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3290</v>
      </c>
      <c r="B74" s="100" t="s">
        <v>3291</v>
      </c>
      <c r="C74" s="58" t="s">
        <v>3285</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3292</v>
      </c>
      <c r="B75" s="100" t="s">
        <v>3293</v>
      </c>
      <c r="C75" s="58" t="s">
        <v>3285</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3294</v>
      </c>
      <c r="B76" s="99" t="s">
        <v>3295</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3296</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3297</v>
      </c>
      <c r="B78" s="90" t="s">
        <v>3298</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t="s">
        <v>3299</v>
      </c>
      <c r="B79" s="90" t="s">
        <v>3300</v>
      </c>
      <c r="C79" s="58" t="s">
        <v>201</v>
      </c>
      <c r="D79" s="58"/>
      <c r="E79" s="58"/>
      <c r="F79" s="28"/>
      <c r="G79" s="28"/>
      <c r="H79" s="210"/>
      <c r="I79" s="210"/>
      <c r="J79" s="210"/>
      <c r="K79" s="210"/>
      <c r="L79" s="178"/>
      <c r="M79" s="178">
        <v>-2800000000000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3301</v>
      </c>
      <c r="B80" s="58" t="s">
        <v>3302</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3303</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2"/>
      <c r="AG81" s="2522"/>
      <c r="AH81" s="2522"/>
      <c r="AI81" s="2522"/>
      <c r="AJ81" s="2522"/>
      <c r="AK81" s="2522"/>
      <c r="AL81" s="2522"/>
      <c r="AM81" s="2522"/>
      <c r="AN81" s="2522"/>
      <c r="AO81" s="2522"/>
      <c r="AP81" s="2522"/>
      <c r="AQ81" s="2522"/>
      <c r="AR81" s="2522"/>
      <c r="AS81" s="2522"/>
      <c r="AT81" s="2522"/>
      <c r="AU81" s="365"/>
      <c r="AV81" s="365"/>
      <c r="AW81" s="365"/>
      <c r="AX81" s="365"/>
      <c r="AY81" s="365"/>
      <c r="AZ81" s="365"/>
      <c r="BA81" s="365"/>
      <c r="BB81" s="365"/>
    </row>
    <row r="82" spans="1:54" ht="16.5">
      <c r="A82" t="s">
        <v>76</v>
      </c>
      <c r="B82" s="58" t="s">
        <v>1818</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2"/>
      <c r="AG82" s="2522"/>
      <c r="AH82" s="2522"/>
      <c r="AI82" s="2522"/>
      <c r="AJ82" s="2522"/>
      <c r="AK82" s="2522"/>
      <c r="AL82" s="2522"/>
      <c r="AM82" s="2522"/>
      <c r="AN82" s="2522"/>
      <c r="AO82" s="2522"/>
      <c r="AP82" s="2522"/>
      <c r="AQ82" s="2522"/>
      <c r="AR82" s="2522"/>
      <c r="AS82" s="2522"/>
      <c r="AT82" s="2522"/>
      <c r="AU82" s="365"/>
      <c r="AV82" s="365"/>
      <c r="AW82" s="365"/>
      <c r="AX82" s="365"/>
      <c r="AY82" s="365"/>
      <c r="AZ82" s="365"/>
      <c r="BA82" s="365"/>
      <c r="BB82" s="365"/>
    </row>
    <row r="83" spans="1:54" s="9" customFormat="1" ht="16.5">
      <c r="A83" s="9" t="s">
        <v>115</v>
      </c>
      <c r="B83" s="55" t="s">
        <v>3304</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4"/>
      <c r="AB83" s="365"/>
      <c r="AC83" s="365"/>
      <c r="AD83" s="365"/>
      <c r="AE83" s="365"/>
      <c r="AF83" s="2522"/>
      <c r="AG83" s="2522"/>
      <c r="AH83" s="2522"/>
      <c r="AI83" s="2522"/>
      <c r="AJ83" s="2522"/>
      <c r="AK83" s="2522"/>
      <c r="AL83" s="2522"/>
      <c r="AM83" s="2522"/>
      <c r="AN83" s="2522"/>
      <c r="AO83" s="2522"/>
      <c r="AP83" s="2522"/>
      <c r="AQ83" s="2522"/>
      <c r="AR83" s="2522"/>
      <c r="AS83" s="2522"/>
      <c r="AT83" s="2522"/>
      <c r="AU83" s="365"/>
      <c r="AV83" s="365"/>
      <c r="AW83" s="365"/>
      <c r="AX83" s="365"/>
      <c r="AY83" s="365"/>
      <c r="AZ83" s="365"/>
      <c r="BA83" s="365"/>
      <c r="BB83" s="365"/>
    </row>
    <row r="84" spans="1:54" ht="16.5">
      <c r="A84" t="s">
        <v>117</v>
      </c>
      <c r="B84" s="58" t="s">
        <v>3305</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2"/>
      <c r="AG84" s="2522"/>
      <c r="AH84" s="2522"/>
      <c r="AI84" s="2522"/>
      <c r="AJ84" s="2522"/>
      <c r="AK84" s="2522"/>
      <c r="AL84" s="2522"/>
      <c r="AM84" s="2522"/>
      <c r="AN84" s="2522"/>
      <c r="AO84" s="2522"/>
      <c r="AP84" s="2522"/>
      <c r="AQ84" s="2522"/>
      <c r="AR84" s="2522"/>
      <c r="AS84" s="2522"/>
      <c r="AT84" s="2522"/>
      <c r="AU84" s="365"/>
      <c r="AV84" s="365"/>
      <c r="AW84" s="365"/>
      <c r="AX84" s="365"/>
      <c r="AY84" s="365"/>
      <c r="AZ84" s="365"/>
      <c r="BA84" s="365"/>
      <c r="BB84" s="365"/>
    </row>
    <row r="85" spans="1:54" ht="16.5">
      <c r="A85" s="695" t="s">
        <v>3306</v>
      </c>
      <c r="B85" s="695" t="s">
        <v>3306</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2"/>
      <c r="AG85" s="2522"/>
      <c r="AH85" s="2522"/>
      <c r="AI85" s="2522"/>
      <c r="AJ85" s="2522"/>
      <c r="AK85" s="2522"/>
      <c r="AL85" s="2522"/>
      <c r="AM85" s="2522"/>
      <c r="AN85" s="2522"/>
      <c r="AO85" s="2522"/>
      <c r="AP85" s="2522"/>
      <c r="AQ85" s="2522"/>
      <c r="AR85" s="2522"/>
      <c r="AS85" s="2522"/>
      <c r="AT85" s="2522"/>
      <c r="AU85" s="365"/>
      <c r="AV85" s="365"/>
      <c r="AW85" s="365"/>
      <c r="AX85" s="365"/>
      <c r="AY85" s="365"/>
      <c r="AZ85" s="365"/>
      <c r="BA85" s="365"/>
      <c r="BB85" s="365"/>
    </row>
    <row r="86" spans="1:54" ht="16.5">
      <c r="A86" s="695" t="s">
        <v>3307</v>
      </c>
      <c r="B86" s="695" t="s">
        <v>3307</v>
      </c>
      <c r="C86" s="770" t="s">
        <v>3308</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2"/>
      <c r="AG86" s="2522"/>
      <c r="AH86" s="2522"/>
      <c r="AI86" s="2522"/>
      <c r="AJ86" s="2522"/>
      <c r="AK86" s="2522"/>
      <c r="AL86" s="2522"/>
      <c r="AM86" s="2522"/>
      <c r="AN86" s="2522"/>
      <c r="AO86" s="2522"/>
      <c r="AP86" s="2522"/>
      <c r="AQ86" s="2522"/>
      <c r="AR86" s="2522"/>
      <c r="AS86" s="2522"/>
      <c r="AT86" s="2522"/>
      <c r="AU86" s="365"/>
      <c r="AV86" s="365"/>
      <c r="AW86" s="365"/>
      <c r="AX86" s="365"/>
      <c r="AY86" s="365"/>
      <c r="AZ86" s="365"/>
      <c r="BA86" s="365"/>
      <c r="BB86" s="365"/>
    </row>
    <row r="87" spans="1:54" ht="16.5">
      <c r="A87" s="695" t="s">
        <v>3309</v>
      </c>
      <c r="B87" s="695" t="s">
        <v>3309</v>
      </c>
      <c r="C87" s="770" t="s">
        <v>3308</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2"/>
      <c r="AG87" s="2522"/>
      <c r="AH87" s="2522"/>
      <c r="AI87" s="2522"/>
      <c r="AJ87" s="2522"/>
      <c r="AK87" s="2522"/>
      <c r="AL87" s="2522"/>
      <c r="AM87" s="2522"/>
      <c r="AN87" s="2522"/>
      <c r="AO87" s="2522"/>
      <c r="AP87" s="2522"/>
      <c r="AQ87" s="2522"/>
      <c r="AR87" s="2522"/>
      <c r="AS87" s="2522"/>
      <c r="AT87" s="2522"/>
      <c r="AU87" s="365"/>
      <c r="AV87" s="365"/>
      <c r="AW87" s="365"/>
      <c r="AX87" s="365"/>
      <c r="AY87" s="365"/>
      <c r="AZ87" s="365"/>
      <c r="BA87" s="365"/>
      <c r="BB87" s="365"/>
    </row>
    <row r="88" spans="1:54" ht="16.5">
      <c r="A88" s="695" t="s">
        <v>3310</v>
      </c>
      <c r="B88" s="695" t="s">
        <v>3310</v>
      </c>
      <c r="C88" s="770" t="s">
        <v>3308</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2"/>
      <c r="AG88" s="2522"/>
      <c r="AH88" s="2522"/>
      <c r="AI88" s="2522"/>
      <c r="AJ88" s="2522"/>
      <c r="AK88" s="2522"/>
      <c r="AL88" s="2522"/>
      <c r="AM88" s="2522"/>
      <c r="AN88" s="2522"/>
      <c r="AO88" s="2522"/>
      <c r="AP88" s="2522"/>
      <c r="AQ88" s="2522"/>
      <c r="AR88" s="2522"/>
      <c r="AS88" s="2522"/>
      <c r="AT88" s="2522"/>
      <c r="AU88" s="365"/>
      <c r="AV88" s="365"/>
      <c r="AW88" s="365"/>
      <c r="AX88" s="365"/>
      <c r="AY88" s="365"/>
      <c r="AZ88" s="365"/>
      <c r="BA88" s="365"/>
      <c r="BB88" s="365"/>
    </row>
    <row r="89" spans="1:54" ht="16.5">
      <c r="A89" s="695" t="s">
        <v>3311</v>
      </c>
      <c r="B89" s="64" t="s">
        <v>3312</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2"/>
      <c r="AG89" s="2522"/>
      <c r="AH89" s="2522"/>
      <c r="AI89" s="2522"/>
      <c r="AJ89" s="2522"/>
      <c r="AK89" s="2522"/>
      <c r="AL89" s="2522"/>
      <c r="AM89" s="2522"/>
      <c r="AN89" s="2522"/>
      <c r="AO89" s="2522"/>
      <c r="AP89" s="2522"/>
      <c r="AQ89" s="2522"/>
      <c r="AR89" s="2522"/>
      <c r="AS89" s="2522"/>
      <c r="AT89" s="2522"/>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2"/>
      <c r="AG90" s="2522"/>
      <c r="AH90" s="2522"/>
      <c r="AI90" s="2522"/>
      <c r="AJ90" s="2522"/>
      <c r="AK90" s="2522"/>
      <c r="AL90" s="2522"/>
      <c r="AM90" s="2522"/>
      <c r="AN90" s="2522"/>
      <c r="AO90" s="2522"/>
      <c r="AP90" s="2522"/>
      <c r="AQ90" s="2522"/>
      <c r="AR90" s="2522"/>
      <c r="AS90" s="2522"/>
      <c r="AT90" s="2522"/>
      <c r="AU90" s="365"/>
      <c r="AV90" s="365"/>
      <c r="AW90" s="365"/>
      <c r="AX90" s="365"/>
      <c r="AY90" s="365"/>
      <c r="AZ90" s="365"/>
      <c r="BA90" s="365"/>
      <c r="BB90" s="365"/>
    </row>
    <row r="91" spans="1:54" ht="16.5">
      <c r="A91" s="64" t="s">
        <v>3313</v>
      </c>
      <c r="B91" s="64" t="s">
        <v>3314</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2"/>
      <c r="AG91" s="2522"/>
      <c r="AH91" s="2522"/>
      <c r="AI91" s="2522"/>
      <c r="AJ91" s="2522"/>
      <c r="AK91" s="2522"/>
      <c r="AL91" s="2522"/>
      <c r="AM91" s="2522"/>
      <c r="AN91" s="2522"/>
      <c r="AO91" s="2522"/>
      <c r="AP91" s="2522"/>
      <c r="AQ91" s="2522"/>
      <c r="AR91" s="2522"/>
      <c r="AS91" s="2522"/>
      <c r="AT91" s="2522"/>
      <c r="AU91" s="365"/>
      <c r="AV91" s="365"/>
      <c r="AW91" s="365"/>
      <c r="AX91" s="365"/>
      <c r="AY91" s="365"/>
      <c r="AZ91" s="365"/>
      <c r="BA91" s="365"/>
      <c r="BB91" s="365"/>
    </row>
    <row r="92" spans="1:54" ht="16.5">
      <c r="A92" s="695" t="s">
        <v>3315</v>
      </c>
      <c r="B92" s="695" t="s">
        <v>3315</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2"/>
      <c r="AG92" s="2522"/>
      <c r="AH92" s="2522"/>
      <c r="AI92" s="2522"/>
      <c r="AJ92" s="2522"/>
      <c r="AK92" s="2522"/>
      <c r="AL92" s="2522"/>
      <c r="AM92" s="2522"/>
      <c r="AN92" s="2522"/>
      <c r="AO92" s="2522"/>
      <c r="AP92" s="2522"/>
      <c r="AQ92" s="2522"/>
      <c r="AR92" s="2522"/>
      <c r="AS92" s="2522"/>
      <c r="AT92" s="2522"/>
      <c r="AU92" s="365"/>
      <c r="AV92" s="365"/>
      <c r="AW92" s="365"/>
      <c r="AX92" s="365"/>
      <c r="AY92" s="365"/>
      <c r="AZ92" s="365"/>
      <c r="BA92" s="365"/>
      <c r="BB92" s="365"/>
    </row>
    <row r="93" spans="1:54" ht="16.5">
      <c r="A93" s="695" t="s">
        <v>3316</v>
      </c>
      <c r="B93" s="695" t="s">
        <v>3316</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2"/>
      <c r="AG93" s="2522"/>
      <c r="AH93" s="2522"/>
      <c r="AI93" s="2522"/>
      <c r="AJ93" s="2522"/>
      <c r="AK93" s="2522"/>
      <c r="AL93" s="2522"/>
      <c r="AM93" s="2522"/>
      <c r="AN93" s="2522"/>
      <c r="AO93" s="2522"/>
      <c r="AP93" s="2522"/>
      <c r="AQ93" s="2522"/>
      <c r="AR93" s="2522"/>
      <c r="AS93" s="2522"/>
      <c r="AT93" s="2522"/>
      <c r="AU93" s="365"/>
      <c r="AV93" s="365"/>
      <c r="AW93" s="365"/>
      <c r="AX93" s="365"/>
      <c r="AY93" s="365"/>
      <c r="AZ93" s="365"/>
      <c r="BA93" s="365"/>
      <c r="BB93" s="365"/>
    </row>
    <row r="94" spans="1:54">
      <c r="A94" s="64" t="s">
        <v>3317</v>
      </c>
      <c r="B94" s="64" t="s">
        <v>3318</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2"/>
      <c r="AG94" s="2522"/>
      <c r="AH94" s="2522"/>
      <c r="AI94" s="2522"/>
      <c r="AJ94" s="2522"/>
      <c r="AK94" s="2522"/>
      <c r="AL94" s="2522"/>
      <c r="AM94" s="2522"/>
      <c r="AN94" s="2522"/>
      <c r="AO94" s="2522"/>
      <c r="AP94" s="2522"/>
      <c r="AQ94" s="2522"/>
      <c r="AR94" s="2522"/>
      <c r="AS94" s="2522"/>
      <c r="AT94" s="2522"/>
      <c r="AU94" s="365"/>
      <c r="AV94" s="365"/>
      <c r="AW94" s="365"/>
      <c r="AX94" s="365"/>
      <c r="AY94" s="365"/>
      <c r="AZ94" s="365"/>
      <c r="BA94" s="365"/>
      <c r="BB94" s="365"/>
    </row>
    <row r="95" spans="1:54" ht="16.5">
      <c r="A95" s="152" t="s">
        <v>3319</v>
      </c>
      <c r="B95" s="152" t="s">
        <v>3319</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2"/>
      <c r="AG95" s="2522"/>
      <c r="AH95" s="2522"/>
      <c r="AI95" s="2522"/>
      <c r="AJ95" s="2522"/>
      <c r="AK95" s="2522"/>
      <c r="AL95" s="2522"/>
      <c r="AM95" s="2522"/>
      <c r="AN95" s="2522"/>
      <c r="AO95" s="2522"/>
      <c r="AP95" s="2522"/>
      <c r="AQ95" s="2522"/>
      <c r="AR95" s="2522"/>
      <c r="AS95" s="2522"/>
      <c r="AT95" s="2522"/>
      <c r="AU95" s="365"/>
      <c r="AV95" s="365"/>
      <c r="AW95" s="365"/>
      <c r="AX95" s="365"/>
      <c r="AY95" s="365"/>
      <c r="AZ95" s="365"/>
      <c r="BA95" s="365"/>
      <c r="BB95" s="365"/>
    </row>
    <row r="96" spans="1:54" ht="16.5">
      <c r="A96" s="58" t="s">
        <v>3125</v>
      </c>
      <c r="B96" s="58" t="s">
        <v>3320</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2"/>
      <c r="AG96" s="2522"/>
      <c r="AH96" s="2522"/>
      <c r="AI96" s="2522"/>
      <c r="AJ96" s="2522"/>
      <c r="AK96" s="2522"/>
      <c r="AL96" s="2522"/>
      <c r="AM96" s="2522"/>
      <c r="AN96" s="2522"/>
      <c r="AO96" s="2522"/>
      <c r="AP96" s="2522"/>
      <c r="AQ96" s="2522"/>
      <c r="AR96" s="2522"/>
      <c r="AS96" s="2522"/>
      <c r="AT96" s="2522"/>
      <c r="AU96" s="365"/>
      <c r="AV96" s="365"/>
      <c r="AW96" s="365"/>
      <c r="AX96" s="365"/>
      <c r="AY96" s="365"/>
      <c r="AZ96" s="365"/>
      <c r="BA96" s="365"/>
      <c r="BB96" s="365"/>
    </row>
    <row r="97" spans="1:54" s="607" customFormat="1">
      <c r="A97" s="648" t="s">
        <v>1268</v>
      </c>
      <c r="B97" s="648" t="s">
        <v>428</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8"/>
      <c r="Q97" s="2518">
        <v>4600000000000</v>
      </c>
      <c r="R97" s="2518">
        <v>4700000000000</v>
      </c>
      <c r="S97" s="2518">
        <v>18000000000000</v>
      </c>
      <c r="T97" s="2518">
        <v>21300000000000</v>
      </c>
      <c r="U97" s="2518">
        <v>5800000000000</v>
      </c>
      <c r="V97" s="2518">
        <v>500000000000</v>
      </c>
      <c r="W97" s="2634">
        <v>1100000000000</v>
      </c>
      <c r="X97" s="2630">
        <v>4500000000000</v>
      </c>
      <c r="Y97" s="2630">
        <v>3300000000000</v>
      </c>
      <c r="Z97" s="2630">
        <v>2000000000000</v>
      </c>
      <c r="AA97" s="2522"/>
      <c r="AB97" s="2522"/>
      <c r="AC97" s="2522"/>
      <c r="AD97" s="2522"/>
      <c r="AE97" s="2522"/>
      <c r="AF97" s="2522"/>
      <c r="AG97" s="2522"/>
      <c r="AH97" s="2522"/>
      <c r="AI97" s="2522"/>
      <c r="AJ97" s="2522"/>
      <c r="AK97" s="2522"/>
      <c r="AL97" s="2522"/>
      <c r="AM97" s="2522"/>
      <c r="AN97" s="2522"/>
      <c r="AO97" s="2522"/>
      <c r="AP97" s="2522"/>
      <c r="AQ97" s="2522"/>
      <c r="AR97" s="2522"/>
      <c r="AS97" s="2522"/>
      <c r="AT97" s="2522"/>
      <c r="AU97" s="699"/>
      <c r="AV97" s="699"/>
      <c r="AW97" s="699"/>
      <c r="AX97" s="699"/>
      <c r="AY97" s="699"/>
      <c r="AZ97" s="699"/>
      <c r="BA97" s="699"/>
      <c r="BB97" s="699"/>
    </row>
    <row r="98" spans="1:54">
      <c r="A98" s="648" t="s">
        <v>3321</v>
      </c>
      <c r="B98" s="648" t="s">
        <v>3322</v>
      </c>
      <c r="C98" s="771" t="s">
        <v>3081</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2"/>
      <c r="AG98" s="2522"/>
      <c r="AH98" s="2522"/>
      <c r="AI98" s="2522"/>
      <c r="AJ98" s="2522"/>
      <c r="AK98" s="2522"/>
      <c r="AL98" s="2522"/>
      <c r="AM98" s="2522"/>
      <c r="AN98" s="2522"/>
      <c r="AO98" s="2522"/>
      <c r="AP98" s="2522"/>
      <c r="AQ98" s="2522"/>
      <c r="AR98" s="2522"/>
      <c r="AS98" s="2522"/>
      <c r="AT98" s="2522"/>
      <c r="AU98" s="365"/>
      <c r="AV98" s="365"/>
      <c r="AW98" s="365"/>
      <c r="AX98" s="365"/>
      <c r="AY98" s="365"/>
      <c r="AZ98" s="365"/>
      <c r="BA98" s="365"/>
      <c r="BB98" s="365"/>
    </row>
    <row r="99" spans="1:54">
      <c r="A99" s="648" t="s">
        <v>447</v>
      </c>
      <c r="B99" s="648" t="s">
        <v>447</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2"/>
      <c r="AG99" s="2522"/>
      <c r="AH99" s="2522"/>
      <c r="AI99" s="2522"/>
      <c r="AJ99" s="2522"/>
      <c r="AK99" s="2522"/>
      <c r="AL99" s="2522"/>
      <c r="AM99" s="2522"/>
      <c r="AN99" s="2522"/>
      <c r="AO99" s="2522"/>
      <c r="AP99" s="2522"/>
      <c r="AQ99" s="2522"/>
      <c r="AR99" s="2522"/>
      <c r="AS99" s="2522"/>
      <c r="AT99" s="2522"/>
      <c r="AU99" s="365"/>
      <c r="AV99" s="365"/>
      <c r="AW99" s="365"/>
      <c r="AX99" s="365"/>
      <c r="AY99" s="365"/>
      <c r="AZ99" s="365"/>
      <c r="BA99" s="365"/>
      <c r="BB99" s="365"/>
    </row>
    <row r="100" spans="1:54">
      <c r="A100" s="648" t="s">
        <v>1358</v>
      </c>
      <c r="B100" s="648" t="s">
        <v>1358</v>
      </c>
      <c r="C100" s="607"/>
      <c r="Q100" s="21">
        <v>4200000000000</v>
      </c>
      <c r="R100" s="21">
        <v>3500000000000</v>
      </c>
      <c r="S100" s="21">
        <v>3700000000000</v>
      </c>
      <c r="T100" s="21">
        <v>2400000000000</v>
      </c>
      <c r="AF100" s="2465"/>
      <c r="AG100" s="2465"/>
      <c r="AH100" s="2465"/>
      <c r="AI100" s="2465"/>
      <c r="AJ100" s="2465"/>
      <c r="AK100" s="2465"/>
      <c r="AL100" s="2465"/>
      <c r="AM100" s="2465"/>
      <c r="AN100" s="2465"/>
      <c r="AO100" s="2465"/>
      <c r="AP100" s="2465"/>
      <c r="AQ100" s="2465"/>
      <c r="AR100" s="2465"/>
      <c r="AS100" s="2465"/>
      <c r="AT100" s="2465"/>
    </row>
    <row r="101" spans="1:54" ht="16.5">
      <c r="A101" s="99" t="s">
        <v>3323</v>
      </c>
      <c r="B101" s="99" t="s">
        <v>3323</v>
      </c>
      <c r="C101" s="771" t="s">
        <v>3081</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2"/>
      <c r="AG101" s="2522"/>
      <c r="AH101" s="2522"/>
      <c r="AI101" s="2522"/>
      <c r="AJ101" s="2522"/>
      <c r="AK101" s="2522"/>
      <c r="AL101" s="2522"/>
      <c r="AM101" s="2522"/>
      <c r="AN101" s="2522"/>
      <c r="AO101" s="2522"/>
      <c r="AP101" s="2522"/>
      <c r="AQ101" s="2522"/>
      <c r="AR101" s="2522"/>
      <c r="AS101" s="2522"/>
      <c r="AT101" s="2522"/>
      <c r="AU101" s="365"/>
      <c r="AV101" s="365"/>
      <c r="AW101" s="365"/>
      <c r="AX101" s="365"/>
      <c r="AY101" s="365"/>
      <c r="AZ101" s="365"/>
      <c r="BA101" s="365"/>
      <c r="BB101" s="365"/>
    </row>
    <row r="102" spans="1:54" ht="16.5">
      <c r="A102" s="648" t="s">
        <v>447</v>
      </c>
      <c r="B102" s="648" t="s">
        <v>447</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2"/>
      <c r="AG102" s="2522"/>
      <c r="AH102" s="2522"/>
      <c r="AI102" s="2522"/>
      <c r="AJ102" s="2522"/>
      <c r="AK102" s="2522"/>
      <c r="AL102" s="2522"/>
      <c r="AM102" s="2522"/>
      <c r="AN102" s="2522"/>
      <c r="AO102" s="2522"/>
      <c r="AP102" s="2522"/>
      <c r="AQ102" s="2522"/>
      <c r="AR102" s="2522"/>
      <c r="AS102" s="2522"/>
      <c r="AT102" s="2522"/>
      <c r="AU102" s="365"/>
      <c r="AV102" s="365"/>
      <c r="AW102" s="365"/>
      <c r="AX102" s="365"/>
      <c r="AY102" s="365"/>
      <c r="AZ102" s="365"/>
      <c r="BA102" s="365"/>
      <c r="BB102" s="365"/>
    </row>
    <row r="103" spans="1:54" ht="16.5">
      <c r="A103" s="648" t="s">
        <v>1358</v>
      </c>
      <c r="B103" s="648" t="s">
        <v>1358</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2"/>
      <c r="AG103" s="2522"/>
      <c r="AH103" s="2522"/>
      <c r="AI103" s="2522"/>
      <c r="AJ103" s="2522"/>
      <c r="AK103" s="2522"/>
      <c r="AL103" s="2522"/>
      <c r="AM103" s="2522"/>
      <c r="AN103" s="2522"/>
      <c r="AO103" s="2522"/>
      <c r="AP103" s="2522"/>
      <c r="AQ103" s="2522"/>
      <c r="AR103" s="2522"/>
      <c r="AS103" s="2522"/>
      <c r="AT103" s="2522"/>
      <c r="AU103" s="365"/>
      <c r="AV103" s="365"/>
      <c r="AW103" s="365"/>
      <c r="AX103" s="365"/>
      <c r="AY103" s="365"/>
      <c r="AZ103" s="365"/>
      <c r="BA103" s="365"/>
      <c r="BB103" s="365"/>
    </row>
    <row r="104" spans="1:54" ht="16.5" customHeight="1">
      <c r="A104" s="103" t="s">
        <v>3324</v>
      </c>
      <c r="B104" s="103" t="s">
        <v>3325</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2"/>
      <c r="AG104" s="2522"/>
      <c r="AH104" s="2522"/>
      <c r="AI104" s="2522"/>
      <c r="AJ104" s="2522"/>
      <c r="AK104" s="2522"/>
      <c r="AL104" s="2522"/>
      <c r="AM104" s="2522"/>
      <c r="AN104" s="2522"/>
      <c r="AO104" s="2522"/>
      <c r="AP104" s="2522"/>
      <c r="AQ104" s="2522"/>
      <c r="AR104" s="2522"/>
      <c r="AS104" s="2522"/>
      <c r="AT104" s="2522"/>
      <c r="AU104" s="365"/>
      <c r="AV104" s="365"/>
      <c r="AW104" s="365"/>
      <c r="AX104" s="365"/>
      <c r="AY104" s="365"/>
      <c r="AZ104" s="365"/>
      <c r="BA104" s="365"/>
      <c r="BB104" s="365"/>
    </row>
    <row r="105" spans="1:54" ht="16.5" customHeight="1">
      <c r="A105" s="648" t="s">
        <v>3316</v>
      </c>
      <c r="B105" s="648" t="s">
        <v>3316</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2"/>
      <c r="AG105" s="2522"/>
      <c r="AH105" s="2522"/>
      <c r="AI105" s="2522"/>
      <c r="AJ105" s="2522"/>
      <c r="AK105" s="2522"/>
      <c r="AL105" s="2522"/>
      <c r="AM105" s="2522"/>
      <c r="AN105" s="2522"/>
      <c r="AO105" s="2522"/>
      <c r="AP105" s="2522"/>
      <c r="AQ105" s="2522"/>
      <c r="AR105" s="2522"/>
      <c r="AS105" s="2522"/>
      <c r="AT105" s="2522"/>
      <c r="AU105" s="365"/>
      <c r="AV105" s="365"/>
      <c r="AW105" s="365"/>
      <c r="AX105" s="365"/>
      <c r="AY105" s="365"/>
      <c r="AZ105" s="365"/>
      <c r="BA105" s="365"/>
      <c r="BB105" s="365"/>
    </row>
    <row r="106" spans="1:54" ht="16.5" customHeight="1">
      <c r="A106" s="152" t="s">
        <v>3319</v>
      </c>
      <c r="B106" s="152" t="s">
        <v>3319</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2"/>
      <c r="AG106" s="2522"/>
      <c r="AH106" s="2522"/>
      <c r="AI106" s="2522"/>
      <c r="AJ106" s="2522"/>
      <c r="AK106" s="2522"/>
      <c r="AL106" s="2522"/>
      <c r="AM106" s="2522"/>
      <c r="AN106" s="2522"/>
      <c r="AO106" s="2522"/>
      <c r="AP106" s="2522"/>
      <c r="AQ106" s="2522"/>
      <c r="AR106" s="2522"/>
      <c r="AS106" s="2522"/>
      <c r="AT106" s="2522"/>
      <c r="AU106" s="365"/>
      <c r="AV106" s="365"/>
      <c r="AW106" s="365"/>
      <c r="AX106" s="365"/>
      <c r="AY106" s="365"/>
      <c r="AZ106" s="365"/>
      <c r="BA106" s="365"/>
      <c r="BB106" s="365"/>
    </row>
    <row r="107" spans="1:54" ht="16.5">
      <c r="A107" s="697" t="s">
        <v>3326</v>
      </c>
      <c r="B107" s="697" t="s">
        <v>3326</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2"/>
      <c r="AG107" s="2522"/>
      <c r="AH107" s="2522"/>
      <c r="AI107" s="2522"/>
      <c r="AJ107" s="2522"/>
      <c r="AK107" s="2522"/>
      <c r="AL107" s="2522"/>
      <c r="AM107" s="2522"/>
      <c r="AN107" s="2522"/>
      <c r="AO107" s="2522"/>
      <c r="AP107" s="2522"/>
      <c r="AQ107" s="2522"/>
      <c r="AR107" s="2522"/>
      <c r="AS107" s="2522"/>
      <c r="AT107" s="2522"/>
      <c r="AU107" s="365"/>
      <c r="AV107" s="365"/>
      <c r="AW107" s="365"/>
      <c r="AX107" s="365"/>
      <c r="AY107" s="365"/>
      <c r="AZ107" s="365"/>
      <c r="BA107" s="365"/>
      <c r="BB107" s="365"/>
    </row>
    <row r="108" spans="1:54">
      <c r="A108" s="99" t="s">
        <v>3327</v>
      </c>
      <c r="B108" s="99" t="s">
        <v>3328</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2"/>
      <c r="AG108" s="2522"/>
      <c r="AH108" s="2522"/>
      <c r="AI108" s="2522"/>
      <c r="AJ108" s="2522"/>
      <c r="AK108" s="2522"/>
      <c r="AL108" s="2522"/>
      <c r="AM108" s="2522"/>
      <c r="AN108" s="2522"/>
      <c r="AO108" s="2522"/>
      <c r="AP108" s="2522"/>
      <c r="AQ108" s="2522"/>
      <c r="AR108" s="2522"/>
      <c r="AS108" s="2522"/>
      <c r="AT108" s="2522"/>
      <c r="AU108" s="365"/>
      <c r="AV108" s="365"/>
      <c r="AW108" s="365"/>
      <c r="AX108" s="365"/>
      <c r="AY108" s="365"/>
      <c r="AZ108" s="365"/>
      <c r="BA108" s="365"/>
      <c r="BB108" s="365"/>
    </row>
    <row r="109" spans="1:54" ht="16.5">
      <c r="A109" s="103" t="s">
        <v>603</v>
      </c>
      <c r="B109" s="103" t="s">
        <v>3329</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2"/>
      <c r="AG109" s="2522"/>
      <c r="AH109" s="2522"/>
      <c r="AI109" s="2522"/>
      <c r="AJ109" s="2522"/>
      <c r="AK109" s="2522"/>
      <c r="AL109" s="2522"/>
      <c r="AM109" s="2522"/>
      <c r="AN109" s="2522"/>
      <c r="AO109" s="2522"/>
      <c r="AP109" s="2522"/>
      <c r="AQ109" s="2522"/>
      <c r="AR109" s="2522"/>
      <c r="AS109" s="2522"/>
      <c r="AT109" s="2522"/>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3330</v>
      </c>
      <c r="B111" s="117" t="s">
        <v>3330</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617</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3331</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3332</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3333</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3334</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3335</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3336</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3337</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3338</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3339</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3340</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3341</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3342</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3343</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3344</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3345</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3346</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3347</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3348</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3349</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3350</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3351</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1964</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939</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3352</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1705</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1043</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3353</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3354</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54.653096093683743</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7212</v>
      </c>
      <c r="B1" s="1086" t="s">
        <v>3355</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3356</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1415</v>
      </c>
      <c r="B6" s="1424" t="s">
        <v>3357</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827</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1375</v>
      </c>
      <c r="B8" s="966" t="s">
        <v>1375</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842</v>
      </c>
      <c r="B9" s="980" t="s">
        <v>842</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3358</v>
      </c>
      <c r="B10" s="1395" t="s">
        <v>3358</v>
      </c>
      <c r="C10" s="975" t="s">
        <v>3359</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3360</v>
      </c>
      <c r="B11" s="1395" t="s">
        <v>3361</v>
      </c>
      <c r="C11" s="975" t="s">
        <v>3359</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3362</v>
      </c>
      <c r="B12" s="1395" t="s">
        <v>3362</v>
      </c>
      <c r="C12" s="975" t="s">
        <v>3359</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3363</v>
      </c>
      <c r="B13" s="980" t="s">
        <v>3363</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3364</v>
      </c>
      <c r="B14" s="1395" t="s">
        <v>3365</v>
      </c>
      <c r="C14" s="975" t="s">
        <v>3366</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3367</v>
      </c>
      <c r="B15" s="1395" t="s">
        <v>3367</v>
      </c>
      <c r="C15" s="975" t="s">
        <v>3366</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793</v>
      </c>
      <c r="B16" s="980" t="s">
        <v>793</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3368</v>
      </c>
      <c r="B17" s="1395" t="s">
        <v>3369</v>
      </c>
      <c r="C17" s="975" t="s">
        <v>3370</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3371</v>
      </c>
      <c r="B18" s="1395" t="s">
        <v>3371</v>
      </c>
      <c r="C18" s="975" t="s">
        <v>3370</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1775</v>
      </c>
      <c r="B19" s="1425" t="s">
        <v>1775</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3372</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479</v>
      </c>
      <c r="B23" s="1427" t="s">
        <v>479</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3373</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3374</v>
      </c>
      <c r="B25" s="980" t="s">
        <v>3374</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3375</v>
      </c>
      <c r="B26" s="980" t="s">
        <v>3375</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3376</v>
      </c>
      <c r="C27" s="981"/>
      <c r="D27" s="1050"/>
      <c r="E27" s="1050"/>
      <c r="F27" s="1050"/>
      <c r="G27" s="1050"/>
      <c r="H27" s="1050"/>
      <c r="I27" s="1050"/>
      <c r="J27" s="1050"/>
      <c r="K27" s="1050"/>
      <c r="L27" s="1050"/>
      <c r="M27" s="1050"/>
      <c r="N27" s="1050"/>
      <c r="O27" s="1050"/>
      <c r="P27" s="1051"/>
      <c r="Q27" s="1051"/>
      <c r="R27" s="1050" t="s">
        <v>3377</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907</v>
      </c>
      <c r="B29" s="1389" t="s">
        <v>907</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2140</v>
      </c>
      <c r="B31" s="1395" t="s">
        <v>2140</v>
      </c>
      <c r="C31" s="975" t="s">
        <v>3378</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544</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3379</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3378</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3380</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3381</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3382</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3383</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3384</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3385</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2329</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3386</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3387</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3388</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3389</v>
      </c>
      <c r="B45" s="1418" t="s">
        <v>3390</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865</v>
      </c>
      <c r="B46" s="980" t="s">
        <v>865</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3391</v>
      </c>
      <c r="B49" s="980" t="s">
        <v>3391</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2602</v>
      </c>
      <c r="B50" s="1425" t="s">
        <v>2602</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3392</v>
      </c>
      <c r="B51" s="1389" t="s">
        <v>3392</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1703</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453</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454</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3393</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3394</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1210</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3395</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726</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1366</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2646</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546</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1135</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3396</v>
      </c>
      <c r="B1" s="82" t="s">
        <v>3397</v>
      </c>
      <c r="C1" s="82"/>
      <c r="D1" s="27"/>
      <c r="E1" s="27"/>
      <c r="F1" s="27"/>
      <c r="G1" s="27"/>
      <c r="H1" s="27"/>
      <c r="I1" s="27"/>
      <c r="J1" s="27"/>
      <c r="K1" s="27"/>
      <c r="L1" s="27"/>
      <c r="M1" s="27"/>
      <c r="N1" s="27"/>
      <c r="O1" s="28"/>
      <c r="P1" s="28"/>
      <c r="Q1" s="28"/>
      <c r="R1" s="29"/>
      <c r="S1" s="28"/>
      <c r="T1" s="28"/>
      <c r="U1" s="28"/>
      <c r="V1" s="28"/>
      <c r="W1" s="28"/>
      <c r="X1" s="2"/>
    </row>
    <row r="2" spans="1:26">
      <c r="B2" s="30" t="s">
        <v>3398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1141</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3399</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3400</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3401</v>
      </c>
      <c r="B10" s="100" t="s">
        <v>3402</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3403</v>
      </c>
      <c r="B11" s="100" t="s">
        <v>3404</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1057</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1148</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3405</v>
      </c>
      <c r="B15" s="100" t="s">
        <v>3406</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3407</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3408</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6">
        <v>9658000000</v>
      </c>
      <c r="S19" s="296">
        <v>8005000000</v>
      </c>
      <c r="T19" s="296">
        <v>7937000000</v>
      </c>
      <c r="U19" s="296">
        <v>8718000000</v>
      </c>
      <c r="V19" s="296">
        <v>9248000000</v>
      </c>
      <c r="W19" s="296">
        <v>9808000000</v>
      </c>
      <c r="X19" s="296">
        <v>10179000000</v>
      </c>
      <c r="Y19" s="296">
        <v>10731000000</v>
      </c>
      <c r="Z19" s="296">
        <v>11240000000</v>
      </c>
    </row>
    <row r="20" spans="1:30" ht="16.5">
      <c r="A20" s="58" t="s">
        <v>658</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3409</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3409</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3410</v>
      </c>
      <c r="B25" s="99" t="s">
        <v>3411</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1442</v>
      </c>
      <c r="B26" s="99" t="s">
        <v>3412</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3413</v>
      </c>
      <c r="B27" s="99" t="s">
        <v>3414</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3415</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489</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3416</v>
      </c>
      <c r="B30" s="100" t="s">
        <v>3417</v>
      </c>
      <c r="C30" s="27" t="s">
        <v>489</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3418</v>
      </c>
      <c r="B31" s="100" t="s">
        <v>3419</v>
      </c>
      <c r="C31" s="27" t="s">
        <v>489</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3420</v>
      </c>
      <c r="B32" s="100" t="s">
        <v>3420</v>
      </c>
      <c r="C32" s="27" t="s">
        <v>489</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490</v>
      </c>
      <c r="B33" s="100" t="s">
        <v>3421</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1009</v>
      </c>
      <c r="B34" s="99" t="s">
        <v>3422</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615</v>
      </c>
      <c r="B36" s="90" t="s">
        <v>1162</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3423</v>
      </c>
      <c r="B37" s="90" t="s">
        <v>3424</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3425</v>
      </c>
      <c r="B38" s="90" t="s">
        <v>3426</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3427</v>
      </c>
      <c r="B39" s="90" t="s">
        <v>3428</v>
      </c>
      <c r="C39" s="58" t="s">
        <v>201</v>
      </c>
      <c r="D39" s="125"/>
      <c r="E39" s="125"/>
      <c r="F39" s="125"/>
      <c r="G39" s="125"/>
      <c r="H39" s="125"/>
      <c r="I39" s="125"/>
      <c r="J39" s="125"/>
      <c r="K39" s="125"/>
      <c r="L39" s="125"/>
      <c r="M39" s="125"/>
      <c r="N39" s="125"/>
      <c r="O39" s="125"/>
      <c r="P39" s="142">
        <v>77000000</v>
      </c>
      <c r="Q39" s="74">
        <v>-61000000</v>
      </c>
      <c r="R39" s="675">
        <v>29000000</v>
      </c>
      <c r="S39" s="675">
        <v>259000000</v>
      </c>
      <c r="T39" s="675">
        <v>-11000000</v>
      </c>
      <c r="U39" s="675">
        <v>0</v>
      </c>
      <c r="V39" s="675">
        <v>0</v>
      </c>
      <c r="W39" s="675">
        <v>0</v>
      </c>
      <c r="X39" s="675">
        <v>0</v>
      </c>
      <c r="Y39" s="675">
        <v>0</v>
      </c>
      <c r="Z39" s="675">
        <v>0</v>
      </c>
    </row>
    <row r="40" spans="1:26" ht="16.5">
      <c r="A40" t="s">
        <v>76</v>
      </c>
      <c r="B40" s="90" t="s">
        <v>3429</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3430</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3431</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3432</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3433</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3434</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3435</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3436</v>
      </c>
      <c r="B48" s="99" t="s">
        <v>3437</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3327</v>
      </c>
      <c r="B49" s="99" t="s">
        <v>3438</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3439</v>
      </c>
      <c r="B50" s="99" t="s">
        <v>3440</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1099</v>
      </c>
      <c r="B51" s="90" t="s">
        <v>3441</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3442</v>
      </c>
      <c r="B52" s="657" t="s">
        <v>3442</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1703</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2346</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939</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1964</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34.901092820583763</v>
      </c>
      <c r="H69" s="364">
        <f t="shared" si="28"/>
        <v>38.314176245210732</v>
      </c>
      <c r="I69" s="364">
        <f t="shared" si="28"/>
        <v>38.296918767507002</v>
      </c>
      <c r="J69" s="364">
        <f t="shared" si="28"/>
        <v>35.850117096018735</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35.338755659902731</v>
      </c>
      <c r="R69" s="364">
        <f t="shared" si="28"/>
        <v>38.088101904799466</v>
      </c>
      <c r="S69" s="364">
        <f t="shared" si="28"/>
        <v>29.59881678683675</v>
      </c>
      <c r="T69" s="364">
        <f t="shared" si="28"/>
        <v>27.359531196139265</v>
      </c>
      <c r="U69" s="364">
        <f t="shared" si="28"/>
        <v>28.042072758853614</v>
      </c>
      <c r="V69" s="364">
        <f t="shared" si="28"/>
        <v>27.771771771771775</v>
      </c>
      <c r="W69" s="364">
        <f t="shared" si="28"/>
        <v>27.497266533965071</v>
      </c>
      <c r="X69" s="364">
        <f t="shared" si="28"/>
        <v>26.642412186567554</v>
      </c>
    </row>
    <row r="70" spans="2:24">
      <c r="B70" t="s">
        <v>3443</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T6" activePane="bottomRight" state="frozen"/>
      <selection pane="topRight" activeCell="R7" sqref="R7"/>
      <selection pane="bottomLeft" activeCell="R7" sqref="R7"/>
      <selection pane="bottomRight" activeCell="U8" sqref="U8"/>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3444</v>
      </c>
      <c r="B1" s="1431" t="s">
        <v>3445</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3446</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3447</v>
      </c>
      <c r="B6" s="1457" t="s">
        <v>3447</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v>5223000000000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3448</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5223000000000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U12+U17+U18</f>
        <v>10190000000000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3449</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2564</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837</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3450</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3451</v>
      </c>
      <c r="B12" s="1442" t="s">
        <v>3451</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3452</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3453</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3454</v>
      </c>
      <c r="B17" s="1442" t="s">
        <v>3454</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3455</v>
      </c>
      <c r="B18" s="1442" t="s">
        <v>3455</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1444">
        <v>-11000000000</v>
      </c>
      <c r="O18" s="1441">
        <v>265000000000</v>
      </c>
      <c r="P18" s="1441">
        <v>624000000000</v>
      </c>
      <c r="Q18" s="1441">
        <v>698000000000</v>
      </c>
      <c r="R18" s="1441">
        <v>786000000000</v>
      </c>
      <c r="S18" s="1441">
        <v>242000000000</v>
      </c>
      <c r="T18" s="1441">
        <v>1028000000000</v>
      </c>
      <c r="U18" s="1441">
        <v>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1563</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52000000000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3456</v>
      </c>
      <c r="B21" s="1457" t="s">
        <v>3457</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3458</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3459</v>
      </c>
      <c r="B24" s="1447" t="s">
        <v>3459</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539</v>
      </c>
      <c r="B25" s="1461" t="s">
        <v>3460</v>
      </c>
      <c r="C25" s="1462" t="s">
        <v>3461</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3462</v>
      </c>
      <c r="C26" s="1462" t="s">
        <v>3461</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902</v>
      </c>
      <c r="B27" s="1461" t="s">
        <v>925</v>
      </c>
      <c r="C27" s="1462" t="s">
        <v>3461</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3463</v>
      </c>
      <c r="B28" s="1447" t="s">
        <v>3463</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3464</v>
      </c>
      <c r="B29" s="1442" t="s">
        <v>3465</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3466</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3467</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3468</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3469</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3470</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3471</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3472</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3473</v>
      </c>
      <c r="B38" s="1447" t="s">
        <v>3473</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3474</v>
      </c>
      <c r="B39" s="1447" t="s">
        <v>3475</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3476</v>
      </c>
      <c r="B40" s="1461" t="s">
        <v>3476</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3477</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453</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620</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2345</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2659</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626</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23.9416741762297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3478</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3479</v>
      </c>
      <c r="B1" s="82" t="s">
        <v>3480</v>
      </c>
      <c r="C1" s="82"/>
      <c r="D1" s="27"/>
      <c r="E1" s="27"/>
      <c r="F1" s="27"/>
      <c r="G1" s="27"/>
      <c r="H1" s="27"/>
      <c r="I1" s="27"/>
      <c r="J1" s="27"/>
      <c r="K1" s="27"/>
      <c r="L1" s="27"/>
      <c r="M1" s="27"/>
      <c r="N1" s="27"/>
      <c r="O1" s="28"/>
      <c r="P1" s="28"/>
      <c r="Q1" s="28"/>
      <c r="R1" s="29"/>
      <c r="S1" s="28"/>
      <c r="T1" s="28"/>
      <c r="U1" s="28"/>
      <c r="V1" s="28"/>
      <c r="W1" s="28"/>
      <c r="X1" s="2"/>
    </row>
    <row r="2" spans="1:24">
      <c r="B2" s="30" t="s">
        <v>3481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2940</v>
      </c>
      <c r="U5" s="28" t="s">
        <v>32</v>
      </c>
      <c r="V5" s="28" t="s">
        <v>32</v>
      </c>
      <c r="W5" s="28" t="s">
        <v>32</v>
      </c>
      <c r="X5" s="2" t="s">
        <v>32</v>
      </c>
    </row>
    <row r="6" spans="1:24" s="9" customFormat="1">
      <c r="A6" s="8" t="s">
        <v>732</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734</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631</v>
      </c>
      <c r="B9" s="64" t="s">
        <v>3482</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3483</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3484</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3485</v>
      </c>
      <c r="B12" s="20" t="s">
        <v>3486</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556</v>
      </c>
      <c r="B13" s="64" t="s">
        <v>3487</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554</v>
      </c>
      <c r="B14" s="64" t="s">
        <v>3488</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643</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745</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3489</v>
      </c>
      <c r="B18" s="64" t="s">
        <v>3490</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652</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3491</v>
      </c>
      <c r="B20" s="64" t="s">
        <v>3492</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3493</v>
      </c>
      <c r="B21" s="64" t="s">
        <v>3493</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3494</v>
      </c>
      <c r="C22" s="58"/>
      <c r="D22" s="35"/>
      <c r="E22" s="58"/>
      <c r="F22" s="35"/>
      <c r="G22" s="35"/>
      <c r="H22" s="35"/>
      <c r="I22" s="84"/>
      <c r="J22" s="84"/>
      <c r="K22" s="84"/>
      <c r="L22" s="84"/>
      <c r="M22" s="84"/>
      <c r="N22" s="84"/>
      <c r="O22" s="84" t="s">
        <v>1336</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3495</v>
      </c>
      <c r="B25" s="64" t="s">
        <v>3495</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567</v>
      </c>
      <c r="B26" s="64" t="s">
        <v>2487</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1299</v>
      </c>
      <c r="B27" s="64" t="s">
        <v>3496</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3497</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3497</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747</v>
      </c>
      <c r="B30" s="58" t="s">
        <v>2489</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898</v>
      </c>
      <c r="B31" s="64" t="s">
        <v>3498</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753</v>
      </c>
      <c r="B32" s="64" t="s">
        <v>754</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3499</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3500</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3501</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3502</v>
      </c>
      <c r="B36" s="64" t="s">
        <v>3503</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3504</v>
      </c>
      <c r="B37" s="64" t="s">
        <v>3505</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3506</v>
      </c>
      <c r="B39" s="65" t="s">
        <v>3507</v>
      </c>
      <c r="C39" s="58" t="s">
        <v>3508</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3509</v>
      </c>
      <c r="B40" s="65" t="s">
        <v>3510</v>
      </c>
      <c r="C40" s="58" t="s">
        <v>3508</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3511</v>
      </c>
      <c r="B41" s="65" t="s">
        <v>3512</v>
      </c>
      <c r="C41" s="58" t="s">
        <v>3508</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3508</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3513</v>
      </c>
      <c r="B43" s="64" t="s">
        <v>3514</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3515</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3516</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3517</v>
      </c>
      <c r="C47" s="58"/>
      <c r="D47" s="58"/>
      <c r="E47" s="58"/>
      <c r="F47" s="35"/>
      <c r="G47" s="35"/>
      <c r="H47" s="35"/>
      <c r="I47" s="84"/>
      <c r="J47" s="84"/>
      <c r="K47" s="84"/>
      <c r="L47" s="84"/>
      <c r="M47" s="84"/>
      <c r="N47" s="84"/>
      <c r="O47" s="84"/>
      <c r="P47" s="84"/>
      <c r="Q47" s="46" t="s">
        <v>3518</v>
      </c>
      <c r="R47" s="135"/>
      <c r="S47" s="720"/>
      <c r="T47" s="720"/>
      <c r="U47" s="720"/>
      <c r="V47" s="720"/>
      <c r="W47" s="720"/>
      <c r="X47" s="758"/>
    </row>
    <row r="48" spans="1:24">
      <c r="A48" s="13" t="s">
        <v>395</v>
      </c>
      <c r="B48" s="64" t="s">
        <v>3519</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3520</v>
      </c>
      <c r="B49" s="13" t="s">
        <v>3521</v>
      </c>
      <c r="C49" s="11" t="s">
        <v>3522</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3522</v>
      </c>
      <c r="D50" s="58"/>
      <c r="E50" s="58"/>
      <c r="F50" s="35"/>
      <c r="G50" s="35"/>
      <c r="H50" s="35"/>
      <c r="I50" s="46"/>
      <c r="J50" s="46"/>
      <c r="K50" s="46"/>
      <c r="L50" s="46"/>
      <c r="M50" s="46"/>
      <c r="N50" s="84"/>
      <c r="O50" s="84"/>
      <c r="P50" s="84"/>
      <c r="Q50" s="46"/>
      <c r="R50" s="135"/>
      <c r="S50" s="2656">
        <f>S48-S49</f>
        <v>116900000000</v>
      </c>
      <c r="T50" s="2656">
        <f t="shared" ref="T50:V50" si="5">T48-T49</f>
        <v>123100000000</v>
      </c>
      <c r="U50" s="2656">
        <f t="shared" si="5"/>
        <v>121100000000</v>
      </c>
      <c r="V50" s="2656">
        <f t="shared" si="5"/>
        <v>175600000000</v>
      </c>
      <c r="W50" s="2656"/>
      <c r="X50" s="2656"/>
    </row>
    <row r="51" spans="1:24">
      <c r="A51" s="64" t="s">
        <v>3523</v>
      </c>
      <c r="B51" s="64" t="s">
        <v>3524</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3525</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763</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3526</v>
      </c>
      <c r="B54" s="64" t="s">
        <v>3527</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3528</v>
      </c>
      <c r="B55" s="64" t="s">
        <v>3528</v>
      </c>
      <c r="C55" s="58" t="s">
        <v>402</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3529</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916</v>
      </c>
      <c r="B57" s="58" t="s">
        <v>3530</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3531</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3532</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3533</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3534</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3535</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3536</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595</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3537</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1256</v>
      </c>
      <c r="B67" s="64" t="s">
        <v>2512</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3538</v>
      </c>
      <c r="B68" s="64" t="s">
        <v>3539</v>
      </c>
      <c r="C68" s="11" t="s">
        <v>502</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3540</v>
      </c>
      <c r="B69" s="64" t="s">
        <v>3541</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3542</v>
      </c>
      <c r="B70" s="64" t="s">
        <v>3542</v>
      </c>
      <c r="C70" s="11" t="s">
        <v>502</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3543</v>
      </c>
      <c r="B71" s="695" t="s">
        <v>3543</v>
      </c>
      <c r="C71" s="620" t="s">
        <v>502</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3544</v>
      </c>
      <c r="B72" s="64" t="s">
        <v>3545</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3546</v>
      </c>
      <c r="B73" s="64" t="s">
        <v>3546</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3547</v>
      </c>
      <c r="B74" s="64" t="s">
        <v>3548</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3549</v>
      </c>
      <c r="B75" s="88" t="s">
        <v>3549</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3550</v>
      </c>
      <c r="B76" s="64" t="s">
        <v>3550</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3551</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3552</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1100</v>
      </c>
      <c r="B79" t="s">
        <v>1100</v>
      </c>
      <c r="C79" s="58" t="s">
        <v>124</v>
      </c>
      <c r="D79" s="90"/>
      <c r="E79" s="90"/>
      <c r="J79" s="84">
        <v>7000000000</v>
      </c>
      <c r="R79" s="476"/>
      <c r="S79" s="717"/>
      <c r="T79" s="717"/>
      <c r="U79" s="717"/>
      <c r="V79" s="717"/>
      <c r="W79" s="717"/>
      <c r="X79" s="650"/>
    </row>
    <row r="80" spans="1:24">
      <c r="A80" t="s">
        <v>2430</v>
      </c>
      <c r="B80" s="91" t="s">
        <v>3553</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878</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939</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879</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782</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3554</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3555</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626</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3556</v>
      </c>
      <c r="B1" s="82" t="s">
        <v>3557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3559</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3560</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631</v>
      </c>
      <c r="B9" s="100" t="s">
        <v>3561</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3562</v>
      </c>
      <c r="B10" s="100" t="s">
        <v>3563</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1587</v>
      </c>
      <c r="B11" s="100" t="s">
        <v>3564</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3565</v>
      </c>
      <c r="B12" s="100" t="s">
        <v>3566</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3567</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3568</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3569</v>
      </c>
      <c r="B15" s="100" t="s">
        <v>3570</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3571</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3572</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3572</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3573</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3574</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3575</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3576</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3577</v>
      </c>
      <c r="B24" s="100" t="s">
        <v>3577</v>
      </c>
      <c r="C24" s="11" t="s">
        <v>3578</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3579</v>
      </c>
      <c r="B25" s="100" t="s">
        <v>3580</v>
      </c>
      <c r="C25" s="11" t="s">
        <v>3578</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3581</v>
      </c>
      <c r="B26" s="100" t="s">
        <v>3581</v>
      </c>
      <c r="C26" s="11" t="s">
        <v>3578</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3582</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3583</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3584</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3585</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3586</v>
      </c>
      <c r="B33" s="99" t="s">
        <v>3587</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3588</v>
      </c>
      <c r="B34" s="99" t="s">
        <v>3589</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3590</v>
      </c>
      <c r="B35" s="99" t="s">
        <v>3591</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3592</v>
      </c>
      <c r="B36" s="99" t="s">
        <v>3592</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3593</v>
      </c>
      <c r="B37" s="99" t="s">
        <v>3594</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3595</v>
      </c>
      <c r="B39" s="99" t="s">
        <v>3596</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3597</v>
      </c>
      <c r="B40" s="99" t="s">
        <v>3598</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3599</v>
      </c>
      <c r="B41" s="99" t="s">
        <v>3600</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3601</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878</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721</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1210</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2207</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2659</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626</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3602</v>
      </c>
      <c r="B1" s="1486" t="s">
        <v>3603</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3604</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3605</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3606</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992</v>
      </c>
      <c r="B9" s="997" t="s">
        <v>1421</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995</v>
      </c>
      <c r="B10" s="997" t="s">
        <v>2751</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3607</v>
      </c>
      <c r="B11" s="997" t="s">
        <v>3608</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3609</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959</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2885</v>
      </c>
      <c r="C15" s="981" t="s">
        <v>1996</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3610</v>
      </c>
      <c r="B16" s="988" t="s">
        <v>3611</v>
      </c>
      <c r="C16" s="981" t="s">
        <v>1996</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1996</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567</v>
      </c>
      <c r="B18" s="988" t="s">
        <v>2884</v>
      </c>
      <c r="C18" s="981" t="s">
        <v>1996</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2986</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2986</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3612</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3613</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1434</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1435</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1436</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1441</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3614</v>
      </c>
      <c r="B27" s="997" t="s">
        <v>3615</v>
      </c>
      <c r="C27" s="968" t="s">
        <v>1444</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3616</v>
      </c>
      <c r="B28" s="997" t="s">
        <v>3617</v>
      </c>
      <c r="C28" s="968" t="s">
        <v>1444</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3618</v>
      </c>
      <c r="B29" s="988" t="s">
        <v>3618</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2951</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1445</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3619</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3620</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3621</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3622</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3623</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591</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3624</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3625</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3626</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2908</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3627</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2262</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2773</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1107</v>
      </c>
      <c r="B46" s="988" t="s">
        <v>3628</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3629</v>
      </c>
      <c r="B48" s="966" t="s">
        <v>3629</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2771</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3630</v>
      </c>
      <c r="B50" s="988" t="s">
        <v>3631</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3632</v>
      </c>
      <c r="B51" s="988" t="s">
        <v>3633</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3634</v>
      </c>
      <c r="B52" s="988" t="s">
        <v>3635</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3636</v>
      </c>
      <c r="B53" s="988" t="s">
        <v>3637</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3638</v>
      </c>
      <c r="B54" s="988" t="s">
        <v>3639</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3640</v>
      </c>
      <c r="B55" s="966" t="s">
        <v>3640</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1491</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3641</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3642</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3643</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1365</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3644</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3645</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3646</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1174</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1043</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3647</v>
      </c>
      <c r="B1" s="82" t="s">
        <v>3648</v>
      </c>
      <c r="C1" s="82"/>
      <c r="D1" s="27"/>
      <c r="E1" s="27"/>
      <c r="F1" s="27"/>
      <c r="G1" s="27"/>
      <c r="H1" s="27"/>
      <c r="I1" s="27"/>
      <c r="J1" s="27"/>
      <c r="K1" s="27"/>
      <c r="L1" s="27"/>
      <c r="M1" s="27"/>
      <c r="N1" s="27"/>
      <c r="O1" s="28"/>
      <c r="P1" s="28"/>
      <c r="Q1" s="28"/>
      <c r="R1" s="29"/>
      <c r="S1" s="28"/>
      <c r="T1" s="28"/>
      <c r="U1" s="28"/>
      <c r="V1" s="28"/>
      <c r="W1" s="28"/>
      <c r="X1" s="28"/>
    </row>
    <row r="2" spans="1:41">
      <c r="B2" s="30" t="s">
        <v>3649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1141</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1142</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836</v>
      </c>
      <c r="B8" s="90" t="s">
        <v>3650</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3651</v>
      </c>
      <c r="B10" s="100" t="s">
        <v>3652</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7068</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556</v>
      </c>
      <c r="B13" s="138" t="s">
        <v>556</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7069</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3653</v>
      </c>
      <c r="B15" s="138" t="s">
        <v>3653</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3654</v>
      </c>
      <c r="B16" s="100" t="s">
        <v>3655</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3656</v>
      </c>
      <c r="B17" s="100" t="s">
        <v>3657</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3658</v>
      </c>
      <c r="B18" s="100" t="s">
        <v>3659</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3660</v>
      </c>
      <c r="B19" s="100" t="s">
        <v>3661</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3662</v>
      </c>
      <c r="B20" s="100" t="s">
        <v>3663</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3664</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6726</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5481</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3106</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1148</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471</v>
      </c>
      <c r="B26" s="90" t="s">
        <v>3665</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1299</v>
      </c>
      <c r="B28" s="99" t="s">
        <v>3666</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3667</v>
      </c>
      <c r="B29" s="99" t="s">
        <v>3668</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5004</v>
      </c>
      <c r="B30" s="2610" t="s">
        <v>5004</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1304</v>
      </c>
      <c r="C31" s="18" t="s">
        <v>35</v>
      </c>
      <c r="D31" s="36"/>
      <c r="E31" s="292"/>
      <c r="F31" s="292"/>
      <c r="G31" s="292"/>
      <c r="H31" s="292">
        <f t="shared" ref="H31:P31" si="5">H34+H44+H49+H50</f>
        <v>25979000000</v>
      </c>
      <c r="I31" s="292">
        <f t="shared" si="5"/>
        <v>28312000000</v>
      </c>
      <c r="J31" s="292">
        <f t="shared" si="5"/>
        <v>32923000000</v>
      </c>
      <c r="K31" s="292">
        <f t="shared" si="5"/>
        <v>44020000000</v>
      </c>
      <c r="L31" s="292">
        <f t="shared" si="5"/>
        <v>55058000000</v>
      </c>
      <c r="M31" s="292">
        <f t="shared" si="5"/>
        <v>72561000000</v>
      </c>
      <c r="N31" s="292">
        <f t="shared" si="5"/>
        <v>80740000000</v>
      </c>
      <c r="O31" s="292">
        <f t="shared" si="5"/>
        <v>103787000000</v>
      </c>
      <c r="P31" s="292">
        <f t="shared" si="5"/>
        <v>121278000000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3669</v>
      </c>
      <c r="E32" s="21"/>
      <c r="F32" s="21"/>
      <c r="G32" s="21"/>
      <c r="H32" s="21">
        <f>(H33+H49)</f>
        <v>25980000000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3670</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539</v>
      </c>
      <c r="B35" s="152" t="s">
        <v>539</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2241</v>
      </c>
      <c r="B36" s="99" t="s">
        <v>2577</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3671</v>
      </c>
      <c r="B37" s="99" t="s">
        <v>3672</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3673</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3674</v>
      </c>
      <c r="B39" s="100" t="s">
        <v>3675</v>
      </c>
      <c r="C39" s="58" t="s">
        <v>3673</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7072</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7073</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3676</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3677</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3678</v>
      </c>
      <c r="B46" s="99" t="s">
        <v>3679</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3680</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3681</v>
      </c>
      <c r="B48" s="99" t="s">
        <v>3682</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1162</v>
      </c>
      <c r="B49" s="90" t="s">
        <v>1162</v>
      </c>
      <c r="C49" s="58" t="s">
        <v>201</v>
      </c>
      <c r="D49" s="28"/>
      <c r="E49" s="285"/>
      <c r="F49" s="285"/>
      <c r="G49" s="285"/>
      <c r="H49" s="285">
        <v>-439000000</v>
      </c>
      <c r="I49" s="286">
        <v>-451000000</v>
      </c>
      <c r="J49" s="287">
        <v>-227000000</v>
      </c>
      <c r="K49" s="287">
        <v>105000000</v>
      </c>
      <c r="L49" s="287">
        <v>650000000</v>
      </c>
      <c r="M49" s="287">
        <v>962000000</v>
      </c>
      <c r="N49" s="288">
        <v>565000000</v>
      </c>
      <c r="O49" s="288">
        <v>-338000000</v>
      </c>
      <c r="P49" s="288">
        <v>-1289000000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3683</v>
      </c>
      <c r="B50" s="90" t="s">
        <v>3684</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3111</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4837</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7070</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2770</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6170</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7071</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1563</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3685</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1975</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3686</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2596</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3687</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2952</v>
      </c>
      <c r="B66" s="99" t="s">
        <v>3688</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3689</v>
      </c>
      <c r="B67" s="99" t="s">
        <v>3690</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3691</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3692</v>
      </c>
      <c r="B69" s="99" t="s">
        <v>3693</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1267</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1267</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3694</v>
      </c>
      <c r="B72" s="152" t="s">
        <v>3695</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2150</v>
      </c>
      <c r="B73" s="99" t="s">
        <v>1270</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2428</v>
      </c>
      <c r="B75" s="139" t="s">
        <v>861</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1471</v>
      </c>
      <c r="B76" s="139" t="s">
        <v>1471</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3696</v>
      </c>
      <c r="B77" s="139" t="s">
        <v>3697</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3698</v>
      </c>
      <c r="B78" t="s">
        <v>3699</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691</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2784</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447</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7074</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692</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7075</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7076</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617</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723</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879</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3700</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3701</v>
      </c>
      <c r="B1" s="1490" t="s">
        <v>3702</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3703</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1502</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3704</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3705</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3706</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3707</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3708</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3705</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3706</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3707</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3709</v>
      </c>
      <c r="B17" s="1516" t="s">
        <v>3710</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631</v>
      </c>
      <c r="B18" s="1518" t="s">
        <v>3711</v>
      </c>
      <c r="C18" s="1494" t="s">
        <v>635</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1638</v>
      </c>
      <c r="B19" s="1518" t="s">
        <v>3712</v>
      </c>
      <c r="C19" s="1494" t="s">
        <v>635</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3713</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3714</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556</v>
      </c>
      <c r="B23" s="1521" t="s">
        <v>3715</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1587</v>
      </c>
      <c r="B24" s="1521" t="s">
        <v>3716</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958</v>
      </c>
      <c r="B25" s="1521" t="s">
        <v>958</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3717</v>
      </c>
      <c r="B26" s="1520" t="s">
        <v>3717</v>
      </c>
      <c r="C26" s="1494" t="s">
        <v>3718</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3719</v>
      </c>
      <c r="B27" s="1520" t="s">
        <v>3719</v>
      </c>
      <c r="C27" s="1494" t="s">
        <v>3718</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3720</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3721</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3722</v>
      </c>
      <c r="C30" s="1507"/>
      <c r="D30" s="1508"/>
      <c r="E30" s="1508"/>
      <c r="F30" s="1508"/>
      <c r="G30" s="1508"/>
      <c r="H30" s="1508"/>
      <c r="I30" s="1508"/>
      <c r="J30" s="1508"/>
      <c r="K30" s="1508"/>
      <c r="L30" s="1508"/>
      <c r="M30" s="1508"/>
      <c r="N30" s="1508"/>
      <c r="O30" s="1508">
        <v>507000000000</v>
      </c>
      <c r="P30" s="1508">
        <v>764000000000</v>
      </c>
      <c r="Q30" s="1508" t="s">
        <v>1203</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3708</v>
      </c>
      <c r="C31" s="1507"/>
      <c r="D31" s="1508"/>
      <c r="E31" s="1508"/>
      <c r="F31" s="1508"/>
      <c r="G31" s="1508"/>
      <c r="H31" s="1508"/>
      <c r="I31" s="1508"/>
      <c r="J31" s="1508"/>
      <c r="K31" s="1508"/>
      <c r="L31" s="1508"/>
      <c r="M31" s="1508"/>
      <c r="N31" s="1508"/>
      <c r="O31" s="1508">
        <v>396000000000</v>
      </c>
      <c r="P31" s="1508">
        <v>504000000000</v>
      </c>
      <c r="Q31" s="1508" t="s">
        <v>1203</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3705</v>
      </c>
      <c r="C32" s="1507"/>
      <c r="D32" s="1508"/>
      <c r="E32" s="1508"/>
      <c r="F32" s="1508"/>
      <c r="G32" s="1508"/>
      <c r="H32" s="1508"/>
      <c r="I32" s="1508"/>
      <c r="J32" s="1508"/>
      <c r="K32" s="1508"/>
      <c r="L32" s="1508"/>
      <c r="M32" s="1508"/>
      <c r="N32" s="1508"/>
      <c r="O32" s="1508">
        <v>153000000000</v>
      </c>
      <c r="P32" s="1508">
        <v>239000000000</v>
      </c>
      <c r="Q32" s="1508" t="s">
        <v>1203</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3706</v>
      </c>
      <c r="C33" s="1507"/>
      <c r="D33" s="1508"/>
      <c r="E33" s="1508"/>
      <c r="F33" s="1508"/>
      <c r="G33" s="1508"/>
      <c r="H33" s="1508"/>
      <c r="I33" s="1508"/>
      <c r="J33" s="1508"/>
      <c r="K33" s="1508"/>
      <c r="L33" s="1508"/>
      <c r="M33" s="1508"/>
      <c r="N33" s="1508"/>
      <c r="O33" s="1508">
        <v>243000000000</v>
      </c>
      <c r="P33" s="1508">
        <v>265000000000</v>
      </c>
      <c r="Q33" s="1508" t="s">
        <v>1203</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3707</v>
      </c>
      <c r="C34" s="1507"/>
      <c r="D34" s="1508"/>
      <c r="E34" s="1508"/>
      <c r="F34" s="1508"/>
      <c r="G34" s="1508"/>
      <c r="H34" s="1508"/>
      <c r="I34" s="1508"/>
      <c r="J34" s="1508"/>
      <c r="K34" s="1508"/>
      <c r="L34" s="1508"/>
      <c r="M34" s="1508"/>
      <c r="N34" s="1508"/>
      <c r="O34" s="1508">
        <v>677000000000</v>
      </c>
      <c r="P34" s="1508">
        <v>1009000000000</v>
      </c>
      <c r="Q34" s="1508" t="s">
        <v>1203</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538</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2629</v>
      </c>
      <c r="B38" s="1512" t="s">
        <v>3723</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898</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3724</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3725</v>
      </c>
      <c r="B41" s="1520" t="s">
        <v>3725</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3726</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3727</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11">
        <f>U45+U47</f>
        <v>11478000000000</v>
      </c>
      <c r="V44" s="1511">
        <v>12352000000000</v>
      </c>
      <c r="W44" s="1511">
        <v>13587000000000</v>
      </c>
      <c r="X44" s="1511">
        <v>15116000000000</v>
      </c>
      <c r="Y44" s="1511">
        <v>16663000000000</v>
      </c>
      <c r="Z44" s="1511">
        <v>18309000000000</v>
      </c>
    </row>
    <row r="45" spans="1:26">
      <c r="A45" s="1505" t="s">
        <v>239</v>
      </c>
      <c r="B45" s="1512" t="s">
        <v>3728</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3729</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2772</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3730</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3731</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3730</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3732</v>
      </c>
      <c r="B51" s="1506" t="s">
        <v>3733</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3734</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3735</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3736</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3737</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3738</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2">
        <f>R59+R66</f>
        <v>-260000000000</v>
      </c>
      <c r="S57" s="2612">
        <f t="shared" ref="S57:Z57" si="5">S59+S66</f>
        <v>1726000000000</v>
      </c>
      <c r="T57" s="2612">
        <f t="shared" si="5"/>
        <v>2301000000000</v>
      </c>
      <c r="U57" s="2612">
        <f t="shared" si="5"/>
        <v>0</v>
      </c>
      <c r="V57" s="2612">
        <f t="shared" si="5"/>
        <v>0</v>
      </c>
      <c r="W57" s="2612">
        <f t="shared" si="5"/>
        <v>0</v>
      </c>
      <c r="X57" s="2612">
        <f t="shared" si="5"/>
        <v>0</v>
      </c>
      <c r="Y57" s="2612">
        <f t="shared" si="5"/>
        <v>0</v>
      </c>
      <c r="Z57" s="2612">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3">
        <f>R59+R68</f>
        <v>2411000000000</v>
      </c>
      <c r="S58" s="2613">
        <f t="shared" ref="S58:Z58" si="7">S59+S68</f>
        <v>3110000000000</v>
      </c>
      <c r="T58" s="2613">
        <f t="shared" si="7"/>
        <v>1902000000000</v>
      </c>
      <c r="U58" s="2613">
        <f t="shared" si="7"/>
        <v>4611000000000</v>
      </c>
      <c r="V58" s="2613">
        <f t="shared" si="7"/>
        <v>4376000000000</v>
      </c>
      <c r="W58" s="2613">
        <f t="shared" si="7"/>
        <v>4752000000000</v>
      </c>
      <c r="X58" s="2613">
        <f t="shared" si="7"/>
        <v>5308000000000</v>
      </c>
      <c r="Y58" s="2613">
        <f t="shared" si="7"/>
        <v>6603000000000</v>
      </c>
      <c r="Z58" s="2613">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2">
        <v>-260000000000</v>
      </c>
      <c r="S59" s="2612">
        <v>1726000000000</v>
      </c>
      <c r="T59" s="2611">
        <v>2301000000000</v>
      </c>
      <c r="U59" s="1511">
        <v>0</v>
      </c>
      <c r="V59" s="1511">
        <v>0</v>
      </c>
      <c r="W59" s="1511">
        <v>0</v>
      </c>
      <c r="X59" s="1511">
        <v>0</v>
      </c>
      <c r="Y59" s="1511">
        <v>0</v>
      </c>
      <c r="Z59" s="1511">
        <v>0</v>
      </c>
    </row>
    <row r="60" spans="1:26">
      <c r="A60" s="1505" t="s">
        <v>122</v>
      </c>
      <c r="B60" s="1512" t="s">
        <v>3739</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3740</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3741</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431</v>
      </c>
      <c r="B63" s="1512" t="s">
        <v>3742</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3743</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2469</v>
      </c>
      <c r="B65" s="1512" t="s">
        <v>3744</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3745</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3">
        <f>R70+R66</f>
        <v>3259000000000</v>
      </c>
      <c r="S69" s="2613">
        <f t="shared" ref="S69:Z69" si="10">S70+S66</f>
        <v>4876000000000</v>
      </c>
      <c r="T69" s="2613">
        <f t="shared" si="10"/>
        <v>6364000000000</v>
      </c>
      <c r="U69" s="2613">
        <f t="shared" si="10"/>
        <v>2146000000000</v>
      </c>
      <c r="V69" s="2613">
        <f t="shared" si="10"/>
        <v>2127000000000</v>
      </c>
      <c r="W69" s="2613">
        <f t="shared" si="10"/>
        <v>2087000000000</v>
      </c>
      <c r="X69" s="2613">
        <f t="shared" si="10"/>
        <v>2476000000000</v>
      </c>
      <c r="Y69" s="2613">
        <f t="shared" si="10"/>
        <v>2748000000000</v>
      </c>
      <c r="Z69" s="2613">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418</v>
      </c>
      <c r="B71" s="1512" t="s">
        <v>418</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1563</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620</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3746</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3747</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829</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879</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531</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727</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3748</v>
      </c>
      <c r="B1" s="82" t="s">
        <v>3749</v>
      </c>
      <c r="C1" s="82"/>
      <c r="D1" s="27"/>
      <c r="E1" s="27"/>
      <c r="F1" s="27"/>
      <c r="G1" s="27"/>
      <c r="H1" s="27"/>
      <c r="I1" s="27"/>
      <c r="J1" s="27"/>
      <c r="K1" s="27"/>
      <c r="L1" s="27"/>
      <c r="M1" s="27"/>
      <c r="N1" s="27"/>
      <c r="O1" s="28"/>
      <c r="P1" s="28"/>
      <c r="Q1" s="28"/>
      <c r="R1" s="29"/>
      <c r="S1" s="28"/>
      <c r="T1" s="28"/>
      <c r="U1" s="28"/>
      <c r="V1" s="28"/>
      <c r="W1" s="28"/>
      <c r="X1" s="2"/>
      <c r="Y1" s="2"/>
    </row>
    <row r="2" spans="1:25">
      <c r="B2" s="30" t="s">
        <v>3750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3751</v>
      </c>
      <c r="S5" s="28" t="s">
        <v>3751</v>
      </c>
      <c r="T5" s="28" t="s">
        <v>32</v>
      </c>
      <c r="U5" s="28" t="s">
        <v>32</v>
      </c>
      <c r="V5" s="28" t="s">
        <v>32</v>
      </c>
      <c r="W5" s="28" t="s">
        <v>32</v>
      </c>
      <c r="X5" s="2" t="s">
        <v>32</v>
      </c>
      <c r="Y5" s="2" t="s">
        <v>32</v>
      </c>
    </row>
    <row r="6" spans="1:25" s="9" customFormat="1">
      <c r="A6" s="18" t="s">
        <v>2532</v>
      </c>
      <c r="B6" s="55" t="s">
        <v>1362</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1362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734</v>
      </c>
      <c r="B10" s="58" t="s">
        <v>734</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738</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3752</v>
      </c>
      <c r="B12" s="65" t="s">
        <v>3753</v>
      </c>
      <c r="C12" s="58" t="s">
        <v>3754</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3755</v>
      </c>
      <c r="B13" s="65" t="s">
        <v>3756</v>
      </c>
      <c r="C13" s="58" t="s">
        <v>3754</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3757</v>
      </c>
      <c r="B14" s="65" t="s">
        <v>3758</v>
      </c>
      <c r="C14" s="58" t="s">
        <v>3754</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3759</v>
      </c>
      <c r="B15" s="65" t="s">
        <v>3760</v>
      </c>
      <c r="C15" s="58" t="s">
        <v>3754</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3761</v>
      </c>
      <c r="B16" s="65" t="s">
        <v>3762</v>
      </c>
      <c r="C16" s="58" t="s">
        <v>3754</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1775</v>
      </c>
      <c r="C17" s="58" t="s">
        <v>3754</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2232</v>
      </c>
      <c r="B18" s="64" t="s">
        <v>3763</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3764</v>
      </c>
      <c r="B19" s="64" t="s">
        <v>3765</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3766</v>
      </c>
      <c r="B20" s="65" t="s">
        <v>3767</v>
      </c>
      <c r="C20" s="58" t="s">
        <v>3768</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2673</v>
      </c>
      <c r="B21" s="66" t="s">
        <v>2673</v>
      </c>
      <c r="C21" s="58" t="s">
        <v>3768</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3769</v>
      </c>
      <c r="B22" s="64" t="s">
        <v>3770</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3771</v>
      </c>
      <c r="B23" s="65" t="s">
        <v>3771</v>
      </c>
      <c r="C23" s="58" t="s">
        <v>3772</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556</v>
      </c>
      <c r="B24" s="65" t="s">
        <v>556</v>
      </c>
      <c r="C24" s="58" t="s">
        <v>3772</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3773</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846</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846</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3774</v>
      </c>
      <c r="B28" s="20" t="s">
        <v>3775</v>
      </c>
      <c r="C28" s="58" t="s">
        <v>3776</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3777</v>
      </c>
      <c r="B29" s="100" t="s">
        <v>3778</v>
      </c>
      <c r="C29" s="58" t="s">
        <v>3779</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3779</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3780</v>
      </c>
      <c r="B31" s="20" t="s">
        <v>3781</v>
      </c>
      <c r="C31" s="58" t="s">
        <v>3776</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2237</v>
      </c>
      <c r="B32" s="20" t="s">
        <v>1158</v>
      </c>
      <c r="C32" s="58" t="s">
        <v>3776</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3782</v>
      </c>
      <c r="B33" s="99" t="s">
        <v>3783</v>
      </c>
      <c r="C33" s="58" t="s">
        <v>3784</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3784</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3785</v>
      </c>
      <c r="B35" s="450" t="s">
        <v>3786</v>
      </c>
      <c r="C35" s="58" t="s">
        <v>3776</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3787</v>
      </c>
      <c r="B36" s="58" t="s">
        <v>3788</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3789</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479</v>
      </c>
      <c r="B40" s="58" t="s">
        <v>3790</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3791</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3792</v>
      </c>
      <c r="B42" s="64" t="s">
        <v>3793</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2189</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2189</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3794</v>
      </c>
      <c r="B45" s="64" t="s">
        <v>3795</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3796</v>
      </c>
      <c r="B46" s="64" t="s">
        <v>3797</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3798</v>
      </c>
      <c r="B47" s="100" t="s">
        <v>3799</v>
      </c>
      <c r="C47" s="58" t="s">
        <v>1920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3800</v>
      </c>
      <c r="B48" s="100" t="s">
        <v>3801</v>
      </c>
      <c r="C48" s="58" t="s">
        <v>1920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2811</v>
      </c>
      <c r="B49" s="100" t="s">
        <v>3802</v>
      </c>
      <c r="C49" s="58" t="s">
        <v>1920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1920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3803</v>
      </c>
      <c r="B51" s="100" t="s">
        <v>3804</v>
      </c>
      <c r="C51" s="58" t="s">
        <v>1920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3805</v>
      </c>
      <c r="B52" s="100" t="s">
        <v>3806</v>
      </c>
      <c r="C52" s="58" t="s">
        <v>1920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754</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3807</v>
      </c>
      <c r="B54" s="65" t="s">
        <v>3808</v>
      </c>
      <c r="C54" s="58" t="s">
        <v>1528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3809</v>
      </c>
      <c r="B55" s="65" t="s">
        <v>3810</v>
      </c>
      <c r="C55" s="58" t="s">
        <v>1528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1815</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3516</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3519</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3811</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3812</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3813</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3814</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3815</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3816</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3817</v>
      </c>
      <c r="B65" s="58" t="s">
        <v>2777</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864</v>
      </c>
      <c r="B66" s="58" t="s">
        <v>3818</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3819</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701</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3820</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3144</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3821</v>
      </c>
      <c r="B72" s="58" t="s">
        <v>3822</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925</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3823</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3144</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3824</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3825</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3826</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3827</v>
      </c>
      <c r="B79" s="257" t="s">
        <v>3828</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1471</v>
      </c>
      <c r="B80" s="257" t="s">
        <v>1472</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861</v>
      </c>
      <c r="B81" s="257" t="s">
        <v>861</v>
      </c>
      <c r="C81" s="58" t="s">
        <v>3829</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3830</v>
      </c>
      <c r="B82" s="257" t="s">
        <v>3831</v>
      </c>
      <c r="C82" s="58" t="s">
        <v>3829</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3829</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3832</v>
      </c>
      <c r="B84" s="257" t="s">
        <v>3833</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3834</v>
      </c>
      <c r="B85" s="257" t="s">
        <v>3835</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3836</v>
      </c>
      <c r="B87" s="257" t="s">
        <v>3837</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3838</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2433</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3103</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3839</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3840</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3841</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3842</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2160</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1210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3843</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3844</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3845</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3846</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3317</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546</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1135</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3847</v>
      </c>
      <c r="B1" s="1600" t="s">
        <v>3848</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3849</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2"/>
      <c r="AB2" s="2522"/>
      <c r="AC2" s="2522"/>
      <c r="AD2" s="2522"/>
      <c r="AE2" s="2522"/>
      <c r="AF2" s="2522"/>
      <c r="AG2" s="2522"/>
      <c r="AH2" s="2522"/>
      <c r="AI2" s="2522"/>
      <c r="AJ2" s="2522"/>
      <c r="AK2" s="2522"/>
      <c r="AL2" s="2522"/>
      <c r="AM2" s="2522"/>
      <c r="AN2" s="2522"/>
      <c r="AO2" s="2522"/>
      <c r="AP2" s="2522"/>
      <c r="AQ2" s="2522"/>
      <c r="AR2" s="2522"/>
      <c r="AS2" s="2522"/>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2"/>
      <c r="AB3" s="2522"/>
      <c r="AC3" s="2522"/>
      <c r="AD3" s="2522"/>
      <c r="AE3" s="2522"/>
      <c r="AF3" s="2522"/>
      <c r="AG3" s="2522"/>
      <c r="AH3" s="2522"/>
      <c r="AI3" s="2522"/>
      <c r="AJ3" s="2522"/>
      <c r="AK3" s="2522"/>
      <c r="AL3" s="2522"/>
      <c r="AM3" s="2522"/>
      <c r="AN3" s="2522"/>
      <c r="AO3" s="2522"/>
      <c r="AP3" s="2522"/>
      <c r="AQ3" s="2522"/>
      <c r="AR3" s="2522"/>
      <c r="AS3" s="2522"/>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1140</v>
      </c>
      <c r="AA4" s="2522"/>
      <c r="AB4" s="2522"/>
      <c r="AC4" s="2522"/>
      <c r="AD4" s="2522"/>
      <c r="AE4" s="2522"/>
      <c r="AF4" s="2522"/>
      <c r="AG4" s="2522"/>
      <c r="AH4" s="2522"/>
      <c r="AI4" s="2522"/>
      <c r="AJ4" s="2522"/>
      <c r="AK4" s="2522"/>
      <c r="AL4" s="2522"/>
      <c r="AM4" s="2522"/>
      <c r="AN4" s="2522"/>
      <c r="AO4" s="2522"/>
      <c r="AP4" s="2522"/>
      <c r="AQ4" s="2522"/>
      <c r="AR4" s="2522"/>
      <c r="AS4" s="2522"/>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2"/>
      <c r="AB5" s="2522"/>
      <c r="AC5" s="2522"/>
      <c r="AD5" s="2522"/>
      <c r="AE5" s="2522"/>
      <c r="AF5" s="2522"/>
      <c r="AG5" s="2522"/>
      <c r="AH5" s="2522"/>
      <c r="AI5" s="2522"/>
      <c r="AJ5" s="2522"/>
      <c r="AK5" s="2522"/>
      <c r="AL5" s="2522"/>
      <c r="AM5" s="2522"/>
      <c r="AN5" s="2522"/>
      <c r="AO5" s="2522"/>
      <c r="AP5" s="2522"/>
      <c r="AQ5" s="2522"/>
      <c r="AR5" s="2522"/>
      <c r="AS5" s="2522"/>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6"/>
      <c r="AB6" s="2556"/>
      <c r="AC6" s="2556"/>
      <c r="AD6" s="2556"/>
      <c r="AE6" s="2556"/>
      <c r="AF6" s="2556"/>
      <c r="AG6" s="2556"/>
      <c r="AH6" s="2556"/>
      <c r="AI6" s="2556"/>
      <c r="AJ6" s="2556"/>
      <c r="AK6" s="2556"/>
      <c r="AL6" s="2556"/>
      <c r="AM6" s="2556"/>
      <c r="AN6" s="2556"/>
      <c r="AO6" s="2556"/>
      <c r="AP6" s="2556"/>
      <c r="AQ6" s="2556"/>
      <c r="AR6" s="2556"/>
      <c r="AS6" s="2556"/>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2"/>
      <c r="AB7" s="2522"/>
      <c r="AC7" s="2522"/>
      <c r="AD7" s="2522"/>
      <c r="AE7" s="2522"/>
      <c r="AF7" s="2522"/>
      <c r="AG7" s="2522"/>
      <c r="AH7" s="2522"/>
      <c r="AI7" s="2522"/>
      <c r="AJ7" s="2522"/>
      <c r="AK7" s="2522"/>
      <c r="AL7" s="2522"/>
      <c r="AM7" s="2522"/>
      <c r="AN7" s="2522"/>
      <c r="AO7" s="2522"/>
      <c r="AP7" s="2522"/>
      <c r="AQ7" s="2522"/>
      <c r="AR7" s="2522"/>
      <c r="AS7" s="2522"/>
      <c r="AT7" s="365"/>
      <c r="AU7" s="365"/>
      <c r="AV7" s="365"/>
      <c r="AW7" s="365"/>
      <c r="AX7" s="365"/>
    </row>
    <row r="8" spans="1:50">
      <c r="A8" s="1576" t="s">
        <v>39</v>
      </c>
      <c r="B8" s="1580" t="s">
        <v>3850</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2"/>
      <c r="AB8" s="2522"/>
      <c r="AC8" s="2522"/>
      <c r="AD8" s="2522"/>
      <c r="AE8" s="2522"/>
      <c r="AF8" s="2522"/>
      <c r="AG8" s="2522"/>
      <c r="AH8" s="2522"/>
      <c r="AI8" s="2522"/>
      <c r="AJ8" s="2522"/>
      <c r="AK8" s="2522"/>
      <c r="AL8" s="2522"/>
      <c r="AM8" s="2522"/>
      <c r="AN8" s="2522"/>
      <c r="AO8" s="2522"/>
      <c r="AP8" s="2522"/>
      <c r="AQ8" s="2522"/>
      <c r="AR8" s="2522"/>
      <c r="AS8" s="2522"/>
      <c r="AT8" s="365"/>
      <c r="AU8" s="365"/>
      <c r="AV8" s="365"/>
      <c r="AW8" s="365"/>
      <c r="AX8" s="365"/>
    </row>
    <row r="9" spans="1:50">
      <c r="A9" s="1576" t="s">
        <v>42</v>
      </c>
      <c r="B9" s="1582" t="s">
        <v>3851</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2"/>
      <c r="AB9" s="2522"/>
      <c r="AC9" s="2522"/>
      <c r="AD9" s="2522"/>
      <c r="AE9" s="2522"/>
      <c r="AF9" s="2522"/>
      <c r="AG9" s="2522"/>
      <c r="AH9" s="2522"/>
      <c r="AI9" s="2522"/>
      <c r="AJ9" s="2522"/>
      <c r="AK9" s="2522"/>
      <c r="AL9" s="2522"/>
      <c r="AM9" s="2522"/>
      <c r="AN9" s="2522"/>
      <c r="AO9" s="2522"/>
      <c r="AP9" s="2522"/>
      <c r="AQ9" s="2522"/>
      <c r="AR9" s="2522"/>
      <c r="AS9" s="2522"/>
      <c r="AT9" s="365"/>
      <c r="AU9" s="365"/>
      <c r="AV9" s="365"/>
      <c r="AW9" s="365"/>
      <c r="AX9" s="365"/>
    </row>
    <row r="10" spans="1:50">
      <c r="A10" s="1576" t="s">
        <v>791</v>
      </c>
      <c r="B10" s="1582" t="s">
        <v>3852</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2"/>
      <c r="AB10" s="2522"/>
      <c r="AC10" s="2522"/>
      <c r="AD10" s="2522"/>
      <c r="AE10" s="2522"/>
      <c r="AF10" s="2522"/>
      <c r="AG10" s="2522"/>
      <c r="AH10" s="2522"/>
      <c r="AI10" s="2522"/>
      <c r="AJ10" s="2522"/>
      <c r="AK10" s="2522"/>
      <c r="AL10" s="2522"/>
      <c r="AM10" s="2522"/>
      <c r="AN10" s="2522"/>
      <c r="AO10" s="2522"/>
      <c r="AP10" s="2522"/>
      <c r="AQ10" s="2522"/>
      <c r="AR10" s="2522"/>
      <c r="AS10" s="2522"/>
      <c r="AT10" s="365"/>
      <c r="AU10" s="365"/>
      <c r="AV10" s="365"/>
      <c r="AW10" s="365"/>
      <c r="AX10" s="365"/>
    </row>
    <row r="11" spans="1:50">
      <c r="A11" s="1576" t="s">
        <v>47</v>
      </c>
      <c r="B11" s="1582" t="s">
        <v>3853</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2"/>
      <c r="AB11" s="2522"/>
      <c r="AC11" s="2522"/>
      <c r="AD11" s="2522"/>
      <c r="AE11" s="2522"/>
      <c r="AF11" s="2522"/>
      <c r="AG11" s="2522"/>
      <c r="AH11" s="2522"/>
      <c r="AI11" s="2522"/>
      <c r="AJ11" s="2522"/>
      <c r="AK11" s="2522"/>
      <c r="AL11" s="2522"/>
      <c r="AM11" s="2522"/>
      <c r="AN11" s="2522"/>
      <c r="AO11" s="2522"/>
      <c r="AP11" s="2522"/>
      <c r="AQ11" s="2522"/>
      <c r="AR11" s="2522"/>
      <c r="AS11" s="2522"/>
      <c r="AT11" s="365"/>
      <c r="AU11" s="365"/>
      <c r="AV11" s="365"/>
      <c r="AW11" s="365"/>
      <c r="AX11" s="365"/>
    </row>
    <row r="12" spans="1:50">
      <c r="A12" s="1576" t="s">
        <v>45</v>
      </c>
      <c r="B12" s="1582" t="s">
        <v>3854</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2"/>
      <c r="AB12" s="2522"/>
      <c r="AC12" s="2522"/>
      <c r="AD12" s="2522"/>
      <c r="AE12" s="2522"/>
      <c r="AF12" s="2522"/>
      <c r="AG12" s="2522"/>
      <c r="AH12" s="2522"/>
      <c r="AI12" s="2522"/>
      <c r="AJ12" s="2522"/>
      <c r="AK12" s="2522"/>
      <c r="AL12" s="2522"/>
      <c r="AM12" s="2522"/>
      <c r="AN12" s="2522"/>
      <c r="AO12" s="2522"/>
      <c r="AP12" s="2522"/>
      <c r="AQ12" s="2522"/>
      <c r="AR12" s="2522"/>
      <c r="AS12" s="2522"/>
      <c r="AT12" s="365"/>
      <c r="AU12" s="365"/>
      <c r="AV12" s="365"/>
      <c r="AW12" s="365"/>
      <c r="AX12" s="365"/>
    </row>
    <row r="13" spans="1:50">
      <c r="A13" s="1576" t="s">
        <v>49</v>
      </c>
      <c r="B13" s="1595" t="s">
        <v>1775</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2"/>
      <c r="AB13" s="2522"/>
      <c r="AC13" s="2522"/>
      <c r="AD13" s="2522"/>
      <c r="AE13" s="2522"/>
      <c r="AF13" s="2522"/>
      <c r="AG13" s="2522"/>
      <c r="AH13" s="2522"/>
      <c r="AI13" s="2522"/>
      <c r="AJ13" s="2522"/>
      <c r="AK13" s="2522"/>
      <c r="AL13" s="2522"/>
      <c r="AM13" s="2522"/>
      <c r="AN13" s="2522"/>
      <c r="AO13" s="2522"/>
      <c r="AP13" s="2522"/>
      <c r="AQ13" s="2522"/>
      <c r="AR13" s="2522"/>
      <c r="AS13" s="2522"/>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6"/>
      <c r="AB14" s="2556"/>
      <c r="AC14" s="2556"/>
      <c r="AD14" s="2556"/>
      <c r="AE14" s="2556"/>
      <c r="AF14" s="2556"/>
      <c r="AG14" s="2556"/>
      <c r="AH14" s="2556"/>
      <c r="AI14" s="2556"/>
      <c r="AJ14" s="2556"/>
      <c r="AK14" s="2556"/>
      <c r="AL14" s="2556"/>
      <c r="AM14" s="2556"/>
      <c r="AN14" s="2556"/>
      <c r="AO14" s="2556"/>
      <c r="AP14" s="2556"/>
      <c r="AQ14" s="2556"/>
      <c r="AR14" s="2556"/>
      <c r="AS14" s="2556"/>
      <c r="AT14" s="1594"/>
      <c r="AU14" s="1594"/>
      <c r="AV14" s="1594"/>
      <c r="AW14" s="1594"/>
      <c r="AX14" s="1594"/>
    </row>
    <row r="15" spans="1:50">
      <c r="A15" s="1576" t="s">
        <v>889</v>
      </c>
      <c r="B15" s="1582" t="s">
        <v>3855</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2"/>
      <c r="AB15" s="2522"/>
      <c r="AC15" s="2522"/>
      <c r="AD15" s="2522"/>
      <c r="AE15" s="2522"/>
      <c r="AF15" s="2522"/>
      <c r="AG15" s="2522"/>
      <c r="AH15" s="2522"/>
      <c r="AI15" s="2522"/>
      <c r="AJ15" s="2522"/>
      <c r="AK15" s="2522"/>
      <c r="AL15" s="2522"/>
      <c r="AM15" s="2522"/>
      <c r="AN15" s="2522"/>
      <c r="AO15" s="2522"/>
      <c r="AP15" s="2522"/>
      <c r="AQ15" s="2522"/>
      <c r="AR15" s="2522"/>
      <c r="AS15" s="2522"/>
      <c r="AT15" s="365"/>
      <c r="AU15" s="365"/>
      <c r="AV15" s="365"/>
      <c r="AW15" s="365"/>
      <c r="AX15" s="365"/>
    </row>
    <row r="16" spans="1:50">
      <c r="A16" s="1584" t="s">
        <v>1299</v>
      </c>
      <c r="B16" s="1582" t="s">
        <v>3856</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2"/>
      <c r="AB16" s="2522"/>
      <c r="AC16" s="2522"/>
      <c r="AD16" s="2522"/>
      <c r="AE16" s="2522"/>
      <c r="AF16" s="2522"/>
      <c r="AG16" s="2522"/>
      <c r="AH16" s="2522"/>
      <c r="AI16" s="2522"/>
      <c r="AJ16" s="2522"/>
      <c r="AK16" s="2522"/>
      <c r="AL16" s="2522"/>
      <c r="AM16" s="2522"/>
      <c r="AN16" s="2522"/>
      <c r="AO16" s="2522"/>
      <c r="AP16" s="2522"/>
      <c r="AQ16" s="2522"/>
      <c r="AR16" s="2522"/>
      <c r="AS16" s="2522"/>
      <c r="AT16" s="365"/>
      <c r="AU16" s="365"/>
      <c r="AV16" s="365"/>
      <c r="AW16" s="365"/>
      <c r="AX16" s="365"/>
    </row>
    <row r="17" spans="1:50">
      <c r="A17" s="1570" t="s">
        <v>3857</v>
      </c>
      <c r="B17" s="1582" t="s">
        <v>3858</v>
      </c>
      <c r="C17" s="1583"/>
      <c r="N17" s="1581">
        <v>295000000</v>
      </c>
      <c r="O17" s="1581">
        <v>575000000</v>
      </c>
      <c r="P17" s="1581">
        <v>1122000000</v>
      </c>
      <c r="Q17" s="1592"/>
      <c r="R17" s="1592"/>
      <c r="S17" s="1592"/>
      <c r="T17" s="1592"/>
      <c r="U17" s="1592"/>
      <c r="V17" s="1592"/>
      <c r="W17" s="1592"/>
      <c r="X17" s="1593"/>
      <c r="Y17" s="1593"/>
      <c r="Z17" s="1593"/>
      <c r="AA17" s="2522"/>
      <c r="AB17" s="2522"/>
      <c r="AC17" s="2522"/>
      <c r="AD17" s="2522"/>
      <c r="AE17" s="2522"/>
      <c r="AF17" s="2522"/>
      <c r="AG17" s="2522"/>
      <c r="AH17" s="2522"/>
      <c r="AI17" s="2522"/>
      <c r="AJ17" s="2522"/>
      <c r="AK17" s="2522"/>
      <c r="AL17" s="2522"/>
      <c r="AM17" s="2522"/>
      <c r="AN17" s="2522"/>
      <c r="AO17" s="2522"/>
      <c r="AP17" s="2522"/>
      <c r="AQ17" s="2522"/>
      <c r="AR17" s="2522"/>
      <c r="AS17" s="2522"/>
      <c r="AT17" s="365"/>
      <c r="AU17" s="365"/>
      <c r="AV17" s="365"/>
      <c r="AW17" s="365"/>
      <c r="AX17" s="365"/>
    </row>
    <row r="18" spans="1:50">
      <c r="A18" s="1576" t="s">
        <v>51</v>
      </c>
      <c r="B18" s="1580" t="s">
        <v>3859</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2"/>
      <c r="AB18" s="2522"/>
      <c r="AC18" s="2522"/>
      <c r="AD18" s="2522"/>
      <c r="AE18" s="2522"/>
      <c r="AF18" s="2522"/>
      <c r="AG18" s="2522"/>
      <c r="AH18" s="2522"/>
      <c r="AI18" s="2522"/>
      <c r="AJ18" s="2522"/>
      <c r="AK18" s="2522"/>
      <c r="AL18" s="2522"/>
      <c r="AM18" s="2522"/>
      <c r="AN18" s="2522"/>
      <c r="AO18" s="2522"/>
      <c r="AP18" s="2522"/>
      <c r="AQ18" s="2522"/>
      <c r="AR18" s="2522"/>
      <c r="AS18" s="2522"/>
      <c r="AT18" s="365"/>
      <c r="AU18" s="365"/>
      <c r="AV18" s="365"/>
      <c r="AW18" s="365"/>
      <c r="AX18" s="365"/>
    </row>
    <row r="19" spans="1:50">
      <c r="A19" s="1582" t="s">
        <v>2234</v>
      </c>
      <c r="B19" s="1582" t="s">
        <v>3860</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2"/>
      <c r="AB19" s="2522"/>
      <c r="AC19" s="2522"/>
      <c r="AD19" s="2522"/>
      <c r="AE19" s="2522"/>
      <c r="AF19" s="2522"/>
      <c r="AG19" s="2522"/>
      <c r="AH19" s="2522"/>
      <c r="AI19" s="2522"/>
      <c r="AJ19" s="2522"/>
      <c r="AK19" s="2522"/>
      <c r="AL19" s="2522"/>
      <c r="AM19" s="2522"/>
      <c r="AN19" s="2522"/>
      <c r="AO19" s="2522"/>
      <c r="AP19" s="2522"/>
      <c r="AQ19" s="2522"/>
      <c r="AR19" s="2522"/>
      <c r="AS19" s="2522"/>
      <c r="AT19" s="365"/>
      <c r="AU19" s="365"/>
      <c r="AV19" s="365"/>
      <c r="AW19" s="365"/>
      <c r="AX19" s="365"/>
    </row>
    <row r="20" spans="1:50">
      <c r="A20" s="1582" t="s">
        <v>3861</v>
      </c>
      <c r="B20" s="1582" t="s">
        <v>3862</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2"/>
      <c r="AB20" s="2522"/>
      <c r="AC20" s="2522"/>
      <c r="AD20" s="2522"/>
      <c r="AE20" s="2522"/>
      <c r="AF20" s="2522"/>
      <c r="AG20" s="2522"/>
      <c r="AH20" s="2522"/>
      <c r="AI20" s="2522"/>
      <c r="AJ20" s="2522"/>
      <c r="AK20" s="2522"/>
      <c r="AL20" s="2522"/>
      <c r="AM20" s="2522"/>
      <c r="AN20" s="2522"/>
      <c r="AO20" s="2522"/>
      <c r="AP20" s="2522"/>
      <c r="AQ20" s="2522"/>
      <c r="AR20" s="2522"/>
      <c r="AS20" s="2522"/>
      <c r="AT20" s="365"/>
      <c r="AU20" s="365"/>
      <c r="AV20" s="365"/>
      <c r="AW20" s="365"/>
      <c r="AX20" s="365"/>
    </row>
    <row r="21" spans="1:50">
      <c r="A21" s="1576" t="s">
        <v>652</v>
      </c>
      <c r="B21" s="1582" t="s">
        <v>3863</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2"/>
      <c r="AB21" s="2522"/>
      <c r="AC21" s="2522"/>
      <c r="AD21" s="2522"/>
      <c r="AE21" s="2522"/>
      <c r="AF21" s="2522"/>
      <c r="AG21" s="2522"/>
      <c r="AH21" s="2522"/>
      <c r="AI21" s="2522"/>
      <c r="AJ21" s="2522"/>
      <c r="AK21" s="2522"/>
      <c r="AL21" s="2522"/>
      <c r="AM21" s="2522"/>
      <c r="AN21" s="2522"/>
      <c r="AO21" s="2522"/>
      <c r="AP21" s="2522"/>
      <c r="AQ21" s="2522"/>
      <c r="AR21" s="2522"/>
      <c r="AS21" s="2522"/>
      <c r="AT21" s="365"/>
      <c r="AU21" s="365"/>
      <c r="AV21" s="365"/>
      <c r="AW21" s="365"/>
      <c r="AX21" s="365"/>
    </row>
    <row r="22" spans="1:50">
      <c r="A22" s="1582" t="s">
        <v>3864</v>
      </c>
      <c r="B22" s="1582" t="s">
        <v>3865</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2"/>
      <c r="AB22" s="2522"/>
      <c r="AC22" s="2522"/>
      <c r="AD22" s="2522"/>
      <c r="AE22" s="2522"/>
      <c r="AF22" s="2522"/>
      <c r="AG22" s="2522"/>
      <c r="AH22" s="2522"/>
      <c r="AI22" s="2522"/>
      <c r="AJ22" s="2522"/>
      <c r="AK22" s="2522"/>
      <c r="AL22" s="2522"/>
      <c r="AM22" s="2522"/>
      <c r="AN22" s="2522"/>
      <c r="AO22" s="2522"/>
      <c r="AP22" s="2522"/>
      <c r="AQ22" s="2522"/>
      <c r="AR22" s="2522"/>
      <c r="AS22" s="2522"/>
      <c r="AT22" s="365"/>
      <c r="AU22" s="365"/>
      <c r="AV22" s="365"/>
      <c r="AW22" s="365"/>
      <c r="AX22" s="365"/>
    </row>
    <row r="23" spans="1:50">
      <c r="A23" s="1570" t="s">
        <v>76</v>
      </c>
      <c r="B23" s="1580" t="s">
        <v>3866</v>
      </c>
      <c r="N23" s="1581">
        <v>160000000</v>
      </c>
      <c r="O23" s="1581">
        <v>3000000</v>
      </c>
      <c r="P23" s="1581">
        <v>2982000000</v>
      </c>
      <c r="Q23" s="1592"/>
      <c r="R23" s="1592"/>
      <c r="S23" s="1592"/>
      <c r="T23" s="1592"/>
      <c r="U23" s="1592"/>
      <c r="V23" s="1592"/>
      <c r="W23" s="1592"/>
      <c r="X23" s="1593"/>
      <c r="Y23" s="1593"/>
      <c r="Z23" s="1593"/>
      <c r="AA23" s="2522"/>
      <c r="AB23" s="2522"/>
      <c r="AC23" s="2522"/>
      <c r="AD23" s="2522"/>
      <c r="AE23" s="2522"/>
      <c r="AF23" s="2522"/>
      <c r="AG23" s="2522"/>
      <c r="AH23" s="2522"/>
      <c r="AI23" s="2522"/>
      <c r="AJ23" s="2522"/>
      <c r="AK23" s="2522"/>
      <c r="AL23" s="2522"/>
      <c r="AM23" s="2522"/>
      <c r="AN23" s="2522"/>
      <c r="AO23" s="2522"/>
      <c r="AP23" s="2522"/>
      <c r="AQ23" s="2522"/>
      <c r="AR23" s="2522"/>
      <c r="AS23" s="2522"/>
      <c r="AT23" s="365"/>
      <c r="AU23" s="365"/>
      <c r="AV23" s="365"/>
      <c r="AW23" s="365"/>
      <c r="AX23" s="365"/>
    </row>
    <row r="24" spans="1:50" s="848" customFormat="1">
      <c r="A24" s="1564" t="s">
        <v>71</v>
      </c>
      <c r="B24" s="1063" t="s">
        <v>1304</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6"/>
      <c r="AB24" s="2558"/>
      <c r="AC24" s="2556"/>
      <c r="AD24" s="2556"/>
      <c r="AE24" s="2556"/>
      <c r="AF24" s="2556"/>
      <c r="AG24" s="2556"/>
      <c r="AH24" s="2556"/>
      <c r="AI24" s="2556"/>
      <c r="AJ24" s="2556"/>
      <c r="AK24" s="2556"/>
      <c r="AL24" s="2556"/>
      <c r="AM24" s="2556"/>
      <c r="AN24" s="2556"/>
      <c r="AO24" s="2556"/>
      <c r="AP24" s="2556"/>
      <c r="AQ24" s="2556"/>
      <c r="AR24" s="2556"/>
      <c r="AS24" s="2556"/>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7">
        <f>U26+U29+U30+U33+U34+U35+U36</f>
        <v>14307000000</v>
      </c>
      <c r="V25" s="1592">
        <v>14213000000</v>
      </c>
      <c r="W25" s="1592">
        <v>14962000000</v>
      </c>
      <c r="X25" s="1593">
        <v>15849000000</v>
      </c>
      <c r="Y25" s="1593">
        <v>16908000000</v>
      </c>
      <c r="Z25" s="1593">
        <v>18050000000</v>
      </c>
      <c r="AA25" s="2522"/>
      <c r="AB25" s="2522"/>
      <c r="AC25" s="2522"/>
      <c r="AD25" s="2522"/>
      <c r="AE25" s="2522"/>
      <c r="AF25" s="2522"/>
      <c r="AG25" s="2522"/>
      <c r="AH25" s="2522"/>
      <c r="AI25" s="2522"/>
      <c r="AJ25" s="2522"/>
      <c r="AK25" s="2522"/>
      <c r="AL25" s="2522"/>
      <c r="AM25" s="2522"/>
      <c r="AN25" s="2522"/>
      <c r="AO25" s="2522"/>
      <c r="AP25" s="2522"/>
      <c r="AQ25" s="2522"/>
      <c r="AR25" s="2522"/>
      <c r="AS25" s="2522"/>
      <c r="AT25" s="365"/>
      <c r="AU25" s="365"/>
      <c r="AV25" s="365"/>
      <c r="AW25" s="365"/>
      <c r="AX25" s="365"/>
    </row>
    <row r="26" spans="1:50">
      <c r="A26" s="1580" t="s">
        <v>800</v>
      </c>
      <c r="B26" s="1580" t="s">
        <v>3867</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2"/>
      <c r="AB26" s="2522"/>
      <c r="AC26" s="2522"/>
      <c r="AD26" s="2522"/>
      <c r="AE26" s="2522"/>
      <c r="AF26" s="2522"/>
      <c r="AG26" s="2522"/>
      <c r="AH26" s="2522"/>
      <c r="AI26" s="2522"/>
      <c r="AJ26" s="2522"/>
      <c r="AK26" s="2522"/>
      <c r="AL26" s="2522"/>
      <c r="AM26" s="2522"/>
      <c r="AN26" s="2522"/>
      <c r="AO26" s="2522"/>
      <c r="AP26" s="2522"/>
      <c r="AQ26" s="2522"/>
      <c r="AR26" s="2522"/>
      <c r="AS26" s="2522"/>
      <c r="AT26" s="365"/>
      <c r="AU26" s="365"/>
      <c r="AV26" s="365"/>
      <c r="AW26" s="365"/>
      <c r="AX26" s="365"/>
    </row>
    <row r="27" spans="1:50">
      <c r="A27" s="1582" t="s">
        <v>79</v>
      </c>
      <c r="B27" s="1582" t="s">
        <v>3868</v>
      </c>
      <c r="C27" s="1578" t="s">
        <v>3869</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2"/>
      <c r="AB27" s="2559"/>
      <c r="AC27" s="2522"/>
      <c r="AD27" s="2522"/>
      <c r="AE27" s="2522"/>
      <c r="AF27" s="2522"/>
      <c r="AG27" s="2522"/>
      <c r="AH27" s="2522"/>
      <c r="AI27" s="2522"/>
      <c r="AJ27" s="2522"/>
      <c r="AK27" s="2522"/>
      <c r="AL27" s="2522"/>
      <c r="AM27" s="2522"/>
      <c r="AN27" s="2522"/>
      <c r="AO27" s="2522"/>
      <c r="AP27" s="2522"/>
      <c r="AQ27" s="2522"/>
      <c r="AR27" s="2522"/>
      <c r="AS27" s="2522"/>
      <c r="AT27" s="365"/>
      <c r="AU27" s="365"/>
      <c r="AV27" s="365"/>
      <c r="AW27" s="365"/>
      <c r="AX27" s="365"/>
    </row>
    <row r="28" spans="1:50">
      <c r="A28" s="1582" t="s">
        <v>561</v>
      </c>
      <c r="B28" s="1582" t="s">
        <v>3870</v>
      </c>
      <c r="C28" s="1578" t="s">
        <v>3869</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2"/>
      <c r="AB28" s="2522"/>
      <c r="AC28" s="2522"/>
      <c r="AD28" s="2522"/>
      <c r="AE28" s="2522"/>
      <c r="AF28" s="2522"/>
      <c r="AG28" s="2522"/>
      <c r="AH28" s="2522"/>
      <c r="AI28" s="2522"/>
      <c r="AJ28" s="2522"/>
      <c r="AK28" s="2522"/>
      <c r="AL28" s="2522"/>
      <c r="AM28" s="2522"/>
      <c r="AN28" s="2522"/>
      <c r="AO28" s="2522"/>
      <c r="AP28" s="2522"/>
      <c r="AQ28" s="2522"/>
      <c r="AR28" s="2522"/>
      <c r="AS28" s="2522"/>
      <c r="AT28" s="365"/>
      <c r="AU28" s="365"/>
      <c r="AV28" s="365"/>
      <c r="AW28" s="365"/>
      <c r="AX28" s="365"/>
    </row>
    <row r="29" spans="1:50">
      <c r="A29" s="1576" t="s">
        <v>83</v>
      </c>
      <c r="B29" s="1580" t="s">
        <v>3871</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2"/>
      <c r="AB29" s="2522"/>
      <c r="AC29" s="2522"/>
      <c r="AD29" s="2522"/>
      <c r="AE29" s="2522"/>
      <c r="AF29" s="2522"/>
      <c r="AG29" s="2522"/>
      <c r="AH29" s="2522"/>
      <c r="AI29" s="2522"/>
      <c r="AJ29" s="2522"/>
      <c r="AK29" s="2522"/>
      <c r="AL29" s="2522"/>
      <c r="AM29" s="2522"/>
      <c r="AN29" s="2522"/>
      <c r="AO29" s="2522"/>
      <c r="AP29" s="2522"/>
      <c r="AQ29" s="2522"/>
      <c r="AR29" s="2522"/>
      <c r="AS29" s="2522"/>
      <c r="AT29" s="365"/>
      <c r="AU29" s="365"/>
      <c r="AV29" s="365"/>
      <c r="AW29" s="365"/>
      <c r="AX29" s="365"/>
    </row>
    <row r="30" spans="1:50">
      <c r="A30" s="1576" t="s">
        <v>90</v>
      </c>
      <c r="B30" s="1580" t="s">
        <v>3872</v>
      </c>
      <c r="C30" s="1578" t="s">
        <v>81</v>
      </c>
      <c r="N30" s="1581">
        <v>96000000</v>
      </c>
      <c r="O30" s="1581">
        <v>137000000</v>
      </c>
      <c r="P30" s="1581">
        <v>166000000</v>
      </c>
      <c r="Q30" s="1592">
        <v>189000000</v>
      </c>
      <c r="R30" s="1592">
        <v>177000000</v>
      </c>
      <c r="S30" s="1592">
        <v>274000000</v>
      </c>
      <c r="T30" s="1592">
        <v>255000000</v>
      </c>
      <c r="U30" s="2557">
        <f>U31+U32</f>
        <v>396000000</v>
      </c>
      <c r="V30" s="1592">
        <v>417000000</v>
      </c>
      <c r="W30" s="1592">
        <v>394000000</v>
      </c>
      <c r="X30" s="1593">
        <v>677000000</v>
      </c>
      <c r="Y30" s="1593">
        <v>758000000</v>
      </c>
      <c r="Z30" s="1593">
        <v>744000000</v>
      </c>
      <c r="AA30" s="2522"/>
      <c r="AB30" s="2522"/>
      <c r="AC30" s="2522"/>
      <c r="AD30" s="2522"/>
      <c r="AE30" s="2522"/>
      <c r="AF30" s="2522"/>
      <c r="AG30" s="2522"/>
      <c r="AH30" s="2522"/>
      <c r="AI30" s="2522"/>
      <c r="AJ30" s="2522"/>
      <c r="AK30" s="2522"/>
      <c r="AL30" s="2522"/>
      <c r="AM30" s="2522"/>
      <c r="AN30" s="2522"/>
      <c r="AO30" s="2522"/>
      <c r="AP30" s="2522"/>
      <c r="AQ30" s="2522"/>
      <c r="AR30" s="2522"/>
      <c r="AS30" s="2522"/>
      <c r="AT30" s="365"/>
      <c r="AU30" s="365"/>
      <c r="AV30" s="365"/>
      <c r="AW30" s="365"/>
      <c r="AX30" s="365"/>
    </row>
    <row r="31" spans="1:50">
      <c r="A31" s="1582" t="s">
        <v>209</v>
      </c>
      <c r="B31" s="1582" t="s">
        <v>209</v>
      </c>
      <c r="C31" s="1578" t="s">
        <v>3409</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2"/>
      <c r="AB31" s="2522"/>
      <c r="AC31" s="2522"/>
      <c r="AD31" s="2522"/>
      <c r="AE31" s="2522"/>
      <c r="AF31" s="2522"/>
      <c r="AG31" s="2522"/>
      <c r="AH31" s="2522"/>
      <c r="AI31" s="2522"/>
      <c r="AJ31" s="2522"/>
      <c r="AK31" s="2522"/>
      <c r="AL31" s="2522"/>
      <c r="AM31" s="2522"/>
      <c r="AN31" s="2522"/>
      <c r="AO31" s="2522"/>
      <c r="AP31" s="2522"/>
      <c r="AQ31" s="2522"/>
      <c r="AR31" s="2522"/>
      <c r="AS31" s="2522"/>
      <c r="AT31" s="365"/>
      <c r="AU31" s="365"/>
      <c r="AV31" s="365"/>
      <c r="AW31" s="365"/>
      <c r="AX31" s="365"/>
    </row>
    <row r="32" spans="1:50">
      <c r="A32" s="1582" t="s">
        <v>280</v>
      </c>
      <c r="B32" s="1582" t="s">
        <v>280</v>
      </c>
      <c r="C32" s="1578" t="s">
        <v>3409</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2"/>
      <c r="AB32" s="2522"/>
      <c r="AC32" s="2522"/>
      <c r="AD32" s="2522"/>
      <c r="AE32" s="2522"/>
      <c r="AF32" s="2522"/>
      <c r="AG32" s="2522"/>
      <c r="AH32" s="2522"/>
      <c r="AI32" s="2522"/>
      <c r="AJ32" s="2522"/>
      <c r="AK32" s="2522"/>
      <c r="AL32" s="2522"/>
      <c r="AM32" s="2522"/>
      <c r="AN32" s="2522"/>
      <c r="AO32" s="2522"/>
      <c r="AP32" s="2522"/>
      <c r="AQ32" s="2522"/>
      <c r="AR32" s="2522"/>
      <c r="AS32" s="2522"/>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2"/>
      <c r="AB33" s="2522"/>
      <c r="AC33" s="2522"/>
      <c r="AD33" s="2522"/>
      <c r="AE33" s="2522"/>
      <c r="AF33" s="2522"/>
      <c r="AG33" s="2522"/>
      <c r="AH33" s="2522"/>
      <c r="AI33" s="2522"/>
      <c r="AJ33" s="2522"/>
      <c r="AK33" s="2522"/>
      <c r="AL33" s="2522"/>
      <c r="AM33" s="2522"/>
      <c r="AN33" s="2522"/>
      <c r="AO33" s="2522"/>
      <c r="AP33" s="2522"/>
      <c r="AQ33" s="2522"/>
      <c r="AR33" s="2522"/>
      <c r="AS33" s="2522"/>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2"/>
      <c r="AB34" s="2522"/>
      <c r="AC34" s="2522"/>
      <c r="AD34" s="2522"/>
      <c r="AE34" s="2522"/>
      <c r="AF34" s="2522"/>
      <c r="AG34" s="2522"/>
      <c r="AH34" s="2522"/>
      <c r="AI34" s="2522"/>
      <c r="AJ34" s="2522"/>
      <c r="AK34" s="2522"/>
      <c r="AL34" s="2522"/>
      <c r="AM34" s="2522"/>
      <c r="AN34" s="2522"/>
      <c r="AO34" s="2522"/>
      <c r="AP34" s="2522"/>
      <c r="AQ34" s="2522"/>
      <c r="AR34" s="2522"/>
      <c r="AS34" s="2522"/>
      <c r="AT34" s="365"/>
      <c r="AU34" s="365"/>
      <c r="AV34" s="365"/>
      <c r="AW34" s="365"/>
      <c r="AX34" s="365"/>
    </row>
    <row r="35" spans="1:50">
      <c r="A35" s="1580" t="s">
        <v>809</v>
      </c>
      <c r="B35" s="1580" t="s">
        <v>3873</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2"/>
      <c r="AB35" s="2522"/>
      <c r="AC35" s="2522"/>
      <c r="AD35" s="2522"/>
      <c r="AE35" s="2522"/>
      <c r="AF35" s="2522"/>
      <c r="AG35" s="2522"/>
      <c r="AH35" s="2522"/>
      <c r="AI35" s="2522"/>
      <c r="AJ35" s="2522"/>
      <c r="AK35" s="2522"/>
      <c r="AL35" s="2522"/>
      <c r="AM35" s="2522"/>
      <c r="AN35" s="2522"/>
      <c r="AO35" s="2522"/>
      <c r="AP35" s="2522"/>
      <c r="AQ35" s="2522"/>
      <c r="AR35" s="2522"/>
      <c r="AS35" s="2522"/>
      <c r="AT35" s="365"/>
      <c r="AU35" s="365"/>
      <c r="AV35" s="365"/>
      <c r="AW35" s="365"/>
      <c r="AX35" s="365"/>
    </row>
    <row r="36" spans="1:50">
      <c r="A36" s="1576" t="s">
        <v>391</v>
      </c>
      <c r="B36" s="1580" t="s">
        <v>3874</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2"/>
      <c r="AB36" s="2522"/>
      <c r="AC36" s="2522"/>
      <c r="AD36" s="2522"/>
      <c r="AE36" s="2522"/>
      <c r="AF36" s="2522"/>
      <c r="AG36" s="2522"/>
      <c r="AH36" s="2522"/>
      <c r="AI36" s="2522"/>
      <c r="AJ36" s="2522"/>
      <c r="AK36" s="2522"/>
      <c r="AL36" s="2522"/>
      <c r="AM36" s="2522"/>
      <c r="AN36" s="2522"/>
      <c r="AO36" s="2522"/>
      <c r="AP36" s="2522"/>
      <c r="AQ36" s="2522"/>
      <c r="AR36" s="2522"/>
      <c r="AS36" s="2522"/>
      <c r="AT36" s="365"/>
      <c r="AU36" s="365"/>
      <c r="AV36" s="365"/>
      <c r="AW36" s="365"/>
      <c r="AX36" s="365"/>
    </row>
    <row r="37" spans="1:50">
      <c r="A37" s="1570" t="s">
        <v>76</v>
      </c>
      <c r="B37" s="1577" t="s">
        <v>3875</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2"/>
      <c r="AB37" s="2522"/>
      <c r="AC37" s="2522"/>
      <c r="AD37" s="2522"/>
      <c r="AE37" s="2522"/>
      <c r="AF37" s="2522"/>
      <c r="AG37" s="2522"/>
      <c r="AH37" s="2522"/>
      <c r="AI37" s="2522"/>
      <c r="AJ37" s="2522"/>
      <c r="AK37" s="2522"/>
      <c r="AL37" s="2522"/>
      <c r="AM37" s="2522"/>
      <c r="AN37" s="2522"/>
      <c r="AO37" s="2522"/>
      <c r="AP37" s="2522"/>
      <c r="AQ37" s="2522"/>
      <c r="AR37" s="2522"/>
      <c r="AS37" s="2522"/>
      <c r="AT37" s="365"/>
      <c r="AU37" s="365"/>
      <c r="AV37" s="365"/>
      <c r="AW37" s="365"/>
      <c r="AX37" s="365"/>
    </row>
    <row r="38" spans="1:50">
      <c r="A38" s="1585" t="s">
        <v>237</v>
      </c>
      <c r="B38" s="1577" t="s">
        <v>3876</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2"/>
      <c r="AB38" s="2522"/>
      <c r="AC38" s="2522"/>
      <c r="AD38" s="2522"/>
      <c r="AE38" s="2522"/>
      <c r="AF38" s="2522"/>
      <c r="AG38" s="2522"/>
      <c r="AH38" s="2522"/>
      <c r="AI38" s="2522"/>
      <c r="AJ38" s="2522"/>
      <c r="AK38" s="2522"/>
      <c r="AL38" s="2522"/>
      <c r="AM38" s="2522"/>
      <c r="AN38" s="2522"/>
      <c r="AO38" s="2522"/>
      <c r="AP38" s="2522"/>
      <c r="AQ38" s="2522"/>
      <c r="AR38" s="2522"/>
      <c r="AS38" s="2522"/>
      <c r="AT38" s="365"/>
      <c r="AU38" s="365"/>
      <c r="AV38" s="365"/>
      <c r="AW38" s="365"/>
      <c r="AX38" s="365"/>
    </row>
    <row r="39" spans="1:50">
      <c r="A39" s="1586" t="s">
        <v>2770</v>
      </c>
      <c r="B39" s="1586" t="s">
        <v>2770</v>
      </c>
      <c r="C39" s="1587" t="s">
        <v>3877</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2"/>
      <c r="AB39" s="2522"/>
      <c r="AC39" s="2522"/>
      <c r="AD39" s="2522"/>
      <c r="AE39" s="2522"/>
      <c r="AF39" s="2522"/>
      <c r="AG39" s="2522"/>
      <c r="AH39" s="2522"/>
      <c r="AI39" s="2522"/>
      <c r="AJ39" s="2522"/>
      <c r="AK39" s="2522"/>
      <c r="AL39" s="2522"/>
      <c r="AM39" s="2522"/>
      <c r="AN39" s="2522"/>
      <c r="AO39" s="2522"/>
      <c r="AP39" s="2522"/>
      <c r="AQ39" s="2522"/>
      <c r="AR39" s="2522"/>
      <c r="AS39" s="2522"/>
      <c r="AT39" s="365"/>
      <c r="AU39" s="365"/>
      <c r="AV39" s="365"/>
      <c r="AW39" s="365"/>
      <c r="AX39" s="365"/>
    </row>
    <row r="40" spans="1:50">
      <c r="A40" s="1586" t="s">
        <v>2772</v>
      </c>
      <c r="B40" s="1586" t="s">
        <v>2772</v>
      </c>
      <c r="C40" s="1587" t="s">
        <v>3877</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2"/>
      <c r="AB40" s="2522"/>
      <c r="AC40" s="2522"/>
      <c r="AD40" s="2522"/>
      <c r="AE40" s="2522"/>
      <c r="AF40" s="2522"/>
      <c r="AG40" s="2522"/>
      <c r="AH40" s="2522"/>
      <c r="AI40" s="2522"/>
      <c r="AJ40" s="2522"/>
      <c r="AK40" s="2522"/>
      <c r="AL40" s="2522"/>
      <c r="AM40" s="2522"/>
      <c r="AN40" s="2522"/>
      <c r="AO40" s="2522"/>
      <c r="AP40" s="2522"/>
      <c r="AQ40" s="2522"/>
      <c r="AR40" s="2522"/>
      <c r="AS40" s="2522"/>
      <c r="AT40" s="365"/>
      <c r="AU40" s="365"/>
      <c r="AV40" s="365"/>
      <c r="AW40" s="365"/>
      <c r="AX40" s="365"/>
    </row>
    <row r="41" spans="1:50">
      <c r="A41" s="1570" t="s">
        <v>76</v>
      </c>
      <c r="B41" s="1577" t="s">
        <v>3878</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2"/>
      <c r="AB41" s="2522"/>
      <c r="AC41" s="2522"/>
      <c r="AD41" s="2522"/>
      <c r="AE41" s="2522"/>
      <c r="AF41" s="2522"/>
      <c r="AG41" s="2522"/>
      <c r="AH41" s="2522"/>
      <c r="AI41" s="2522"/>
      <c r="AJ41" s="2522"/>
      <c r="AK41" s="2522"/>
      <c r="AL41" s="2522"/>
      <c r="AM41" s="2522"/>
      <c r="AN41" s="2522"/>
      <c r="AO41" s="2522"/>
      <c r="AP41" s="2522"/>
      <c r="AQ41" s="2522"/>
      <c r="AR41" s="2522"/>
      <c r="AS41" s="2522"/>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6"/>
      <c r="AB42" s="2556"/>
      <c r="AC42" s="2556"/>
      <c r="AD42" s="2556"/>
      <c r="AE42" s="2556"/>
      <c r="AF42" s="2556"/>
      <c r="AG42" s="2556"/>
      <c r="AH42" s="2556"/>
      <c r="AI42" s="2556"/>
      <c r="AJ42" s="2556"/>
      <c r="AK42" s="2556"/>
      <c r="AL42" s="2556"/>
      <c r="AM42" s="2556"/>
      <c r="AN42" s="2556"/>
      <c r="AO42" s="2556"/>
      <c r="AP42" s="2556"/>
      <c r="AQ42" s="2556"/>
      <c r="AR42" s="2556"/>
      <c r="AS42" s="2556"/>
      <c r="AT42" s="1594"/>
      <c r="AU42" s="1594"/>
      <c r="AV42" s="1594"/>
      <c r="AW42" s="1594"/>
      <c r="AX42" s="1594"/>
    </row>
    <row r="43" spans="1:50">
      <c r="A43" s="1570" t="s">
        <v>76</v>
      </c>
      <c r="B43" s="1577" t="s">
        <v>3879</v>
      </c>
      <c r="C43" s="1577"/>
      <c r="N43" s="1581">
        <v>-218000000</v>
      </c>
      <c r="O43" s="1581">
        <v>-1370000000</v>
      </c>
      <c r="P43" s="1581">
        <v>1496000000</v>
      </c>
      <c r="Q43" s="1592"/>
      <c r="R43" s="1592"/>
      <c r="S43" s="1592"/>
      <c r="T43" s="1592"/>
      <c r="U43" s="1592"/>
      <c r="V43" s="1592"/>
      <c r="W43" s="1592"/>
      <c r="X43" s="1593"/>
      <c r="Y43" s="1593"/>
      <c r="Z43" s="1593"/>
      <c r="AA43" s="2522"/>
      <c r="AB43" s="2522"/>
      <c r="AC43" s="2522"/>
      <c r="AD43" s="2522"/>
      <c r="AE43" s="2522"/>
      <c r="AF43" s="2522"/>
      <c r="AG43" s="2522"/>
      <c r="AH43" s="2522"/>
      <c r="AI43" s="2522"/>
      <c r="AJ43" s="2522"/>
      <c r="AK43" s="2522"/>
      <c r="AL43" s="2522"/>
      <c r="AM43" s="2522"/>
      <c r="AN43" s="2522"/>
      <c r="AO43" s="2522"/>
      <c r="AP43" s="2522"/>
      <c r="AQ43" s="2522"/>
      <c r="AR43" s="2522"/>
      <c r="AS43" s="2522"/>
      <c r="AT43" s="365"/>
      <c r="AU43" s="365"/>
      <c r="AV43" s="365"/>
      <c r="AW43" s="365"/>
      <c r="AX43" s="365"/>
    </row>
    <row r="44" spans="1:50">
      <c r="A44" s="1570" t="s">
        <v>76</v>
      </c>
      <c r="B44" s="1577" t="s">
        <v>3880</v>
      </c>
      <c r="N44" s="1581">
        <v>-663000000</v>
      </c>
      <c r="O44" s="1581">
        <v>-870000000</v>
      </c>
      <c r="P44" s="1581">
        <v>1670000000</v>
      </c>
      <c r="Q44" s="1592"/>
      <c r="R44" s="1592"/>
      <c r="S44" s="1592"/>
      <c r="T44" s="1592"/>
      <c r="U44" s="1592"/>
      <c r="V44" s="1592"/>
      <c r="W44" s="1592"/>
      <c r="X44" s="1593"/>
      <c r="Y44" s="1593"/>
      <c r="Z44" s="1593"/>
      <c r="AA44" s="2522"/>
      <c r="AB44" s="2522"/>
      <c r="AC44" s="2522"/>
      <c r="AD44" s="2522"/>
      <c r="AE44" s="2522"/>
      <c r="AF44" s="2522"/>
      <c r="AG44" s="2522"/>
      <c r="AH44" s="2522"/>
      <c r="AI44" s="2522"/>
      <c r="AJ44" s="2522"/>
      <c r="AK44" s="2522"/>
      <c r="AL44" s="2522"/>
      <c r="AM44" s="2522"/>
      <c r="AN44" s="2522"/>
      <c r="AO44" s="2522"/>
      <c r="AP44" s="2522"/>
      <c r="AQ44" s="2522"/>
      <c r="AR44" s="2522"/>
      <c r="AS44" s="2522"/>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2"/>
      <c r="AB45" s="2522"/>
      <c r="AC45" s="2522"/>
      <c r="AD45" s="2522"/>
      <c r="AE45" s="2522"/>
      <c r="AF45" s="2522"/>
      <c r="AG45" s="2522"/>
      <c r="AH45" s="2522"/>
      <c r="AI45" s="2522"/>
      <c r="AJ45" s="2522"/>
      <c r="AK45" s="2522"/>
      <c r="AL45" s="2522"/>
      <c r="AM45" s="2522"/>
      <c r="AN45" s="2522"/>
      <c r="AO45" s="2522"/>
      <c r="AP45" s="2522"/>
      <c r="AQ45" s="2522"/>
      <c r="AR45" s="2522"/>
      <c r="AS45" s="2522"/>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1358</v>
      </c>
      <c r="C47" s="1577"/>
      <c r="N47" s="1581">
        <v>-666000000</v>
      </c>
      <c r="O47" s="1581">
        <v>-870000000</v>
      </c>
      <c r="P47" s="1581">
        <v>1670000000</v>
      </c>
      <c r="Q47" s="1581"/>
      <c r="R47" s="1581"/>
      <c r="S47" s="1581"/>
      <c r="T47" s="1581"/>
      <c r="U47" s="1581"/>
      <c r="V47" s="1581"/>
      <c r="W47" s="1581"/>
      <c r="X47" s="2499"/>
      <c r="Y47" s="2499"/>
      <c r="Z47" s="2499"/>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3881</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3882</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447</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3883</v>
      </c>
      <c r="N51" s="1581">
        <v>-446000000</v>
      </c>
      <c r="O51" s="1581">
        <v>500000000</v>
      </c>
      <c r="P51" s="1581">
        <v>173000000</v>
      </c>
      <c r="Q51" s="1581">
        <v>-18000000</v>
      </c>
      <c r="R51" s="1581"/>
      <c r="S51" s="1581"/>
      <c r="T51" s="1581"/>
      <c r="U51" s="1581"/>
      <c r="V51" s="1581"/>
      <c r="W51" s="1581"/>
      <c r="X51" s="2499"/>
      <c r="Y51" s="2499"/>
      <c r="Z51" s="2499"/>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418</v>
      </c>
      <c r="B54" s="1580" t="s">
        <v>418</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3884</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721</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829</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3885</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939</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531</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727</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D6" activePane="bottomRight" state="frozen"/>
      <selection pane="topRight" activeCell="C1" sqref="C1"/>
      <selection pane="bottomLeft" activeCell="A6" sqref="A6"/>
      <selection pane="bottomRight" activeCell="H39" sqref="H39:I39"/>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3886</v>
      </c>
      <c r="B1" s="1603" t="s">
        <v>3887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1140</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3888</v>
      </c>
      <c r="P5" s="1605" t="s">
        <v>3888</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1501</v>
      </c>
      <c r="B6" s="875" t="s">
        <v>3889</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3890</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3891</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7">
        <v>109000000</v>
      </c>
      <c r="W9" s="1614">
        <v>117000000</v>
      </c>
      <c r="X9" s="2397">
        <v>130000000</v>
      </c>
      <c r="Y9" s="125">
        <v>141000000</v>
      </c>
      <c r="Z9" s="125">
        <v>154000000</v>
      </c>
      <c r="AA9" s="125">
        <v>169000000</v>
      </c>
    </row>
    <row r="10" spans="1:27">
      <c r="A10" s="1616" t="s">
        <v>3892</v>
      </c>
      <c r="B10" s="1616" t="s">
        <v>3104</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7">
        <v>80000000</v>
      </c>
      <c r="W10" s="1614">
        <v>88000000</v>
      </c>
      <c r="X10" s="2397">
        <v>93000000</v>
      </c>
      <c r="Y10" s="125">
        <v>99000000</v>
      </c>
      <c r="Z10" s="125">
        <v>104000000</v>
      </c>
      <c r="AA10" s="125">
        <v>111000000</v>
      </c>
    </row>
    <row r="11" spans="1:27">
      <c r="A11" s="1617" t="s">
        <v>45</v>
      </c>
      <c r="B11" s="1616" t="s">
        <v>3893</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7">
        <v>175000000</v>
      </c>
      <c r="W11" s="1614">
        <v>185000000</v>
      </c>
      <c r="X11" s="2397">
        <v>202000000</v>
      </c>
      <c r="Y11" s="125">
        <v>220000000</v>
      </c>
      <c r="Z11" s="125">
        <v>239000000</v>
      </c>
      <c r="AA11" s="125">
        <v>263000000</v>
      </c>
    </row>
    <row r="12" spans="1:27">
      <c r="A12" s="1616" t="s">
        <v>49</v>
      </c>
      <c r="B12" s="1646" t="s">
        <v>1775</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7">
        <v>9000000</v>
      </c>
      <c r="W12" s="1614">
        <v>11000000</v>
      </c>
      <c r="X12" s="2397">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8">
        <v>64000000</v>
      </c>
      <c r="W13" s="1614">
        <v>67000000</v>
      </c>
      <c r="X13" s="2397">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9">
        <v>513000000</v>
      </c>
      <c r="W14" s="1641">
        <v>507000000</v>
      </c>
      <c r="X14" s="1647">
        <v>494000000</v>
      </c>
      <c r="Y14" s="1159">
        <v>469000000</v>
      </c>
      <c r="Z14" s="1159">
        <v>462000000</v>
      </c>
      <c r="AA14" s="1159">
        <v>449000000</v>
      </c>
    </row>
    <row r="15" spans="1:27" s="64" customFormat="1">
      <c r="A15" s="1616" t="s">
        <v>889</v>
      </c>
      <c r="B15" s="1612" t="s">
        <v>3894</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2"/>
      <c r="Y15" s="210"/>
      <c r="Z15" s="210"/>
      <c r="AA15" s="210"/>
    </row>
    <row r="16" spans="1:27" s="64" customFormat="1">
      <c r="A16" s="1616" t="s">
        <v>3895</v>
      </c>
      <c r="B16" s="1612" t="s">
        <v>3896</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2"/>
      <c r="Y16" s="210"/>
      <c r="Z16" s="210"/>
      <c r="AA16" s="210"/>
    </row>
    <row r="17" spans="1:27" s="64" customFormat="1">
      <c r="A17" s="1616" t="s">
        <v>67</v>
      </c>
      <c r="B17" s="1616" t="s">
        <v>3897</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2"/>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3898</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9"/>
      <c r="Y19" s="389"/>
      <c r="Z19" s="389"/>
      <c r="AA19" s="389"/>
    </row>
    <row r="20" spans="1:27">
      <c r="A20" s="1604" t="s">
        <v>73</v>
      </c>
      <c r="B20" s="1612" t="s">
        <v>3899</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7">
        <v>743000000</v>
      </c>
      <c r="W20" s="1614">
        <v>759000000</v>
      </c>
      <c r="X20" s="2397">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7">
        <v>289000000</v>
      </c>
      <c r="W21" s="1614">
        <v>289000000</v>
      </c>
      <c r="X21" s="2397">
        <v>290000000</v>
      </c>
      <c r="Y21" s="125">
        <v>291000000</v>
      </c>
      <c r="Z21" s="125">
        <v>293000000</v>
      </c>
      <c r="AA21" s="125">
        <v>294000000</v>
      </c>
    </row>
    <row r="22" spans="1:27">
      <c r="A22" s="1616"/>
      <c r="B22" s="1612" t="s">
        <v>3900</v>
      </c>
      <c r="C22" s="1613"/>
      <c r="D22" s="1614"/>
      <c r="E22" s="1614"/>
      <c r="F22" s="1614"/>
      <c r="G22" s="1615"/>
      <c r="H22" s="1615"/>
      <c r="I22" s="1615"/>
      <c r="J22" s="1615"/>
      <c r="K22" s="1615"/>
      <c r="L22" s="1615"/>
      <c r="M22" s="1633"/>
      <c r="N22" s="1633"/>
      <c r="O22" s="1633"/>
      <c r="P22" s="1633"/>
      <c r="Q22" s="1633"/>
      <c r="R22" s="1633"/>
      <c r="S22" s="1633"/>
      <c r="T22" s="1633"/>
      <c r="U22" s="1634"/>
      <c r="V22" s="2437"/>
      <c r="W22" s="1614"/>
      <c r="X22" s="2397"/>
      <c r="Y22" s="125"/>
      <c r="Z22" s="125"/>
      <c r="AA22" s="125"/>
    </row>
    <row r="23" spans="1:27">
      <c r="A23" s="1616" t="s">
        <v>83</v>
      </c>
      <c r="B23" s="1616" t="s">
        <v>540</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7">
        <v>370000000</v>
      </c>
      <c r="W23" s="1614">
        <v>376000000</v>
      </c>
      <c r="X23" s="2397">
        <v>373000000</v>
      </c>
      <c r="Y23" s="125">
        <v>371000000</v>
      </c>
      <c r="Z23" s="125">
        <v>378000000</v>
      </c>
      <c r="AA23" s="125">
        <v>364000000</v>
      </c>
    </row>
    <row r="24" spans="1:27">
      <c r="A24" s="1616"/>
      <c r="B24" s="1612" t="s">
        <v>3900</v>
      </c>
      <c r="C24" s="1613"/>
      <c r="D24" s="1614"/>
      <c r="E24" s="1614"/>
      <c r="F24" s="1614"/>
      <c r="G24" s="1615"/>
      <c r="H24" s="1615"/>
      <c r="I24" s="1615"/>
      <c r="J24" s="1615"/>
      <c r="K24" s="1615"/>
      <c r="L24" s="1615"/>
      <c r="M24" s="1633"/>
      <c r="N24" s="1633"/>
      <c r="O24" s="1633"/>
      <c r="P24" s="1633"/>
      <c r="Q24" s="1633"/>
      <c r="R24" s="1633"/>
      <c r="S24" s="1633"/>
      <c r="T24" s="1633"/>
      <c r="U24" s="1634"/>
      <c r="V24" s="2437"/>
      <c r="W24" s="1614"/>
      <c r="X24" s="2397"/>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7">
        <v>68000000</v>
      </c>
      <c r="W25" s="1614">
        <v>63000000</v>
      </c>
      <c r="X25" s="2397">
        <v>72000000</v>
      </c>
      <c r="Y25" s="125">
        <v>78000000</v>
      </c>
      <c r="Z25" s="125">
        <v>86000000</v>
      </c>
      <c r="AA25" s="125">
        <v>92000000</v>
      </c>
    </row>
    <row r="26" spans="1:27">
      <c r="A26" s="1616"/>
      <c r="B26" s="1612" t="s">
        <v>3900</v>
      </c>
      <c r="C26" s="1613"/>
      <c r="D26" s="1614"/>
      <c r="E26" s="1614"/>
      <c r="F26" s="1614"/>
      <c r="G26" s="1615"/>
      <c r="H26" s="1615"/>
      <c r="I26" s="1615"/>
      <c r="J26" s="1615"/>
      <c r="K26" s="1615"/>
      <c r="L26" s="1615"/>
      <c r="M26" s="1633"/>
      <c r="N26" s="1633"/>
      <c r="O26" s="1633"/>
      <c r="P26" s="1633"/>
      <c r="Q26" s="1633"/>
      <c r="R26" s="1633"/>
      <c r="S26" s="1633"/>
      <c r="T26" s="1633"/>
      <c r="U26" s="1634"/>
      <c r="V26" s="2437"/>
      <c r="W26" s="1614"/>
      <c r="X26" s="2397"/>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7">
        <v>14000000</v>
      </c>
      <c r="W27" s="1614">
        <v>29000000</v>
      </c>
      <c r="X27" s="2397">
        <v>19000000</v>
      </c>
      <c r="Y27" s="125">
        <v>17000000</v>
      </c>
      <c r="Z27" s="125">
        <v>17000000</v>
      </c>
      <c r="AA27" s="125">
        <v>18000000</v>
      </c>
    </row>
    <row r="28" spans="1:27">
      <c r="A28" s="1616" t="s">
        <v>3796</v>
      </c>
      <c r="B28" s="1616" t="s">
        <v>3901</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7">
        <v>3000000</v>
      </c>
      <c r="Y28" s="125">
        <v>3000000</v>
      </c>
      <c r="Z28" s="125">
        <v>4000000</v>
      </c>
      <c r="AA28" s="125">
        <v>5000000</v>
      </c>
    </row>
    <row r="29" spans="1:27">
      <c r="A29" s="1612" t="s">
        <v>237</v>
      </c>
      <c r="B29" s="1612" t="s">
        <v>3902</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7">
        <v>379000000</v>
      </c>
      <c r="W29" s="1614">
        <v>391000000</v>
      </c>
      <c r="X29" s="2397">
        <v>432000000</v>
      </c>
      <c r="Y29" s="125">
        <v>467000000</v>
      </c>
      <c r="Z29" s="125">
        <v>517000000</v>
      </c>
      <c r="AA29" s="125">
        <v>563000000</v>
      </c>
    </row>
    <row r="30" spans="1:27">
      <c r="A30" s="1619" t="s">
        <v>76</v>
      </c>
      <c r="B30" s="1620" t="s">
        <v>3903</v>
      </c>
      <c r="C30" s="1612"/>
      <c r="D30" s="1615"/>
      <c r="E30" s="1615"/>
      <c r="F30" s="1615"/>
      <c r="G30" s="1614"/>
      <c r="H30" s="1614"/>
      <c r="I30" s="1614"/>
      <c r="J30" s="1614"/>
      <c r="K30" s="1614"/>
      <c r="L30" s="1614"/>
      <c r="M30" s="1638"/>
      <c r="N30" s="1638"/>
      <c r="O30" s="1638"/>
      <c r="P30" s="1633">
        <v>0</v>
      </c>
      <c r="Q30" s="1633">
        <v>0</v>
      </c>
      <c r="R30" s="1633">
        <v>61000000</v>
      </c>
      <c r="S30" s="1633">
        <v>47000000</v>
      </c>
      <c r="T30" s="2446"/>
      <c r="U30" s="1634"/>
      <c r="V30" s="2437"/>
      <c r="W30" s="1614"/>
      <c r="X30" s="2397"/>
      <c r="Y30" s="125"/>
      <c r="Z30" s="125"/>
      <c r="AA30" s="125"/>
    </row>
    <row r="31" spans="1:27">
      <c r="A31" s="1619" t="s">
        <v>395</v>
      </c>
      <c r="B31" s="1616" t="s">
        <v>3904</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7"/>
      <c r="W31" s="1614"/>
      <c r="X31" s="2397"/>
      <c r="Y31" s="125"/>
      <c r="Z31" s="125"/>
      <c r="AA31" s="125"/>
    </row>
    <row r="32" spans="1:27">
      <c r="A32" s="1619" t="s">
        <v>3905</v>
      </c>
      <c r="B32" s="1619" t="s">
        <v>3905</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7"/>
      <c r="W32" s="1614"/>
      <c r="X32" s="2397"/>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7"/>
      <c r="W33" s="1614"/>
      <c r="X33" s="2397"/>
      <c r="Y33" s="125"/>
      <c r="Z33" s="125"/>
      <c r="AA33" s="125"/>
    </row>
    <row r="34" spans="1:27">
      <c r="A34" s="1602" t="s">
        <v>76</v>
      </c>
      <c r="B34" s="1612" t="s">
        <v>3906</v>
      </c>
      <c r="C34" s="1612"/>
      <c r="D34" s="1615"/>
      <c r="E34" s="1615"/>
      <c r="F34" s="1615"/>
      <c r="G34" s="1614"/>
      <c r="H34" s="1614"/>
      <c r="I34" s="1614"/>
      <c r="J34" s="1614"/>
      <c r="K34" s="1614"/>
      <c r="L34" s="1614"/>
      <c r="M34" s="1633"/>
      <c r="N34" s="1638"/>
      <c r="O34" s="1638"/>
      <c r="P34" s="1633"/>
      <c r="Q34" s="1633"/>
      <c r="R34" s="1633"/>
      <c r="S34" s="1633">
        <v>0</v>
      </c>
      <c r="T34" s="1633"/>
      <c r="U34" s="1634"/>
      <c r="V34" s="2437"/>
      <c r="W34" s="1614"/>
      <c r="X34" s="2397"/>
      <c r="Y34" s="125"/>
      <c r="Z34" s="125"/>
      <c r="AA34" s="125"/>
    </row>
    <row r="35" spans="1:27">
      <c r="A35" s="1602" t="s">
        <v>76</v>
      </c>
      <c r="B35" s="1612" t="s">
        <v>3907</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7"/>
      <c r="W35" s="1614"/>
      <c r="X35" s="2397"/>
      <c r="Y35" s="125"/>
      <c r="Z35" s="125"/>
      <c r="AA35" s="125"/>
    </row>
    <row r="36" spans="1:27">
      <c r="B36" s="1616" t="s">
        <v>3908</v>
      </c>
      <c r="C36" s="1612"/>
      <c r="D36" s="1615"/>
      <c r="E36" s="1615"/>
      <c r="F36" s="1615"/>
      <c r="G36" s="1614"/>
      <c r="H36" s="1614"/>
      <c r="I36" s="1614"/>
      <c r="J36" s="1614"/>
      <c r="K36" s="1615"/>
      <c r="L36" s="1615"/>
      <c r="M36" s="1633"/>
      <c r="N36" s="1633"/>
      <c r="O36" s="1633"/>
      <c r="P36" s="1633"/>
      <c r="Q36" s="1633"/>
      <c r="R36" s="1633"/>
      <c r="S36" s="1633"/>
      <c r="T36" s="1633"/>
      <c r="U36" s="1634"/>
      <c r="V36" s="2437"/>
      <c r="W36" s="1614"/>
      <c r="X36" s="2397"/>
      <c r="Y36" s="125"/>
      <c r="Z36" s="125"/>
      <c r="AA36" s="125"/>
    </row>
    <row r="37" spans="1:27">
      <c r="B37" s="1616" t="s">
        <v>3909</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7"/>
      <c r="W37" s="1614"/>
      <c r="X37" s="2397"/>
      <c r="Y37" s="125"/>
      <c r="Z37" s="125"/>
      <c r="AA37" s="125"/>
    </row>
    <row r="38" spans="1:27">
      <c r="A38" s="1602" t="s">
        <v>76</v>
      </c>
      <c r="B38" s="1612" t="s">
        <v>3910</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7"/>
      <c r="W38" s="1614"/>
      <c r="X38" s="2397"/>
      <c r="Y38" s="125"/>
      <c r="Z38" s="125"/>
      <c r="AA38" s="125"/>
    </row>
    <row r="39" spans="1:27" s="848" customFormat="1">
      <c r="A39" s="880" t="s">
        <v>115</v>
      </c>
      <c r="B39" s="880" t="s">
        <v>3911</v>
      </c>
      <c r="C39" s="880" t="s">
        <v>35</v>
      </c>
      <c r="D39" s="876">
        <v>-3000000</v>
      </c>
      <c r="E39" s="876">
        <v>3000000</v>
      </c>
      <c r="F39" s="876">
        <v>7000000</v>
      </c>
      <c r="G39" s="1641">
        <v>-4000000</v>
      </c>
      <c r="H39" s="1641">
        <f>H18-H6</f>
        <v>-8400000</v>
      </c>
      <c r="I39" s="1641">
        <f>I18-I6</f>
        <v>22300000</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3912</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447</v>
      </c>
      <c r="B41" s="1616" t="s">
        <v>447</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7">
        <v>135000000</v>
      </c>
      <c r="W41" s="1614">
        <v>165000000</v>
      </c>
      <c r="X41" s="2397">
        <v>188000000</v>
      </c>
      <c r="Y41" s="125">
        <v>203000000</v>
      </c>
      <c r="Z41" s="125">
        <v>221000000</v>
      </c>
      <c r="AA41" s="125">
        <v>237000000</v>
      </c>
    </row>
    <row r="42" spans="1:27">
      <c r="A42" s="1620" t="s">
        <v>1256</v>
      </c>
      <c r="B42" s="1620" t="s">
        <v>3311</v>
      </c>
      <c r="C42" s="1613" t="s">
        <v>502</v>
      </c>
      <c r="D42" s="1615"/>
      <c r="E42" s="1615"/>
      <c r="F42" s="1615"/>
      <c r="G42" s="1614"/>
      <c r="H42" s="1614"/>
      <c r="I42" s="1614"/>
      <c r="J42" s="1614"/>
      <c r="K42" s="1615"/>
      <c r="L42" s="1614"/>
      <c r="M42" s="1638"/>
      <c r="N42" s="1638"/>
      <c r="O42" s="1633">
        <v>9600000</v>
      </c>
      <c r="P42" s="1633">
        <v>20100000</v>
      </c>
      <c r="Q42" s="1633"/>
      <c r="R42" s="1633"/>
      <c r="S42" s="1633"/>
      <c r="T42" s="1633"/>
      <c r="U42" s="1634"/>
      <c r="V42" s="2437"/>
      <c r="W42" s="1614"/>
      <c r="X42" s="2397"/>
      <c r="Y42" s="125"/>
      <c r="Z42" s="125"/>
      <c r="AA42" s="125"/>
    </row>
    <row r="43" spans="1:27">
      <c r="A43" s="1620" t="s">
        <v>3913</v>
      </c>
      <c r="B43" s="1620" t="s">
        <v>3894</v>
      </c>
      <c r="C43" s="1613" t="s">
        <v>502</v>
      </c>
      <c r="D43" s="1615"/>
      <c r="E43" s="1615"/>
      <c r="F43" s="1615"/>
      <c r="G43" s="1614"/>
      <c r="H43" s="1614"/>
      <c r="I43" s="1614"/>
      <c r="J43" s="1614"/>
      <c r="K43" s="1615"/>
      <c r="L43" s="1614"/>
      <c r="M43" s="1638"/>
      <c r="N43" s="1638"/>
      <c r="O43" s="1633"/>
      <c r="P43" s="1633"/>
      <c r="Q43" s="1633"/>
      <c r="R43" s="1633">
        <v>10000000</v>
      </c>
      <c r="S43" s="1633">
        <v>48000000</v>
      </c>
      <c r="T43" s="1633"/>
      <c r="U43" s="1634"/>
      <c r="V43" s="2437"/>
      <c r="W43" s="1614"/>
      <c r="X43" s="2397"/>
      <c r="Y43" s="125"/>
      <c r="Z43" s="125"/>
      <c r="AA43" s="125"/>
    </row>
    <row r="44" spans="1:27">
      <c r="A44" s="1620" t="s">
        <v>3914</v>
      </c>
      <c r="B44" s="1620" t="s">
        <v>3915</v>
      </c>
      <c r="C44" s="1613" t="s">
        <v>502</v>
      </c>
      <c r="D44" s="1615"/>
      <c r="E44" s="1615"/>
      <c r="F44" s="1615"/>
      <c r="G44" s="1614"/>
      <c r="H44" s="1614"/>
      <c r="I44" s="1614"/>
      <c r="J44" s="1614"/>
      <c r="K44" s="1615"/>
      <c r="L44" s="1614"/>
      <c r="M44" s="1638"/>
      <c r="N44" s="1638"/>
      <c r="O44" s="1633"/>
      <c r="P44" s="1633"/>
      <c r="Q44" s="1633"/>
      <c r="R44" s="1633">
        <v>0</v>
      </c>
      <c r="S44" s="1633">
        <v>48000000</v>
      </c>
      <c r="T44" s="1633"/>
      <c r="U44" s="1634"/>
      <c r="V44" s="2437"/>
      <c r="W44" s="1614"/>
      <c r="X44" s="2397"/>
      <c r="Y44" s="125"/>
      <c r="Z44" s="125"/>
      <c r="AA44" s="125"/>
    </row>
    <row r="45" spans="1:27">
      <c r="A45" s="1620" t="s">
        <v>1263</v>
      </c>
      <c r="B45" s="1620" t="s">
        <v>3916</v>
      </c>
      <c r="C45" s="1613" t="s">
        <v>502</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7"/>
      <c r="Y45" s="125"/>
      <c r="Z45" s="125"/>
      <c r="AA45" s="125"/>
    </row>
    <row r="46" spans="1:27">
      <c r="A46" s="1617" t="s">
        <v>258</v>
      </c>
      <c r="B46" s="1616" t="s">
        <v>3917</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7">
        <v>-7000000</v>
      </c>
      <c r="W46" s="1614">
        <v>-9000000</v>
      </c>
      <c r="X46" s="2397">
        <v>-10000000</v>
      </c>
      <c r="Y46" s="125">
        <v>-7000000</v>
      </c>
      <c r="Z46" s="125">
        <v>-6000000</v>
      </c>
      <c r="AA46" s="125">
        <v>-10000000</v>
      </c>
    </row>
    <row r="47" spans="1:27">
      <c r="A47" s="1602" t="s">
        <v>120</v>
      </c>
      <c r="B47" s="1612" t="s">
        <v>3918</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3919</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3920</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7"/>
      <c r="Y49" s="125"/>
      <c r="Z49" s="125"/>
      <c r="AA49" s="125"/>
    </row>
    <row r="50" spans="1:27">
      <c r="A50" s="1620" t="s">
        <v>76</v>
      </c>
      <c r="B50" s="1620" t="s">
        <v>257</v>
      </c>
      <c r="C50" s="1612"/>
      <c r="D50" s="1615"/>
      <c r="E50" s="1615"/>
      <c r="F50" s="1615"/>
      <c r="G50" s="1614"/>
      <c r="H50" s="1614"/>
      <c r="I50" s="1614"/>
      <c r="J50" s="1614"/>
      <c r="K50" s="1614"/>
      <c r="L50" s="1614" t="s">
        <v>602</v>
      </c>
      <c r="M50" s="1638"/>
      <c r="N50" s="1633">
        <v>0</v>
      </c>
      <c r="O50" s="1633">
        <v>0</v>
      </c>
      <c r="P50" s="1633">
        <v>20000000</v>
      </c>
      <c r="Q50" s="1633">
        <v>21000000</v>
      </c>
      <c r="R50" s="1633">
        <v>4000000</v>
      </c>
      <c r="S50" s="1633">
        <v>99000000</v>
      </c>
      <c r="T50" s="1633"/>
      <c r="U50" s="1634"/>
      <c r="V50" s="2437"/>
      <c r="W50" s="1614"/>
      <c r="X50" s="2397"/>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7"/>
      <c r="W51" s="1614"/>
      <c r="X51" s="2397"/>
      <c r="Y51" s="125"/>
      <c r="Z51" s="125"/>
      <c r="AA51" s="125"/>
    </row>
    <row r="52" spans="1:27">
      <c r="A52" s="1616" t="s">
        <v>3921</v>
      </c>
      <c r="B52" s="1616" t="s">
        <v>3922</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3923</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7"/>
      <c r="W53" s="1614"/>
      <c r="X53" s="2397"/>
      <c r="Y53" s="125"/>
      <c r="Z53" s="125"/>
      <c r="AA53" s="125"/>
    </row>
    <row r="54" spans="1:27">
      <c r="A54" s="1620" t="s">
        <v>76</v>
      </c>
      <c r="B54" s="1620" t="s">
        <v>3924</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7"/>
      <c r="W54" s="1614"/>
      <c r="X54" s="2397"/>
      <c r="Y54" s="125"/>
      <c r="Z54" s="125"/>
      <c r="AA54" s="125"/>
    </row>
    <row r="55" spans="1:27">
      <c r="A55" s="1617" t="s">
        <v>2469</v>
      </c>
      <c r="B55" s="1616" t="s">
        <v>3925</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3926</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7">
        <v>128000000</v>
      </c>
      <c r="W57" s="1614">
        <v>156000000</v>
      </c>
      <c r="X57" s="2397">
        <v>178000000</v>
      </c>
      <c r="Y57" s="125">
        <v>196000000</v>
      </c>
      <c r="Z57" s="125">
        <v>215000000</v>
      </c>
      <c r="AA57" s="125">
        <v>227000000</v>
      </c>
    </row>
    <row r="58" spans="1:27">
      <c r="A58" s="1602" t="s">
        <v>3927</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7">
        <v>3000000</v>
      </c>
      <c r="W58" s="1614">
        <v>22000000</v>
      </c>
      <c r="X58" s="2397">
        <v>20000000</v>
      </c>
      <c r="Y58" s="125">
        <v>0</v>
      </c>
      <c r="Z58" s="125">
        <v>0</v>
      </c>
      <c r="AA58" s="125">
        <v>0</v>
      </c>
    </row>
    <row r="59" spans="1:27">
      <c r="A59" s="1602" t="s">
        <v>3928</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7">
        <v>20000000</v>
      </c>
      <c r="Y59" s="125">
        <v>0</v>
      </c>
      <c r="Z59" s="125">
        <v>0</v>
      </c>
      <c r="AA59" s="125">
        <v>0</v>
      </c>
    </row>
    <row r="60" spans="1:27">
      <c r="A60" s="1602" t="s">
        <v>3581</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7">
        <v>0</v>
      </c>
      <c r="Y60" s="125">
        <v>0</v>
      </c>
      <c r="Z60" s="125">
        <v>0</v>
      </c>
      <c r="AA60" s="125">
        <v>0</v>
      </c>
    </row>
    <row r="61" spans="1:27">
      <c r="A61" s="1602" t="s">
        <v>3929</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7">
        <v>124000000</v>
      </c>
      <c r="Y61" s="125">
        <v>165000000</v>
      </c>
      <c r="Z61" s="125">
        <v>188000000</v>
      </c>
      <c r="AA61" s="125">
        <v>183000000</v>
      </c>
    </row>
    <row r="62" spans="1:27">
      <c r="A62" s="1602" t="s">
        <v>3930</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7">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7">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7">
        <v>-8000000</v>
      </c>
      <c r="Y64" s="125">
        <v>14000000</v>
      </c>
      <c r="Z64" s="125">
        <v>20000000</v>
      </c>
      <c r="AA64" s="125">
        <v>10000000</v>
      </c>
    </row>
    <row r="65" spans="1:27">
      <c r="A65" s="1602" t="s">
        <v>3931</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7">
        <v>0</v>
      </c>
      <c r="Y65" s="125">
        <v>0</v>
      </c>
      <c r="Z65" s="125">
        <v>0</v>
      </c>
      <c r="AA65" s="125">
        <v>0</v>
      </c>
    </row>
    <row r="66" spans="1:27">
      <c r="A66" s="1602" t="s">
        <v>3932</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7">
        <v>-8000000</v>
      </c>
      <c r="Y66" s="125">
        <v>14000000</v>
      </c>
      <c r="Z66" s="125">
        <v>20000000</v>
      </c>
      <c r="AA66" s="125">
        <v>10000000</v>
      </c>
    </row>
    <row r="67" spans="1:27">
      <c r="A67" s="1602" t="s">
        <v>3933</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7">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7">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7">
        <v>-32000000</v>
      </c>
      <c r="Y69" s="125">
        <v>-32000000</v>
      </c>
      <c r="Z69" s="125">
        <v>-34000000</v>
      </c>
      <c r="AA69" s="125">
        <v>-40000000</v>
      </c>
    </row>
    <row r="70" spans="1:27">
      <c r="A70" s="1602" t="s">
        <v>3931</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7">
        <v>-32000000</v>
      </c>
      <c r="Y70" s="125">
        <v>-32000000</v>
      </c>
      <c r="Z70" s="125">
        <v>-34000000</v>
      </c>
      <c r="AA70" s="125">
        <v>-36000000</v>
      </c>
    </row>
    <row r="71" spans="1:27">
      <c r="A71" s="1602" t="s">
        <v>3934</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7">
        <v>0</v>
      </c>
      <c r="Y71" s="125">
        <v>0</v>
      </c>
      <c r="Z71" s="125">
        <v>0</v>
      </c>
      <c r="AA71" s="125">
        <v>-4000000</v>
      </c>
    </row>
    <row r="72" spans="1:27">
      <c r="A72" s="1602" t="s">
        <v>3935</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7">
        <v>-13000000</v>
      </c>
      <c r="Y72" s="125">
        <v>-13000000</v>
      </c>
      <c r="Z72" s="125">
        <v>-13000000</v>
      </c>
      <c r="AA72" s="125">
        <v>-14000000</v>
      </c>
    </row>
    <row r="73" spans="1:27">
      <c r="A73" s="1602" t="s">
        <v>3936</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40" t="s">
        <v>139</v>
      </c>
      <c r="Z75" s="2440" t="s">
        <v>139</v>
      </c>
      <c r="AA75" s="2440" t="s">
        <v>139</v>
      </c>
    </row>
    <row r="76" spans="1:27">
      <c r="B76" s="1612"/>
      <c r="C76" s="1612"/>
      <c r="D76" s="1602" t="s">
        <v>1763</v>
      </c>
      <c r="E76" s="1602" t="s">
        <v>1763</v>
      </c>
      <c r="F76" s="1602" t="s">
        <v>1763</v>
      </c>
      <c r="G76" s="1602" t="s">
        <v>1763</v>
      </c>
      <c r="H76" s="1602" t="s">
        <v>1763</v>
      </c>
      <c r="I76" s="1602" t="s">
        <v>1763</v>
      </c>
      <c r="J76" s="1602" t="s">
        <v>1763</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878</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621</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879</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f t="shared" si="17"/>
        <v>-8400000</v>
      </c>
      <c r="I86" s="1624">
        <f t="shared" si="17"/>
        <v>22300000</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3937</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2937</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3938</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3939</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3940</v>
      </c>
      <c r="B1" s="82" t="s">
        <v>3941</v>
      </c>
      <c r="C1" s="82"/>
      <c r="D1" s="27"/>
      <c r="E1" s="27"/>
      <c r="F1" s="27"/>
      <c r="G1" s="27"/>
      <c r="H1" s="27"/>
      <c r="I1" s="27"/>
      <c r="J1" s="27"/>
      <c r="K1" s="27"/>
      <c r="L1" s="27"/>
      <c r="M1" s="27"/>
      <c r="N1" s="27"/>
      <c r="O1" s="28"/>
      <c r="P1" s="28"/>
      <c r="Q1" s="28"/>
      <c r="R1" s="29"/>
      <c r="S1" s="28"/>
      <c r="T1" s="28"/>
      <c r="U1" s="28"/>
      <c r="V1" s="28"/>
      <c r="W1" s="28"/>
      <c r="X1" s="2"/>
    </row>
    <row r="2" spans="1:50">
      <c r="B2" s="30" t="s">
        <v>3942</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2169</v>
      </c>
      <c r="M5" s="28" t="s">
        <v>2169</v>
      </c>
      <c r="N5" s="28" t="s">
        <v>31</v>
      </c>
      <c r="O5" s="28" t="s">
        <v>2169</v>
      </c>
      <c r="P5" s="28" t="s">
        <v>2169</v>
      </c>
      <c r="Q5" s="28" t="s">
        <v>32</v>
      </c>
      <c r="R5" s="28" t="s">
        <v>32</v>
      </c>
      <c r="S5" s="28" t="s">
        <v>32</v>
      </c>
      <c r="T5" s="28" t="s">
        <v>32</v>
      </c>
      <c r="U5" s="28" t="s">
        <v>32</v>
      </c>
      <c r="V5" s="28" t="s">
        <v>32</v>
      </c>
      <c r="W5" s="28" t="s">
        <v>32</v>
      </c>
      <c r="X5" s="2" t="s">
        <v>32</v>
      </c>
    </row>
    <row r="6" spans="1:50" s="9" customFormat="1">
      <c r="A6" s="18" t="s">
        <v>3943</v>
      </c>
      <c r="B6" s="18" t="s">
        <v>3943</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81"/>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81"/>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3944</v>
      </c>
      <c r="B8" s="90" t="s">
        <v>3945</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4"/>
      <c r="X8" s="263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3946</v>
      </c>
      <c r="B9" s="90" t="s">
        <v>3947</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4"/>
      <c r="X9" s="263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3948</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4"/>
      <c r="X10" s="263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3949</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4"/>
      <c r="X11" s="263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646</v>
      </c>
      <c r="B12" s="100" t="s">
        <v>3950</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4"/>
      <c r="X12" s="263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3951</v>
      </c>
      <c r="B13" s="100" t="s">
        <v>3952</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4"/>
      <c r="X13" s="263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3953</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4"/>
      <c r="X14" s="263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3954</v>
      </c>
      <c r="B15" s="99" t="s">
        <v>3955</v>
      </c>
      <c r="C15" s="27" t="s">
        <v>316</v>
      </c>
      <c r="D15" s="298"/>
      <c r="E15" s="293">
        <v>294000000</v>
      </c>
      <c r="F15" s="178"/>
      <c r="G15" s="178"/>
      <c r="H15" s="178"/>
      <c r="I15" s="178"/>
      <c r="J15" s="178"/>
      <c r="K15" s="178"/>
      <c r="L15" s="178"/>
      <c r="M15" s="178"/>
      <c r="N15" s="178"/>
      <c r="O15" s="178"/>
      <c r="P15" s="178"/>
      <c r="Q15" s="178"/>
      <c r="R15" s="178"/>
      <c r="S15" s="178"/>
      <c r="T15" s="178"/>
      <c r="U15" s="178"/>
      <c r="V15" s="178"/>
      <c r="W15" s="2634"/>
      <c r="X15" s="263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4"/>
      <c r="X16" s="263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3956</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81"/>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3957</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4"/>
      <c r="X18" s="263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3958</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4"/>
      <c r="X19" s="263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539</v>
      </c>
      <c r="B20" s="103" t="s">
        <v>539</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4"/>
      <c r="X20" s="263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1596</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4"/>
      <c r="X21" s="263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3959</v>
      </c>
      <c r="B22" s="99" t="s">
        <v>3959</v>
      </c>
      <c r="C22" s="58" t="s">
        <v>204</v>
      </c>
      <c r="D22" s="298"/>
      <c r="E22" s="293">
        <v>75000000</v>
      </c>
      <c r="F22" s="178"/>
      <c r="G22" s="178"/>
      <c r="H22" s="178"/>
      <c r="I22" s="178"/>
      <c r="J22" s="178"/>
      <c r="K22" s="178"/>
      <c r="L22" s="178"/>
      <c r="M22" s="178"/>
      <c r="N22" s="178"/>
      <c r="O22" s="178"/>
      <c r="P22" s="178"/>
      <c r="Q22" s="178"/>
      <c r="R22" s="178"/>
      <c r="S22" s="178"/>
      <c r="T22" s="178"/>
      <c r="U22" s="178"/>
      <c r="V22" s="178"/>
      <c r="W22" s="2634"/>
      <c r="X22" s="263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3960</v>
      </c>
      <c r="B23" s="99" t="s">
        <v>3961</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4"/>
      <c r="X23" s="263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3962</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4"/>
      <c r="X24" s="263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3963</v>
      </c>
      <c r="B25" s="100" t="s">
        <v>3964</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4"/>
      <c r="X25" s="263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490</v>
      </c>
      <c r="B26" s="100" t="s">
        <v>3965</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4"/>
      <c r="X26" s="263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3966</v>
      </c>
      <c r="B27" s="100" t="s">
        <v>3967</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4"/>
      <c r="X27" s="263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3968</v>
      </c>
      <c r="B28" s="100" t="s">
        <v>3969</v>
      </c>
      <c r="C28" s="27" t="s">
        <v>3970</v>
      </c>
      <c r="D28" s="298"/>
      <c r="E28" s="293">
        <v>2193000000</v>
      </c>
      <c r="F28" s="178"/>
      <c r="G28" s="178"/>
      <c r="H28" s="178"/>
      <c r="I28" s="178"/>
      <c r="J28" s="178"/>
      <c r="K28" s="178"/>
      <c r="L28" s="178"/>
      <c r="M28" s="178"/>
      <c r="N28" s="178"/>
      <c r="O28" s="178"/>
      <c r="P28" s="178"/>
      <c r="Q28" s="178"/>
      <c r="R28" s="178"/>
      <c r="S28" s="178"/>
      <c r="T28" s="178"/>
      <c r="U28" s="178"/>
      <c r="V28" s="178"/>
      <c r="W28" s="2634"/>
      <c r="X28" s="263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1741</v>
      </c>
      <c r="B29" s="232" t="s">
        <v>1741</v>
      </c>
      <c r="C29" s="27" t="s">
        <v>3970</v>
      </c>
      <c r="D29" s="298"/>
      <c r="E29" s="293">
        <v>496000000</v>
      </c>
      <c r="F29" s="178"/>
      <c r="G29" s="178"/>
      <c r="H29" s="178"/>
      <c r="I29" s="178"/>
      <c r="J29" s="178"/>
      <c r="K29" s="178"/>
      <c r="L29" s="178"/>
      <c r="M29" s="178"/>
      <c r="N29" s="178"/>
      <c r="O29" s="178"/>
      <c r="P29" s="178"/>
      <c r="Q29" s="178"/>
      <c r="R29" s="178"/>
      <c r="S29" s="178"/>
      <c r="T29" s="178"/>
      <c r="U29" s="178"/>
      <c r="V29" s="178"/>
      <c r="W29" s="2634"/>
      <c r="X29" s="263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3971</v>
      </c>
      <c r="B30" s="338" t="s">
        <v>3971</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4"/>
      <c r="X30" s="263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907</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4"/>
      <c r="X31" s="263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3972</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4"/>
      <c r="X32" s="263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3973</v>
      </c>
      <c r="B33" s="99" t="s">
        <v>3974</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4"/>
      <c r="X33" s="263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3975</v>
      </c>
      <c r="B34" s="99" t="s">
        <v>3976</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4"/>
      <c r="X34" s="263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3977</v>
      </c>
      <c r="B35" s="99" t="s">
        <v>3978</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4"/>
      <c r="X35" s="263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3979</v>
      </c>
      <c r="B36" s="99" t="s">
        <v>3980</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4"/>
      <c r="X36" s="263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615</v>
      </c>
      <c r="B37" s="90" t="s">
        <v>1081</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4"/>
      <c r="X37" s="263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1602</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4"/>
      <c r="X38" s="263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3981</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4"/>
      <c r="X39" s="263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4"/>
      <c r="X40" s="263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1134</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4"/>
      <c r="X41" s="263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3982</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3983</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864</v>
      </c>
      <c r="B45" s="90" t="s">
        <v>1617</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2607</v>
      </c>
      <c r="B46" s="90" t="s">
        <v>923</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2433</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453</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3984</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3985</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891</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3986</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3987</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879</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3988</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3989</v>
      </c>
      <c r="B1" s="82" t="s">
        <v>3990</v>
      </c>
      <c r="C1" s="82"/>
      <c r="D1" s="27"/>
      <c r="E1" s="27"/>
      <c r="F1" s="27"/>
      <c r="G1" s="27"/>
      <c r="H1" s="27"/>
      <c r="I1" s="27"/>
      <c r="J1" s="27"/>
      <c r="K1" s="27"/>
      <c r="L1" s="27"/>
      <c r="M1" s="27"/>
      <c r="N1" s="27"/>
      <c r="O1" s="28"/>
      <c r="P1" s="28"/>
      <c r="Q1" s="28"/>
      <c r="R1" s="29"/>
      <c r="S1" s="28"/>
      <c r="T1" s="28"/>
      <c r="U1" s="28"/>
      <c r="V1" s="28"/>
      <c r="W1" s="28"/>
      <c r="X1" s="2"/>
    </row>
    <row r="2" spans="1:26">
      <c r="B2" s="30" t="s">
        <v>3991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3992</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3993</v>
      </c>
      <c r="B8" s="65" t="s">
        <v>3994</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3995</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3996</v>
      </c>
      <c r="B10" s="65" t="s">
        <v>3997</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3998</v>
      </c>
      <c r="B11" s="65" t="s">
        <v>3999</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4000</v>
      </c>
      <c r="B12" s="65" t="s">
        <v>4001</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556</v>
      </c>
      <c r="B13" s="65" t="s">
        <v>556</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2677</v>
      </c>
      <c r="B14" s="65" t="s">
        <v>4002</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2673</v>
      </c>
      <c r="B15" s="65" t="s">
        <v>4003</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561</v>
      </c>
      <c r="B16" s="65" t="s">
        <v>4004</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4005</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4006</v>
      </c>
      <c r="B18" s="65" t="s">
        <v>4006</v>
      </c>
      <c r="C18" s="27" t="s">
        <v>4005</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4005</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4007</v>
      </c>
      <c r="B20" s="58" t="s">
        <v>4008</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4009</v>
      </c>
      <c r="B21" s="58" t="s">
        <v>4010</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4011</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4012</v>
      </c>
      <c r="C24" s="880" t="s">
        <v>35</v>
      </c>
      <c r="D24" s="1170">
        <v>79628000000</v>
      </c>
      <c r="E24" s="1170">
        <v>94299000000</v>
      </c>
      <c r="F24" s="1170">
        <v>98758000000</v>
      </c>
      <c r="G24" s="1170">
        <v>96708000000</v>
      </c>
      <c r="H24" s="1647">
        <v>95100000000</v>
      </c>
      <c r="I24" s="1647">
        <v>100200000000</v>
      </c>
      <c r="J24" s="1170">
        <v>104000000000</v>
      </c>
      <c r="K24" s="1170">
        <v>115400000000</v>
      </c>
      <c r="L24" s="1170">
        <v>137500000000</v>
      </c>
      <c r="M24" s="1170">
        <v>136200000000</v>
      </c>
      <c r="N24" s="1170">
        <v>142200000000</v>
      </c>
      <c r="O24" s="1170">
        <v>147900000000</v>
      </c>
      <c r="P24" s="1170">
        <v>155200000000</v>
      </c>
      <c r="Q24" s="1170">
        <v>158900000000</v>
      </c>
      <c r="R24" s="1170">
        <v>167300000000</v>
      </c>
      <c r="S24" s="1170">
        <v>180100000000</v>
      </c>
      <c r="T24" s="1170">
        <v>185000000000</v>
      </c>
      <c r="U24" s="911">
        <v>197600000000</v>
      </c>
      <c r="V24" s="911">
        <v>213900000000</v>
      </c>
      <c r="W24" s="911">
        <v>226300000000</v>
      </c>
      <c r="X24" s="911">
        <v>239500000000</v>
      </c>
      <c r="Y24" s="913">
        <v>254000000000</v>
      </c>
      <c r="Z24" s="913">
        <v>269700000000</v>
      </c>
    </row>
    <row r="25" spans="1:26">
      <c r="A25" s="58" t="s">
        <v>479</v>
      </c>
      <c r="B25" s="58" t="s">
        <v>4013</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1811</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752</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1488</v>
      </c>
      <c r="B28" s="64" t="s">
        <v>1488</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4014</v>
      </c>
      <c r="B32" s="65" t="s">
        <v>4015</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4016</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4017</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69">
        <v>-400000000</v>
      </c>
      <c r="V36" s="269">
        <v>-400000000</v>
      </c>
      <c r="W36" s="269">
        <v>-400000000</v>
      </c>
      <c r="X36" s="269">
        <v>-400000000</v>
      </c>
      <c r="Y36" s="267">
        <v>-400000000</v>
      </c>
      <c r="Z36" s="267">
        <v>-500000000</v>
      </c>
    </row>
    <row r="37" spans="1:26">
      <c r="A37" s="58" t="s">
        <v>4018</v>
      </c>
      <c r="B37" s="58" t="s">
        <v>4019</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4020</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4021</v>
      </c>
      <c r="B40" s="891" t="s">
        <v>2646</v>
      </c>
      <c r="C40" s="89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2865</v>
      </c>
      <c r="B42" s="65" t="s">
        <v>4022</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4023</v>
      </c>
      <c r="B43" s="65" t="s">
        <v>4024</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1097</v>
      </c>
      <c r="B44" s="65" t="s">
        <v>4025</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4026</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3391</v>
      </c>
      <c r="B47" s="65" t="s">
        <v>3391</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4027</v>
      </c>
      <c r="B48" s="65" t="s">
        <v>4027</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2552</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4028</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1765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1981</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1964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1174</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3">(E6/E64)*100</f>
        <v>32.967365822285842</v>
      </c>
      <c r="F65" s="364">
        <f t="shared" si="23"/>
        <v>33.910690121786196</v>
      </c>
      <c r="G65" s="364">
        <f t="shared" si="23"/>
        <v>36.247483700387583</v>
      </c>
      <c r="H65" s="364">
        <f t="shared" si="23"/>
        <v>34.474530516013921</v>
      </c>
      <c r="I65" s="364">
        <f t="shared" si="23"/>
        <v>32.712264992040772</v>
      </c>
      <c r="J65" s="364">
        <f t="shared" si="23"/>
        <v>30.551996631216795</v>
      </c>
      <c r="K65" s="364">
        <f t="shared" si="23"/>
        <v>31.510717666651473</v>
      </c>
      <c r="L65" s="364">
        <f t="shared" si="23"/>
        <v>32.273614693051172</v>
      </c>
      <c r="M65" s="364">
        <f t="shared" si="23"/>
        <v>30.220297041642752</v>
      </c>
      <c r="N65" s="364">
        <f t="shared" si="23"/>
        <v>30.093963599109983</v>
      </c>
      <c r="O65" s="364">
        <f t="shared" si="23"/>
        <v>29.384772483444138</v>
      </c>
      <c r="P65" s="364">
        <f t="shared" si="23"/>
        <v>29.483418790965558</v>
      </c>
      <c r="Q65" s="364">
        <f t="shared" si="23"/>
        <v>27.964608855793099</v>
      </c>
      <c r="R65" s="364">
        <f t="shared" si="23"/>
        <v>27.612804582356333</v>
      </c>
      <c r="S65" s="364">
        <f t="shared" si="23"/>
        <v>29.092554876668931</v>
      </c>
      <c r="T65" s="364">
        <f t="shared" si="23"/>
        <v>28.869198614961761</v>
      </c>
      <c r="U65" s="364">
        <f t="shared" si="23"/>
        <v>28.648331306883616</v>
      </c>
      <c r="V65" s="364">
        <f t="shared" si="23"/>
        <v>28.426771374196129</v>
      </c>
      <c r="W65" s="364">
        <f t="shared" si="23"/>
        <v>28.190483704181656</v>
      </c>
    </row>
    <row r="66" spans="2:23">
      <c r="B66" s="90" t="s">
        <v>152</v>
      </c>
      <c r="D66" s="364">
        <f>(D24/D64)*100</f>
        <v>32.681171019203695</v>
      </c>
      <c r="E66" s="364">
        <f t="shared" ref="E66:W66" si="24">(E24/E64)*100</f>
        <v>39.127403995767722</v>
      </c>
      <c r="F66" s="364">
        <f t="shared" si="24"/>
        <v>39.305102284486189</v>
      </c>
      <c r="G66" s="364">
        <f t="shared" si="24"/>
        <v>36.32034371901571</v>
      </c>
      <c r="H66" s="364">
        <f t="shared" si="24"/>
        <v>33.869089380918631</v>
      </c>
      <c r="I66" s="364">
        <f t="shared" si="24"/>
        <v>32.485321627378447</v>
      </c>
      <c r="J66" s="364">
        <f t="shared" si="24"/>
        <v>31.059703320103093</v>
      </c>
      <c r="K66" s="364">
        <f t="shared" si="24"/>
        <v>30.947547393460251</v>
      </c>
      <c r="L66" s="364">
        <f t="shared" si="24"/>
        <v>33.141314565306466</v>
      </c>
      <c r="M66" s="364">
        <f t="shared" si="24"/>
        <v>32.849197582376242</v>
      </c>
      <c r="N66" s="364">
        <f t="shared" si="24"/>
        <v>32.517945469555016</v>
      </c>
      <c r="O66" s="364">
        <f t="shared" si="24"/>
        <v>31.862227641505775</v>
      </c>
      <c r="P66" s="364">
        <f t="shared" si="24"/>
        <v>33.254553752600692</v>
      </c>
      <c r="Q66" s="364">
        <f t="shared" si="24"/>
        <v>31.807991032108259</v>
      </c>
      <c r="R66" s="364">
        <f t="shared" si="24"/>
        <v>31.815579935456022</v>
      </c>
      <c r="S66" s="364">
        <f t="shared" si="24"/>
        <v>32.604661688164747</v>
      </c>
      <c r="T66" s="364">
        <f t="shared" si="24"/>
        <v>31.602377182058731</v>
      </c>
      <c r="U66" s="364">
        <f t="shared" si="24"/>
        <v>31.696026126764853</v>
      </c>
      <c r="V66" s="364">
        <f t="shared" si="24"/>
        <v>32.154872538025131</v>
      </c>
      <c r="W66" s="364">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4029</v>
      </c>
      <c r="B1" s="1659" t="s">
        <v>4030</v>
      </c>
      <c r="C1" s="967"/>
      <c r="D1" s="968"/>
      <c r="E1" s="968"/>
      <c r="F1" s="968"/>
      <c r="G1" s="968"/>
      <c r="H1" s="968"/>
      <c r="I1" s="968"/>
      <c r="J1" s="968"/>
      <c r="K1" s="968"/>
      <c r="L1" s="968"/>
      <c r="M1" s="968"/>
      <c r="N1" s="968"/>
      <c r="O1" s="969"/>
      <c r="P1" s="969"/>
      <c r="Q1" s="969"/>
      <c r="R1" s="970"/>
      <c r="S1" s="21"/>
      <c r="T1" s="21"/>
      <c r="U1" s="969"/>
      <c r="V1" s="969"/>
      <c r="W1" s="969"/>
    </row>
    <row r="2" spans="1:50">
      <c r="B2" s="1660" t="s">
        <v>4031</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1140</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1415</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1415</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5"/>
      <c r="Y7" s="2565"/>
      <c r="Z7" s="2565"/>
      <c r="AA7" s="168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1416</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1416</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2396</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2396</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1908</v>
      </c>
      <c r="B12" s="988" t="s">
        <v>7044</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1294</v>
      </c>
      <c r="B13" s="997" t="s">
        <v>4032</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3194</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4033</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1427</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4034</v>
      </c>
      <c r="B19" s="988" t="s">
        <v>4035</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476</v>
      </c>
      <c r="B20" s="988" t="s">
        <v>4036</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4037</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6"/>
      <c r="T21" s="2566"/>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4037</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1434</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1435</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1732</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1528</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1528</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60" t="s">
        <v>540</v>
      </c>
      <c r="B29" s="2560" t="s">
        <v>540</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60" t="s">
        <v>2242</v>
      </c>
      <c r="B30" s="2560" t="s">
        <v>2242</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61"/>
      <c r="B31" s="2560" t="s">
        <v>4038</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61"/>
      <c r="B32" s="2560" t="s">
        <v>4039</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61"/>
      <c r="B33" s="2560" t="s">
        <v>4040</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4041</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4042</v>
      </c>
      <c r="B35" s="988" t="s">
        <v>4043</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4044</v>
      </c>
      <c r="B36" s="988" t="s">
        <v>4045</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4046</v>
      </c>
      <c r="B37" s="988" t="s">
        <v>4047</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1445</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4048</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2955</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4049</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4050</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915</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4051</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2" t="s">
        <v>4052</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2" t="s">
        <v>4053</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2" t="s">
        <v>4054</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4055</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4056</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447</v>
      </c>
      <c r="B50" s="988" t="s">
        <v>4057</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4058</v>
      </c>
      <c r="C51" s="972" t="s">
        <v>502</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4059</v>
      </c>
      <c r="C52" s="972" t="s">
        <v>502</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4060</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4061</v>
      </c>
      <c r="B54" s="988" t="s">
        <v>4062</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1351</v>
      </c>
      <c r="B55" s="988" t="s">
        <v>4063</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1691</v>
      </c>
      <c r="B56" s="988" t="s">
        <v>1692</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4064</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4064</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60" t="s">
        <v>4065</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3" t="s">
        <v>4066</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3" t="s">
        <v>4039</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431</v>
      </c>
      <c r="B62" s="2560" t="s">
        <v>4067</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3" t="s">
        <v>4039</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4068</v>
      </c>
      <c r="B64" s="2560" t="s">
        <v>4069</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4070</v>
      </c>
      <c r="B65" s="1062" t="s">
        <v>4071</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4"/>
      <c r="Y65" s="2564"/>
      <c r="Z65" s="2564"/>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1099</v>
      </c>
      <c r="B66" s="981" t="s">
        <v>4072</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4"/>
      <c r="Y66" s="2564"/>
      <c r="Z66" s="2564"/>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4073</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878</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2345</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891</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1174</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2936</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727</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T24" activePane="bottomRight" state="frozen"/>
      <selection pane="topRight" activeCell="D1" sqref="D1"/>
      <selection pane="bottomLeft" activeCell="A6" sqref="A6"/>
      <selection pane="bottomRight" activeCell="U65" sqref="U65"/>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4074</v>
      </c>
      <c r="B1" s="1086" t="s">
        <v>4075</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4076</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4077</v>
      </c>
      <c r="AA4" s="970" t="s">
        <v>4078</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2229</v>
      </c>
      <c r="V5" s="969" t="s">
        <v>32</v>
      </c>
      <c r="W5" s="969" t="s">
        <v>32</v>
      </c>
      <c r="X5" s="970" t="s">
        <v>32</v>
      </c>
    </row>
    <row r="6" spans="1:48" s="848" customFormat="1">
      <c r="A6" s="976" t="s">
        <v>33</v>
      </c>
      <c r="B6" s="976" t="s">
        <v>4079</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R6" si="0">M8+M18</f>
        <v>210270000000</v>
      </c>
      <c r="N6" s="1059">
        <f t="shared" si="0"/>
        <v>256000000000</v>
      </c>
      <c r="O6" s="1059">
        <f t="shared" si="0"/>
        <v>271000000000</v>
      </c>
      <c r="P6" s="1059">
        <f t="shared" si="0"/>
        <v>258000000000</v>
      </c>
      <c r="Q6" s="1059">
        <f t="shared" si="0"/>
        <v>473000000000</v>
      </c>
      <c r="R6" s="1059">
        <f t="shared" si="0"/>
        <v>511000000000</v>
      </c>
      <c r="S6" s="1059">
        <v>610000000000</v>
      </c>
      <c r="T6" s="1059">
        <v>765000000000</v>
      </c>
      <c r="U6" s="1059">
        <v>989000000000</v>
      </c>
      <c r="V6" s="1059">
        <v>1065000000000</v>
      </c>
      <c r="W6" s="1059">
        <v>1206000000000</v>
      </c>
      <c r="X6" s="2428">
        <v>1318000000000</v>
      </c>
      <c r="Y6" s="2430">
        <v>1485000000000</v>
      </c>
      <c r="Z6" s="2430">
        <v>1654000000000</v>
      </c>
      <c r="AA6" s="2430">
        <v>1837000000000</v>
      </c>
      <c r="AB6"/>
      <c r="AC6"/>
      <c r="AD6"/>
      <c r="AE6"/>
      <c r="AF6"/>
      <c r="AG6"/>
      <c r="AH6"/>
      <c r="AI6"/>
      <c r="AJ6"/>
      <c r="AK6"/>
      <c r="AL6"/>
      <c r="AM6"/>
      <c r="AN6"/>
      <c r="AO6"/>
      <c r="AP6"/>
      <c r="AQ6"/>
      <c r="AR6"/>
      <c r="AS6"/>
      <c r="AT6"/>
      <c r="AU6"/>
      <c r="AV6"/>
    </row>
    <row r="7" spans="1:48" s="9" customFormat="1">
      <c r="A7" s="1661" t="s">
        <v>76</v>
      </c>
      <c r="B7" s="1661" t="s">
        <v>4080</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9"/>
      <c r="Y7" s="2431"/>
      <c r="Z7" s="2431"/>
      <c r="AA7" s="2431"/>
      <c r="AB7"/>
      <c r="AC7"/>
      <c r="AD7"/>
      <c r="AE7"/>
      <c r="AF7"/>
      <c r="AG7"/>
      <c r="AH7"/>
      <c r="AI7"/>
      <c r="AJ7"/>
      <c r="AK7"/>
      <c r="AL7"/>
      <c r="AM7"/>
      <c r="AN7"/>
      <c r="AO7"/>
      <c r="AP7"/>
      <c r="AQ7"/>
      <c r="AR7"/>
      <c r="AS7"/>
      <c r="AT7"/>
      <c r="AU7"/>
      <c r="AV7"/>
    </row>
    <row r="8" spans="1:48" s="9" customFormat="1">
      <c r="A8" s="980" t="s">
        <v>370</v>
      </c>
      <c r="B8" s="1661" t="s">
        <v>1503</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134291000000</v>
      </c>
      <c r="N8" s="1676">
        <f t="shared" ref="N8:R8" si="1">N11+N17</f>
        <v>178000000000</v>
      </c>
      <c r="O8" s="1676">
        <f t="shared" si="1"/>
        <v>207000000000</v>
      </c>
      <c r="P8" s="1676">
        <f t="shared" si="1"/>
        <v>215000000000</v>
      </c>
      <c r="Q8" s="1676">
        <f t="shared" si="1"/>
        <v>297000000000</v>
      </c>
      <c r="R8" s="1676">
        <f t="shared" si="1"/>
        <v>441000000000</v>
      </c>
      <c r="S8" s="978">
        <v>530000000000</v>
      </c>
      <c r="T8" s="978">
        <v>634000000000</v>
      </c>
      <c r="U8" s="978">
        <f>U10</f>
        <v>841000000000</v>
      </c>
      <c r="V8" s="978">
        <f t="shared" ref="V8:AA8" si="2">V10</f>
        <v>931000000000</v>
      </c>
      <c r="W8" s="978">
        <f t="shared" si="2"/>
        <v>1039000000000</v>
      </c>
      <c r="X8" s="978">
        <f t="shared" si="2"/>
        <v>1158000000000</v>
      </c>
      <c r="Y8" s="978">
        <f t="shared" si="2"/>
        <v>1291000000000</v>
      </c>
      <c r="Z8" s="978">
        <f t="shared" si="2"/>
        <v>1438000000000</v>
      </c>
      <c r="AA8" s="978">
        <f t="shared" si="2"/>
        <v>1601000000000</v>
      </c>
      <c r="AB8"/>
      <c r="AC8"/>
      <c r="AD8"/>
      <c r="AE8"/>
      <c r="AF8"/>
      <c r="AG8"/>
      <c r="AH8"/>
      <c r="AI8"/>
      <c r="AJ8"/>
      <c r="AK8"/>
      <c r="AL8"/>
      <c r="AM8"/>
      <c r="AN8"/>
      <c r="AO8"/>
      <c r="AP8"/>
      <c r="AQ8"/>
      <c r="AR8"/>
      <c r="AS8"/>
      <c r="AT8"/>
      <c r="AU8"/>
      <c r="AV8"/>
    </row>
    <row r="9" spans="1:48" s="9" customFormat="1">
      <c r="A9" s="972" t="s">
        <v>76</v>
      </c>
      <c r="B9" s="981" t="s">
        <v>4081</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9"/>
      <c r="Y9" s="2431"/>
      <c r="Z9" s="2431"/>
      <c r="AA9" s="2431"/>
      <c r="AB9"/>
      <c r="AC9"/>
      <c r="AD9"/>
      <c r="AE9"/>
      <c r="AF9"/>
      <c r="AG9"/>
      <c r="AH9"/>
      <c r="AI9"/>
      <c r="AJ9"/>
      <c r="AK9"/>
      <c r="AL9"/>
      <c r="AM9"/>
      <c r="AN9"/>
      <c r="AO9"/>
      <c r="AP9"/>
      <c r="AQ9"/>
      <c r="AR9"/>
      <c r="AS9"/>
      <c r="AT9"/>
      <c r="AU9"/>
      <c r="AV9"/>
    </row>
    <row r="10" spans="1:48" ht="14.25" customHeight="1">
      <c r="A10" s="972" t="s">
        <v>76</v>
      </c>
      <c r="B10" s="981" t="s">
        <v>4082</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2">
        <v>1158000000000</v>
      </c>
      <c r="Y10" s="2431">
        <v>1291000000000</v>
      </c>
      <c r="Z10" s="2431">
        <v>1438000000000</v>
      </c>
      <c r="AA10" s="2431">
        <v>1601000000000</v>
      </c>
    </row>
    <row r="11" spans="1:48">
      <c r="A11" s="972" t="s">
        <v>39</v>
      </c>
      <c r="B11" s="981" t="s">
        <v>4083</v>
      </c>
      <c r="C11" s="982" t="s">
        <v>41</v>
      </c>
      <c r="D11" s="1665">
        <f>D13+D14+D15</f>
        <v>14625000000</v>
      </c>
      <c r="E11" s="1665">
        <f t="shared" ref="E11:F11" si="3">E13+E14+E15</f>
        <v>19294000000</v>
      </c>
      <c r="F11" s="1665">
        <f t="shared" si="3"/>
        <v>20816000000</v>
      </c>
      <c r="G11" s="1665">
        <v>27251000000</v>
      </c>
      <c r="H11" s="1665">
        <v>36902000000</v>
      </c>
      <c r="I11" s="1665">
        <v>49798000000</v>
      </c>
      <c r="J11" s="1665">
        <v>59884000000</v>
      </c>
      <c r="K11" s="1665">
        <v>77321000000</v>
      </c>
      <c r="L11" s="1665">
        <v>96387000000</v>
      </c>
      <c r="M11" s="1675">
        <f>M13+M14+M15+M16</f>
        <v>119022000000</v>
      </c>
      <c r="N11" s="1675">
        <f>N13+N14+N15+N16</f>
        <v>141000000000</v>
      </c>
      <c r="O11" s="1675">
        <f>O13+O14+O15+O16</f>
        <v>175000000000</v>
      </c>
      <c r="P11" s="1675">
        <f>P13+P14+P15+P16</f>
        <v>189000000000</v>
      </c>
      <c r="Q11" s="1665">
        <v>269000000000</v>
      </c>
      <c r="R11" s="1665">
        <v>388000000000</v>
      </c>
      <c r="S11" s="1048">
        <v>463000000000</v>
      </c>
      <c r="T11" s="1679">
        <v>564000000000</v>
      </c>
      <c r="U11" s="1679">
        <v>750000000000</v>
      </c>
      <c r="V11" s="1679">
        <v>839000000000</v>
      </c>
      <c r="W11" s="1679">
        <v>940000000000</v>
      </c>
      <c r="X11" s="2432">
        <v>1048000000000</v>
      </c>
      <c r="Y11" s="2431">
        <v>1169000000000</v>
      </c>
      <c r="Z11" s="2431">
        <v>1303000000000</v>
      </c>
      <c r="AA11" s="2431">
        <v>1450000000000</v>
      </c>
    </row>
    <row r="12" spans="1:48">
      <c r="A12" s="972" t="s">
        <v>76</v>
      </c>
      <c r="B12" s="981" t="s">
        <v>4084</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2"/>
      <c r="Y12" s="2431"/>
      <c r="Z12" s="2431"/>
      <c r="AA12" s="2431"/>
    </row>
    <row r="13" spans="1:48">
      <c r="A13" s="988" t="s">
        <v>317</v>
      </c>
      <c r="B13" s="988" t="s">
        <v>4085</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2">
        <v>531000000000</v>
      </c>
      <c r="Y13" s="2431">
        <v>594000000000</v>
      </c>
      <c r="Z13" s="2431">
        <v>662000000000</v>
      </c>
      <c r="AA13" s="2431">
        <v>736000000000</v>
      </c>
    </row>
    <row r="14" spans="1:48">
      <c r="A14" s="988" t="s">
        <v>47</v>
      </c>
      <c r="B14" s="988" t="s">
        <v>2883</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2">
        <v>447000000000</v>
      </c>
      <c r="Y14" s="2431">
        <v>497000000000</v>
      </c>
      <c r="Z14" s="2431">
        <v>553000000000</v>
      </c>
      <c r="AA14" s="2431">
        <v>618000000000</v>
      </c>
    </row>
    <row r="15" spans="1:48">
      <c r="A15" s="980" t="s">
        <v>45</v>
      </c>
      <c r="B15" s="988" t="s">
        <v>1426</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2">
        <v>93000000000</v>
      </c>
      <c r="Y15" s="2431">
        <v>104000000000</v>
      </c>
      <c r="Z15" s="2431">
        <v>116000000000</v>
      </c>
      <c r="AA15" s="2431">
        <v>129000000000</v>
      </c>
    </row>
    <row r="16" spans="1:48">
      <c r="A16" s="988" t="s">
        <v>4086</v>
      </c>
      <c r="B16" s="988" t="s">
        <v>4086</v>
      </c>
      <c r="C16" s="972" t="s">
        <v>44</v>
      </c>
      <c r="D16" s="1662">
        <v>0</v>
      </c>
      <c r="E16" s="1662">
        <v>0</v>
      </c>
      <c r="F16" s="1662">
        <v>0</v>
      </c>
      <c r="G16" s="1662"/>
      <c r="H16" s="1662"/>
      <c r="I16" s="1662"/>
      <c r="J16" s="1662"/>
      <c r="K16" s="1662"/>
      <c r="L16" s="1662"/>
      <c r="M16" s="1662">
        <v>-2943000000</v>
      </c>
      <c r="N16" s="1662">
        <v>-4000000000</v>
      </c>
      <c r="O16" s="1662">
        <v>-2000000000</v>
      </c>
      <c r="P16" s="1048">
        <v>-3000000000</v>
      </c>
      <c r="Q16" s="1048">
        <v>-4000000000</v>
      </c>
      <c r="R16" s="1048">
        <v>-2000000000</v>
      </c>
      <c r="S16" s="1048">
        <v>-6000000000</v>
      </c>
      <c r="T16" s="1666">
        <v>-2000000000</v>
      </c>
      <c r="U16" s="1666">
        <v>-11000000000</v>
      </c>
      <c r="V16" s="1666">
        <v>-13000000000</v>
      </c>
      <c r="W16" s="999">
        <v>-21000000000</v>
      </c>
      <c r="X16" s="2432">
        <v>-23000000000</v>
      </c>
      <c r="Y16" s="2431">
        <v>-26000000000</v>
      </c>
      <c r="Z16" s="2431">
        <v>-29000000000</v>
      </c>
      <c r="AA16" s="2431">
        <v>-32000000000</v>
      </c>
    </row>
    <row r="17" spans="1:48">
      <c r="A17" s="968" t="s">
        <v>51</v>
      </c>
      <c r="B17" s="981" t="s">
        <v>1381</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2">
        <v>110000000000</v>
      </c>
      <c r="Y17" s="2431">
        <v>122000000000</v>
      </c>
      <c r="Z17" s="2431">
        <v>136000000000</v>
      </c>
      <c r="AA17" s="2431">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3">
        <v>160000000000</v>
      </c>
      <c r="Y18" s="2430">
        <v>194000000000</v>
      </c>
      <c r="Z18" s="2430">
        <v>216000000000</v>
      </c>
      <c r="AA18" s="2430">
        <v>237000000000</v>
      </c>
      <c r="AB18"/>
      <c r="AC18"/>
      <c r="AD18"/>
      <c r="AE18"/>
      <c r="AF18"/>
      <c r="AG18"/>
      <c r="AH18"/>
      <c r="AI18"/>
      <c r="AJ18"/>
      <c r="AK18"/>
      <c r="AL18"/>
      <c r="AM18"/>
      <c r="AN18"/>
      <c r="AO18"/>
      <c r="AP18"/>
      <c r="AQ18"/>
      <c r="AR18"/>
      <c r="AS18"/>
      <c r="AT18"/>
      <c r="AU18"/>
      <c r="AV18"/>
    </row>
    <row r="19" spans="1:48">
      <c r="A19" s="996" t="s">
        <v>889</v>
      </c>
      <c r="B19" s="988" t="s">
        <v>4087</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2">
        <v>0</v>
      </c>
      <c r="Y19" s="2431">
        <v>0</v>
      </c>
      <c r="Z19" s="2431">
        <v>0</v>
      </c>
      <c r="AA19" s="2431">
        <v>0</v>
      </c>
    </row>
    <row r="20" spans="1:48">
      <c r="A20" s="970" t="s">
        <v>567</v>
      </c>
      <c r="B20" s="988" t="s">
        <v>2884</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2">
        <v>98000000000</v>
      </c>
      <c r="Y20" s="2431">
        <v>119000000000</v>
      </c>
      <c r="Z20" s="2431">
        <v>132000000000</v>
      </c>
      <c r="AA20" s="2431">
        <v>145000000000</v>
      </c>
    </row>
    <row r="21" spans="1:48">
      <c r="A21" s="988" t="s">
        <v>4088</v>
      </c>
      <c r="B21" s="988" t="s">
        <v>4089</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2">
        <v>63000000000</v>
      </c>
      <c r="Y21" s="2431">
        <v>76000000000</v>
      </c>
      <c r="Z21" s="2431">
        <v>84000000000</v>
      </c>
      <c r="AA21" s="2431">
        <v>91000000000</v>
      </c>
    </row>
    <row r="22" spans="1:48">
      <c r="A22" s="988" t="s">
        <v>67</v>
      </c>
      <c r="B22" s="988" t="s">
        <v>3897</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2"/>
      <c r="Y22" s="2431"/>
      <c r="Z22" s="2431"/>
      <c r="AA22" s="2431"/>
    </row>
    <row r="23" spans="1:48">
      <c r="B23" s="972" t="s">
        <v>4090</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2">
        <v>1472000000000</v>
      </c>
      <c r="Y23" s="2431">
        <v>1639000000000</v>
      </c>
      <c r="Z23" s="2431">
        <v>1803000000000</v>
      </c>
      <c r="AA23" s="2431">
        <v>1984000000000</v>
      </c>
    </row>
    <row r="24" spans="1:48" s="848" customFormat="1">
      <c r="A24" s="1013" t="s">
        <v>198</v>
      </c>
      <c r="B24" s="1013" t="s">
        <v>1642</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1434</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2">
        <v>1124000000000</v>
      </c>
      <c r="Y25" s="2431">
        <v>1234000000000</v>
      </c>
      <c r="Z25" s="2431">
        <v>1351000000000</v>
      </c>
      <c r="AA25" s="2431">
        <v>1476000000000</v>
      </c>
    </row>
    <row r="26" spans="1:48">
      <c r="A26" s="988" t="s">
        <v>79</v>
      </c>
      <c r="B26" s="988" t="s">
        <v>1435</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2">
        <v>418000000000</v>
      </c>
      <c r="Y26" s="2431">
        <v>465000000000</v>
      </c>
      <c r="Z26" s="2431">
        <v>515000000000</v>
      </c>
      <c r="AA26" s="2431">
        <v>567000000000</v>
      </c>
    </row>
    <row r="27" spans="1:48">
      <c r="A27" s="988" t="s">
        <v>90</v>
      </c>
      <c r="B27" s="988" t="s">
        <v>1732</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2">
        <v>165000000000</v>
      </c>
      <c r="Y27" s="2431">
        <v>167000000000</v>
      </c>
      <c r="Z27" s="2431">
        <v>167000000000</v>
      </c>
      <c r="AA27" s="2431">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2">
        <v>146000000000</v>
      </c>
      <c r="Y28" s="2431">
        <v>146000000000</v>
      </c>
      <c r="Z28" s="2431">
        <v>143000000000</v>
      </c>
      <c r="AA28" s="2431">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2">
        <v>18000000000</v>
      </c>
      <c r="Y29" s="2431">
        <v>21000000000</v>
      </c>
      <c r="Z29" s="2431">
        <v>23000000000</v>
      </c>
      <c r="AA29" s="2431">
        <v>26000000000</v>
      </c>
    </row>
    <row r="30" spans="1:48">
      <c r="A30" s="988" t="s">
        <v>83</v>
      </c>
      <c r="B30" s="988" t="s">
        <v>1436</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2">
        <v>303000000000</v>
      </c>
      <c r="Y30" s="2431">
        <v>342000000000</v>
      </c>
      <c r="Z30" s="2431">
        <v>386000000000</v>
      </c>
      <c r="AA30" s="2431">
        <v>433000000000</v>
      </c>
    </row>
    <row r="31" spans="1:48">
      <c r="A31" s="997" t="s">
        <v>4091</v>
      </c>
      <c r="B31" s="997" t="s">
        <v>4092</v>
      </c>
      <c r="C31" s="981" t="s">
        <v>1439</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2">
        <v>141000000000</v>
      </c>
      <c r="Y31" s="2431">
        <v>157000000000</v>
      </c>
      <c r="Z31" s="2431">
        <v>174000000000</v>
      </c>
      <c r="AA31" s="2431">
        <v>193000000000</v>
      </c>
    </row>
    <row r="32" spans="1:48">
      <c r="A32" s="997" t="s">
        <v>4093</v>
      </c>
      <c r="B32" s="997" t="s">
        <v>4093</v>
      </c>
      <c r="C32" s="981" t="s">
        <v>1439</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2">
        <v>6000000000</v>
      </c>
      <c r="Y32" s="2431">
        <v>7000000000</v>
      </c>
      <c r="Z32" s="2431">
        <v>7000000000</v>
      </c>
      <c r="AA32" s="2431">
        <v>7000000000</v>
      </c>
    </row>
    <row r="33" spans="1:27">
      <c r="A33" s="997" t="s">
        <v>4094</v>
      </c>
      <c r="B33" s="997" t="s">
        <v>4095</v>
      </c>
      <c r="C33" s="981" t="s">
        <v>1439</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2">
        <v>25000000000</v>
      </c>
      <c r="Y33" s="2431">
        <v>29000000000</v>
      </c>
      <c r="Z33" s="2431">
        <v>31000000000</v>
      </c>
      <c r="AA33" s="2431">
        <v>36000000000</v>
      </c>
    </row>
    <row r="34" spans="1:27">
      <c r="A34" s="997" t="s">
        <v>4096</v>
      </c>
      <c r="B34" s="997" t="s">
        <v>4097</v>
      </c>
      <c r="C34" s="981" t="s">
        <v>1439</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2">
        <v>8000000000</v>
      </c>
      <c r="Y34" s="2431">
        <v>10000000000</v>
      </c>
      <c r="Z34" s="2431">
        <v>12000000000</v>
      </c>
      <c r="AA34" s="2431">
        <v>13000000000</v>
      </c>
    </row>
    <row r="35" spans="1:27">
      <c r="A35" s="997" t="s">
        <v>4098</v>
      </c>
      <c r="B35" s="997" t="s">
        <v>4099</v>
      </c>
      <c r="C35" s="981" t="s">
        <v>1439</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2">
        <v>52000000000</v>
      </c>
      <c r="Y35" s="2431">
        <v>63000000000</v>
      </c>
      <c r="Z35" s="2431">
        <v>73000000000</v>
      </c>
      <c r="AA35" s="2431">
        <v>86000000000</v>
      </c>
    </row>
    <row r="36" spans="1:27">
      <c r="A36" s="997" t="s">
        <v>4100</v>
      </c>
      <c r="B36" s="997" t="s">
        <v>4101</v>
      </c>
      <c r="C36" s="981" t="s">
        <v>1439</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2">
        <v>35000000000</v>
      </c>
      <c r="Y36" s="2431">
        <v>42000000000</v>
      </c>
      <c r="Z36" s="2431">
        <v>49000000000</v>
      </c>
      <c r="AA36" s="2431">
        <v>54000000000</v>
      </c>
    </row>
    <row r="37" spans="1:27">
      <c r="A37" s="997" t="s">
        <v>4102</v>
      </c>
      <c r="B37" s="997" t="s">
        <v>4103</v>
      </c>
      <c r="C37" s="981" t="s">
        <v>1439</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2">
        <v>4000000000</v>
      </c>
      <c r="Y37" s="2431">
        <v>0</v>
      </c>
      <c r="Z37" s="2431">
        <v>0</v>
      </c>
      <c r="AA37" s="2431">
        <v>0</v>
      </c>
    </row>
    <row r="38" spans="1:27">
      <c r="A38" s="972" t="s">
        <v>4104</v>
      </c>
      <c r="B38" s="997" t="s">
        <v>4105</v>
      </c>
      <c r="C38" s="981" t="s">
        <v>1439</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2">
        <v>1000000000</v>
      </c>
      <c r="Y38" s="2431">
        <v>1000000000</v>
      </c>
      <c r="Z38" s="2431">
        <v>1000000000</v>
      </c>
      <c r="AA38" s="2431">
        <v>2000000000</v>
      </c>
    </row>
    <row r="39" spans="1:27">
      <c r="A39" s="997" t="s">
        <v>4106</v>
      </c>
      <c r="B39" s="997" t="s">
        <v>4107</v>
      </c>
      <c r="C39" s="981" t="s">
        <v>1439</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2">
        <v>3000000000</v>
      </c>
      <c r="Y39" s="2431">
        <v>3000000000</v>
      </c>
      <c r="Z39" s="2431">
        <v>4000000000</v>
      </c>
      <c r="AA39" s="2431">
        <v>4000000000</v>
      </c>
    </row>
    <row r="40" spans="1:27">
      <c r="A40" s="997" t="s">
        <v>4108</v>
      </c>
      <c r="B40" s="997" t="s">
        <v>4109</v>
      </c>
      <c r="C40" s="981" t="s">
        <v>1439</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2">
        <v>2000000000</v>
      </c>
      <c r="Y40" s="2431">
        <v>2000000000</v>
      </c>
      <c r="Z40" s="2431">
        <v>2000000000</v>
      </c>
      <c r="AA40" s="2431">
        <v>2000000000</v>
      </c>
    </row>
    <row r="41" spans="1:27">
      <c r="A41" s="997" t="s">
        <v>4110</v>
      </c>
      <c r="B41" s="997" t="s">
        <v>4111</v>
      </c>
      <c r="C41" s="981" t="s">
        <v>1439</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2">
        <v>10000000000</v>
      </c>
      <c r="Y41" s="2431">
        <v>10000000000</v>
      </c>
      <c r="Z41" s="2431">
        <v>11000000000</v>
      </c>
      <c r="AA41" s="2431">
        <v>13000000000</v>
      </c>
    </row>
    <row r="42" spans="1:27">
      <c r="A42" s="997" t="s">
        <v>4112</v>
      </c>
      <c r="B42" s="997" t="s">
        <v>4113</v>
      </c>
      <c r="C42" s="981" t="s">
        <v>1439</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2">
        <v>16000000000</v>
      </c>
      <c r="Y42" s="2431">
        <v>18000000000</v>
      </c>
      <c r="Z42" s="2431">
        <v>21000000000</v>
      </c>
      <c r="AA42" s="2431">
        <v>23000000000</v>
      </c>
    </row>
    <row r="43" spans="1:27">
      <c r="A43" s="997" t="s">
        <v>4114</v>
      </c>
      <c r="B43" s="997" t="s">
        <v>4115</v>
      </c>
      <c r="C43" s="981" t="s">
        <v>1439</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0.32558139534883723</v>
      </c>
      <c r="Q43" s="1050"/>
      <c r="R43" s="1050"/>
      <c r="S43" s="1050"/>
      <c r="T43" s="999"/>
      <c r="U43" s="999"/>
      <c r="V43" s="999"/>
      <c r="W43" s="999"/>
      <c r="X43" s="2432"/>
      <c r="Y43" s="2431"/>
      <c r="Z43" s="2431"/>
      <c r="AA43" s="2431"/>
    </row>
    <row r="44" spans="1:27">
      <c r="A44" s="980" t="s">
        <v>85</v>
      </c>
      <c r="B44" s="988" t="s">
        <v>4116</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2">
        <v>235000000000</v>
      </c>
      <c r="Y44" s="2431">
        <v>255000000000</v>
      </c>
      <c r="Z44" s="2431">
        <v>278000000000</v>
      </c>
      <c r="AA44" s="2431">
        <v>305000000000</v>
      </c>
    </row>
    <row r="45" spans="1:27">
      <c r="A45" s="997" t="s">
        <v>4117</v>
      </c>
      <c r="B45" s="997" t="s">
        <v>4118</v>
      </c>
      <c r="C45" s="981" t="s">
        <v>4119</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2">
        <v>92000000000</v>
      </c>
      <c r="Y45" s="2431">
        <v>102000000000</v>
      </c>
      <c r="Z45" s="2431">
        <v>113000000000</v>
      </c>
      <c r="AA45" s="2431">
        <v>125000000000</v>
      </c>
    </row>
    <row r="46" spans="1:27">
      <c r="A46" s="997" t="s">
        <v>4120</v>
      </c>
      <c r="B46" s="997" t="s">
        <v>4121</v>
      </c>
      <c r="C46" s="981" t="s">
        <v>4119</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2">
        <v>31000000000</v>
      </c>
      <c r="Y46" s="2431">
        <v>35000000000</v>
      </c>
      <c r="Z46" s="2431">
        <v>39000000000</v>
      </c>
      <c r="AA46" s="2431">
        <v>44000000000</v>
      </c>
    </row>
    <row r="47" spans="1:27">
      <c r="A47" s="997" t="s">
        <v>4122</v>
      </c>
      <c r="B47" s="997" t="s">
        <v>4123</v>
      </c>
      <c r="C47" s="981" t="s">
        <v>4119</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2">
        <v>78000000000</v>
      </c>
      <c r="Y47" s="2431">
        <v>87000000000</v>
      </c>
      <c r="Z47" s="2431">
        <v>97000000000</v>
      </c>
      <c r="AA47" s="2431">
        <v>108000000000</v>
      </c>
    </row>
    <row r="48" spans="1:27">
      <c r="A48" s="997" t="s">
        <v>4124</v>
      </c>
      <c r="B48" s="997" t="s">
        <v>4125</v>
      </c>
      <c r="C48" s="981" t="s">
        <v>4119</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2">
        <v>34000000000</v>
      </c>
      <c r="Y48" s="2431">
        <v>31000000000</v>
      </c>
      <c r="Z48" s="2431">
        <v>29000000000</v>
      </c>
      <c r="AA48" s="2431">
        <v>28000000000</v>
      </c>
    </row>
    <row r="49" spans="1:48">
      <c r="A49" s="997"/>
      <c r="B49" s="997" t="s">
        <v>4126</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2">
        <v>6000000000</v>
      </c>
      <c r="Y49" s="2431">
        <v>6000000000</v>
      </c>
      <c r="Z49" s="2431">
        <v>7000000000</v>
      </c>
      <c r="AA49" s="2431">
        <v>9000000000</v>
      </c>
    </row>
    <row r="50" spans="1:48">
      <c r="A50" s="997" t="s">
        <v>4127</v>
      </c>
      <c r="B50" s="997" t="s">
        <v>4128</v>
      </c>
      <c r="C50" s="981" t="s">
        <v>4119</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2"/>
      <c r="Y50" s="2431"/>
      <c r="Z50" s="2431"/>
      <c r="AA50" s="2431"/>
    </row>
    <row r="51" spans="1:48">
      <c r="A51" s="988" t="s">
        <v>1312</v>
      </c>
      <c r="B51" s="988" t="s">
        <v>4129</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2">
        <v>4000000000</v>
      </c>
      <c r="Y51" s="2431">
        <v>5000000000</v>
      </c>
      <c r="Z51" s="2431">
        <v>6000000000</v>
      </c>
      <c r="AA51" s="2431">
        <v>7000000000</v>
      </c>
    </row>
    <row r="52" spans="1:48">
      <c r="A52" s="1062" t="s">
        <v>850</v>
      </c>
      <c r="B52" s="1062" t="s">
        <v>4130</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31"/>
      <c r="Z52" s="2431"/>
      <c r="AA52" s="2431"/>
    </row>
    <row r="53" spans="1:48">
      <c r="A53" s="988"/>
      <c r="B53" s="981" t="s">
        <v>4131</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2"/>
      <c r="Y53" s="2431"/>
      <c r="Z53" s="2431"/>
      <c r="AA53" s="2431"/>
    </row>
    <row r="54" spans="1:48">
      <c r="A54" s="981" t="s">
        <v>92</v>
      </c>
      <c r="B54" s="981" t="s">
        <v>4132</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2">
        <v>344000000000</v>
      </c>
      <c r="Y54" s="2431">
        <v>402000000000</v>
      </c>
      <c r="Z54" s="2431">
        <v>451000000000</v>
      </c>
      <c r="AA54" s="2431">
        <v>506000000000</v>
      </c>
    </row>
    <row r="55" spans="1:48">
      <c r="A55" s="980" t="s">
        <v>395</v>
      </c>
      <c r="B55" s="988" t="s">
        <v>2955</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2">
        <v>225000000000</v>
      </c>
      <c r="Y55" s="2431">
        <v>266000000000</v>
      </c>
      <c r="Z55" s="2431">
        <v>299000000000</v>
      </c>
      <c r="AA55" s="2431">
        <v>331000000000</v>
      </c>
    </row>
    <row r="56" spans="1:48">
      <c r="A56" s="988" t="s">
        <v>239</v>
      </c>
      <c r="B56" s="988" t="s">
        <v>2900</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2">
        <v>119000000000</v>
      </c>
      <c r="Y56" s="2431">
        <v>136000000000</v>
      </c>
      <c r="Z56" s="2431">
        <v>152000000000</v>
      </c>
      <c r="AA56" s="2431">
        <v>176000000000</v>
      </c>
    </row>
    <row r="57" spans="1:48">
      <c r="A57" s="981" t="s">
        <v>615</v>
      </c>
      <c r="B57" s="981" t="s">
        <v>3118</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2">
        <v>3000000000</v>
      </c>
      <c r="Y57" s="2431">
        <v>3000000000</v>
      </c>
      <c r="Z57" s="2431">
        <v>2000000000</v>
      </c>
      <c r="AA57" s="2431">
        <v>1000000000</v>
      </c>
    </row>
    <row r="58" spans="1:48">
      <c r="A58" s="1235" t="s">
        <v>582</v>
      </c>
      <c r="B58" s="1235" t="s">
        <v>582</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2"/>
      <c r="Y58" s="2431"/>
      <c r="Z58" s="2431"/>
      <c r="AA58" s="2431"/>
    </row>
    <row r="59" spans="1:48">
      <c r="A59" s="972" t="s">
        <v>76</v>
      </c>
      <c r="B59" s="981" t="s">
        <v>4133</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2">
        <v>-153000000000</v>
      </c>
      <c r="Y59" s="2431">
        <v>-154000000000</v>
      </c>
      <c r="Z59" s="2431">
        <v>-150000000000</v>
      </c>
      <c r="AA59" s="2431">
        <v>-146000000000</v>
      </c>
    </row>
    <row r="60" spans="1:48">
      <c r="A60" s="972" t="s">
        <v>76</v>
      </c>
      <c r="B60" s="981" t="s">
        <v>1563</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2">
        <v>0</v>
      </c>
      <c r="Y60" s="2431">
        <v>0</v>
      </c>
      <c r="Z60" s="2431">
        <v>0</v>
      </c>
      <c r="AA60" s="2431">
        <v>0</v>
      </c>
    </row>
    <row r="61" spans="1:48">
      <c r="A61" s="972" t="s">
        <v>76</v>
      </c>
      <c r="B61" s="981" t="s">
        <v>4134</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2">
        <v>-153000000000</v>
      </c>
      <c r="Y61" s="2431">
        <v>-154000000000</v>
      </c>
      <c r="Z61" s="2431">
        <v>-150000000000</v>
      </c>
      <c r="AA61" s="2431">
        <v>-146000000000</v>
      </c>
    </row>
    <row r="62" spans="1:48" s="848" customFormat="1">
      <c r="A62" s="1012" t="s">
        <v>115</v>
      </c>
      <c r="B62" s="1012" t="s">
        <v>4135</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4135</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2"/>
      <c r="Y63" s="2431"/>
      <c r="Z63" s="2431"/>
      <c r="AA63" s="2431"/>
    </row>
    <row r="64" spans="1:48">
      <c r="A64" s="972" t="s">
        <v>117</v>
      </c>
      <c r="B64" s="981" t="s">
        <v>2977</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2">
        <v>114000000000</v>
      </c>
      <c r="Y64" s="2431">
        <v>129000000000</v>
      </c>
      <c r="Z64" s="2431">
        <v>144000000000</v>
      </c>
      <c r="AA64" s="2431">
        <v>157000000000</v>
      </c>
    </row>
    <row r="65" spans="1:27">
      <c r="A65" s="988" t="s">
        <v>447</v>
      </c>
      <c r="B65" s="988" t="s">
        <v>2549</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2">
        <v>155000000000</v>
      </c>
      <c r="Y65" s="2431">
        <v>177000000000</v>
      </c>
      <c r="Z65" s="2431">
        <v>198000000000</v>
      </c>
      <c r="AA65" s="2431">
        <v>218000000000</v>
      </c>
    </row>
    <row r="66" spans="1:27">
      <c r="A66" s="980" t="s">
        <v>262</v>
      </c>
      <c r="B66" s="988" t="s">
        <v>2885</v>
      </c>
      <c r="C66" s="982" t="s">
        <v>502</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2">
        <v>0</v>
      </c>
      <c r="Y66" s="2431">
        <v>0</v>
      </c>
      <c r="Z66" s="2431">
        <v>0</v>
      </c>
      <c r="AA66" s="2431">
        <v>0</v>
      </c>
    </row>
    <row r="67" spans="1:27">
      <c r="A67" s="980" t="s">
        <v>1256</v>
      </c>
      <c r="B67" s="988" t="s">
        <v>1222</v>
      </c>
      <c r="C67" s="982" t="s">
        <v>502</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2">
        <v>127000000000</v>
      </c>
      <c r="Y67" s="2431">
        <v>147000000000</v>
      </c>
      <c r="Z67" s="2431">
        <v>167000000000</v>
      </c>
      <c r="AA67" s="2431">
        <v>185000000000</v>
      </c>
    </row>
    <row r="68" spans="1:27">
      <c r="A68" s="988" t="s">
        <v>4136</v>
      </c>
      <c r="B68" s="988" t="s">
        <v>4137</v>
      </c>
      <c r="C68" s="982" t="s">
        <v>502</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2"/>
      <c r="Y68" s="2431"/>
      <c r="Z68" s="2431"/>
      <c r="AA68" s="2431"/>
    </row>
    <row r="69" spans="1:27">
      <c r="A69" s="988" t="s">
        <v>4138</v>
      </c>
      <c r="B69" s="988" t="s">
        <v>4139</v>
      </c>
      <c r="C69" s="982" t="s">
        <v>502</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2"/>
      <c r="Y69" s="2431"/>
      <c r="Z69" s="2431"/>
      <c r="AA69" s="2431"/>
    </row>
    <row r="70" spans="1:27">
      <c r="A70" s="988" t="s">
        <v>1033</v>
      </c>
      <c r="B70" s="988" t="s">
        <v>4140</v>
      </c>
      <c r="C70" s="982" t="s">
        <v>502</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2">
        <v>28000000000</v>
      </c>
      <c r="Y70" s="2431">
        <v>30000000000</v>
      </c>
      <c r="Z70" s="2431">
        <v>31000000000</v>
      </c>
      <c r="AA70" s="2431">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2">
        <v>-41000000000</v>
      </c>
      <c r="Y71" s="2431">
        <v>-47000000000</v>
      </c>
      <c r="Z71" s="2431">
        <v>-54000000000</v>
      </c>
      <c r="AA71" s="2431">
        <v>-61000000000</v>
      </c>
    </row>
    <row r="72" spans="1:27">
      <c r="A72" s="988" t="s">
        <v>4141</v>
      </c>
      <c r="B72" s="988" t="s">
        <v>4142</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2"/>
      <c r="Y72" s="2431"/>
      <c r="Z72" s="2431"/>
      <c r="AA72" s="2431"/>
    </row>
    <row r="73" spans="1:27">
      <c r="A73" s="988" t="s">
        <v>4143</v>
      </c>
      <c r="B73" s="988" t="s">
        <v>4144</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2"/>
      <c r="Y73" s="2431"/>
      <c r="Z73" s="2431"/>
      <c r="AA73" s="2431"/>
    </row>
    <row r="74" spans="1:27">
      <c r="A74" s="988" t="s">
        <v>4145</v>
      </c>
      <c r="B74" s="988" t="s">
        <v>4145</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2"/>
      <c r="Y74" s="2431"/>
      <c r="Z74" s="2431"/>
      <c r="AA74" s="2431"/>
    </row>
    <row r="75" spans="1:27">
      <c r="A75" s="981" t="s">
        <v>4146</v>
      </c>
      <c r="B75" s="981" t="s">
        <v>4146</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2">
        <v>0</v>
      </c>
      <c r="Y75" s="2431">
        <v>0</v>
      </c>
      <c r="Z75" s="2431">
        <v>0</v>
      </c>
      <c r="AA75" s="2431">
        <v>0</v>
      </c>
    </row>
    <row r="76" spans="1:27">
      <c r="A76" s="981" t="s">
        <v>4147</v>
      </c>
      <c r="B76" s="981" t="s">
        <v>4072</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2">
        <v>0</v>
      </c>
      <c r="Y76" s="2431">
        <v>0</v>
      </c>
      <c r="Z76" s="2431">
        <v>0</v>
      </c>
      <c r="AA76" s="2431">
        <v>0</v>
      </c>
    </row>
    <row r="77" spans="1:27">
      <c r="A77" s="972" t="s">
        <v>120</v>
      </c>
      <c r="B77" s="981" t="s">
        <v>4148</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2">
        <v>40000000000</v>
      </c>
      <c r="Y77" s="2431">
        <v>25000000000</v>
      </c>
      <c r="Z77" s="2431">
        <v>5000000000</v>
      </c>
      <c r="AA77" s="2431">
        <v>-11000000000</v>
      </c>
    </row>
    <row r="78" spans="1:27">
      <c r="A78" s="972" t="s">
        <v>3630</v>
      </c>
      <c r="B78" s="988" t="s">
        <v>3631</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2"/>
      <c r="Y78" s="2431"/>
      <c r="Z78" s="2431"/>
      <c r="AA78" s="2431"/>
    </row>
    <row r="79" spans="1:27">
      <c r="A79" s="972" t="s">
        <v>3317</v>
      </c>
      <c r="B79" s="981" t="s">
        <v>4149</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2"/>
      <c r="Y79" s="2431"/>
      <c r="Z79" s="2431"/>
      <c r="AA79" s="2431"/>
    </row>
    <row r="80" spans="1:27">
      <c r="B80" s="981" t="s">
        <v>1491</v>
      </c>
      <c r="C80" s="982"/>
      <c r="S80" s="1048">
        <v>0</v>
      </c>
      <c r="T80" s="972">
        <v>0</v>
      </c>
      <c r="U80" s="1050">
        <v>0</v>
      </c>
      <c r="V80" s="1050">
        <v>0</v>
      </c>
      <c r="W80" s="1050">
        <v>0</v>
      </c>
      <c r="X80" s="2432">
        <v>0</v>
      </c>
      <c r="Y80" s="2431">
        <v>0</v>
      </c>
      <c r="Z80" s="2431">
        <v>0</v>
      </c>
      <c r="AA80" s="2431">
        <v>0</v>
      </c>
    </row>
    <row r="81" spans="2:27">
      <c r="U81" s="1680"/>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80"/>
      <c r="X83" s="1678"/>
    </row>
    <row r="84" spans="2:27">
      <c r="B84" s="972" t="s">
        <v>1171</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1000000000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-1000000000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-1000000000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1000000000</v>
      </c>
      <c r="T86" s="995">
        <f t="shared" si="16"/>
        <v>-1000000000</v>
      </c>
      <c r="U86" s="995">
        <f t="shared" si="16"/>
        <v>0</v>
      </c>
      <c r="V86" s="995">
        <f t="shared" ref="V86:AA86" si="17">V11-V13-V14-V15-V16</f>
        <v>1000000000</v>
      </c>
      <c r="W86" s="995">
        <f t="shared" si="17"/>
        <v>-1000000000</v>
      </c>
      <c r="X86" s="995">
        <f t="shared" si="17"/>
        <v>0</v>
      </c>
      <c r="Y86" s="995">
        <f t="shared" si="17"/>
        <v>0</v>
      </c>
      <c r="Z86" s="995">
        <f t="shared" si="17"/>
        <v>1000000000</v>
      </c>
      <c r="AA86" s="995">
        <f t="shared" si="17"/>
        <v>-1000000000</v>
      </c>
    </row>
    <row r="87" spans="2:27">
      <c r="B87" s="972" t="s">
        <v>4150</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457</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-0.32558143138885498</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4151</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4152</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461</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532</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4">
        <v>4183000000000</v>
      </c>
      <c r="V97" s="2434">
        <v>4764000000000</v>
      </c>
      <c r="W97" s="2434">
        <v>5339000000000</v>
      </c>
      <c r="X97" s="2434">
        <v>5953000000000</v>
      </c>
      <c r="Y97" s="2434">
        <v>6620000000000</v>
      </c>
      <c r="Z97" s="2434">
        <v>7343000000000</v>
      </c>
      <c r="AA97" s="2434">
        <v>8154000000000</v>
      </c>
    </row>
    <row r="98" spans="2:27">
      <c r="B98" s="972" t="s">
        <v>1289</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34.987678520024694</v>
      </c>
      <c r="N98" s="1139">
        <f t="shared" si="40"/>
        <v>36.048214486876198</v>
      </c>
      <c r="O98" s="1139">
        <f t="shared" si="40"/>
        <v>33.357130548238594</v>
      </c>
      <c r="P98" s="1139">
        <f t="shared" si="40"/>
        <v>29.271746184461922</v>
      </c>
      <c r="Q98" s="1139">
        <f t="shared" si="40"/>
        <v>44.755430025878667</v>
      </c>
      <c r="R98" s="1139">
        <f t="shared" ref="R98:W98" si="41">(R6/R97)*100</f>
        <v>36.108404354772496</v>
      </c>
      <c r="S98" s="1139">
        <f t="shared" si="41"/>
        <v>21.418539325842698</v>
      </c>
      <c r="T98" s="1139">
        <f t="shared" si="41"/>
        <v>21.65911664779162</v>
      </c>
      <c r="U98" s="1139">
        <f t="shared" si="41"/>
        <v>23.643318192684674</v>
      </c>
      <c r="V98" s="1139">
        <f t="shared" si="41"/>
        <v>22.355163727959699</v>
      </c>
      <c r="W98" s="1139">
        <f t="shared" si="41"/>
        <v>22.58849971904851</v>
      </c>
      <c r="X98" s="1139">
        <f t="shared" ref="X98:AA98" si="42">(X6/X97)*100</f>
        <v>22.140097429867296</v>
      </c>
      <c r="Y98" s="1139">
        <f t="shared" si="42"/>
        <v>22.432024169184288</v>
      </c>
      <c r="Z98" s="1139">
        <f t="shared" si="42"/>
        <v>22.524853602069999</v>
      </c>
      <c r="AA98" s="1139">
        <f t="shared" si="42"/>
        <v>22.528820210939415</v>
      </c>
    </row>
    <row r="99" spans="2:27">
      <c r="B99" s="972" t="s">
        <v>1290</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4153</v>
      </c>
      <c r="B1" s="82" t="s">
        <v>4154</v>
      </c>
      <c r="C1" s="82"/>
      <c r="D1" s="27"/>
      <c r="E1" s="27"/>
      <c r="F1" s="27"/>
      <c r="G1" s="27"/>
      <c r="H1" s="27"/>
      <c r="I1" s="27"/>
      <c r="J1" s="27"/>
      <c r="K1" s="27"/>
      <c r="L1" s="27"/>
      <c r="M1" s="27"/>
      <c r="N1" s="27"/>
      <c r="O1" s="28"/>
      <c r="P1" s="28"/>
      <c r="Q1" s="28"/>
      <c r="R1" s="29"/>
      <c r="S1" s="28"/>
      <c r="T1" s="28"/>
      <c r="U1" s="28"/>
      <c r="V1" s="28"/>
      <c r="W1" s="28"/>
      <c r="X1" s="2"/>
    </row>
    <row r="2" spans="1:39">
      <c r="B2" s="30" t="s">
        <v>4155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788</v>
      </c>
      <c r="B6" s="258" t="s">
        <v>788</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4156</v>
      </c>
      <c r="B9" s="99" t="s">
        <v>4157</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4158</v>
      </c>
      <c r="B10" s="100" t="s">
        <v>4159</v>
      </c>
      <c r="C10" s="34" t="s">
        <v>4160</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4161</v>
      </c>
      <c r="B11" s="100" t="s">
        <v>4162</v>
      </c>
      <c r="C11" s="34" t="s">
        <v>4160</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646</v>
      </c>
      <c r="B12" s="100" t="s">
        <v>3950</v>
      </c>
      <c r="C12" s="34" t="s">
        <v>4160</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4163</v>
      </c>
      <c r="B13" s="99" t="s">
        <v>4164</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563</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4165</v>
      </c>
      <c r="C15" s="34" t="s">
        <v>1518</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4166</v>
      </c>
      <c r="C16" s="34" t="s">
        <v>1518</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1970</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1132</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7167</v>
      </c>
      <c r="C19" s="34" t="s">
        <v>1518</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3107</v>
      </c>
      <c r="C20" s="34" t="s">
        <v>1518</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798</v>
      </c>
      <c r="B23" s="452" t="s">
        <v>798</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538</v>
      </c>
      <c r="C24" s="55" t="s">
        <v>35</v>
      </c>
      <c r="D24" s="447">
        <v>81579000000</v>
      </c>
      <c r="E24" s="447">
        <v>97990000000</v>
      </c>
      <c r="F24" s="447">
        <v>103767000000</v>
      </c>
      <c r="G24" s="447">
        <v>113536000000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9">U25+U33</f>
        <v>267300000000</v>
      </c>
      <c r="V24" s="475">
        <f t="shared" si="9"/>
        <v>283500000000</v>
      </c>
      <c r="W24" s="475"/>
      <c r="X24" s="475"/>
      <c r="Y24"/>
      <c r="Z24"/>
      <c r="AA24"/>
      <c r="AB24"/>
      <c r="AC24"/>
      <c r="AD24"/>
      <c r="AE24"/>
      <c r="AF24"/>
      <c r="AG24"/>
      <c r="AH24"/>
      <c r="AI24"/>
      <c r="AJ24"/>
      <c r="AK24"/>
      <c r="AL24"/>
      <c r="AM24"/>
    </row>
    <row r="25" spans="1:39" ht="16.5">
      <c r="A25" s="448" t="s">
        <v>479</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0">U26+U27+U28+U29+U31+U32</f>
        <v>221300000000</v>
      </c>
      <c r="V25" s="475">
        <f t="shared" si="10"/>
        <v>236500000000</v>
      </c>
      <c r="W25" s="475"/>
      <c r="X25" s="475"/>
    </row>
    <row r="26" spans="1:39" ht="16.5">
      <c r="A26" s="99" t="s">
        <v>800</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1062</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4167</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4168</v>
      </c>
      <c r="B32" s="99" t="s">
        <v>4169</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1072</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615</v>
      </c>
      <c r="B34" s="90" t="s">
        <v>591</v>
      </c>
      <c r="C34" s="58" t="s">
        <v>201</v>
      </c>
      <c r="D34" s="293">
        <v>-2909000000</v>
      </c>
      <c r="E34" s="293">
        <v>-1003000000</v>
      </c>
      <c r="F34" s="293">
        <v>-908000000</v>
      </c>
      <c r="G34" s="293">
        <v>-1041000000</v>
      </c>
      <c r="H34" s="125"/>
      <c r="I34" s="125"/>
      <c r="J34" s="125"/>
      <c r="K34" s="125"/>
      <c r="L34" s="125"/>
      <c r="M34" s="125"/>
      <c r="N34" s="142"/>
      <c r="O34" s="142"/>
      <c r="P34" s="142"/>
      <c r="Q34" s="142"/>
      <c r="T34" s="21"/>
      <c r="U34" s="21"/>
      <c r="V34" s="298"/>
      <c r="W34" s="28"/>
      <c r="X34" s="2"/>
    </row>
    <row r="35" spans="1:26" ht="16.5">
      <c r="A35" t="s">
        <v>76</v>
      </c>
      <c r="B35" s="90" t="s">
        <v>2458</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4170</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4171</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1">L41+L48</f>
        <v>36414000000</v>
      </c>
      <c r="M38" s="335">
        <f t="shared" si="11"/>
        <v>53364000000</v>
      </c>
      <c r="N38" s="335">
        <f t="shared" si="11"/>
        <v>37964000000</v>
      </c>
      <c r="O38" s="335">
        <f t="shared" si="11"/>
        <v>49146000000</v>
      </c>
      <c r="P38" s="335">
        <f t="shared" si="11"/>
        <v>37558000000</v>
      </c>
      <c r="Q38" s="335">
        <f>Q41+Q48</f>
        <v>36036000000</v>
      </c>
      <c r="R38" s="335">
        <f t="shared" si="11"/>
        <v>32638000000</v>
      </c>
      <c r="S38" s="335">
        <f t="shared" si="11"/>
        <v>34363000000</v>
      </c>
      <c r="T38" s="335">
        <f>T39+T40</f>
        <v>38400000000</v>
      </c>
      <c r="U38" s="335">
        <f t="shared" ref="U38:V38" si="12">U39+U40</f>
        <v>36600000000</v>
      </c>
      <c r="V38" s="335">
        <f t="shared" si="12"/>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2302</v>
      </c>
      <c r="B40" s="58" t="s">
        <v>209</v>
      </c>
      <c r="C40" s="58" t="s">
        <v>252</v>
      </c>
      <c r="D40" s="293">
        <v>18851000000</v>
      </c>
      <c r="E40" s="293">
        <v>12128000000</v>
      </c>
      <c r="F40" s="293">
        <v>12233000000</v>
      </c>
      <c r="G40" s="293">
        <v>24637000000</v>
      </c>
      <c r="H40" s="331">
        <v>18961960000</v>
      </c>
      <c r="I40" s="331">
        <v>22286657000</v>
      </c>
      <c r="J40" s="331">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818</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4172</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4173</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4174</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824</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4172</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4174</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4175</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4176</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2304</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1705</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1764</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1210</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829</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546</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1135</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4177</v>
      </c>
      <c r="B1" s="1681" t="s">
        <v>4178</v>
      </c>
      <c r="C1" s="82"/>
      <c r="D1" s="27"/>
      <c r="E1" s="27"/>
      <c r="F1" s="27"/>
      <c r="G1" s="27"/>
      <c r="H1" s="27"/>
      <c r="I1" s="27"/>
      <c r="J1" s="27"/>
      <c r="K1" s="27"/>
      <c r="L1" s="27"/>
      <c r="M1" s="27"/>
      <c r="N1" s="27"/>
      <c r="O1" s="28"/>
      <c r="P1" s="28"/>
      <c r="Q1" s="28"/>
      <c r="R1" s="29"/>
      <c r="S1" s="28"/>
      <c r="T1" s="28"/>
      <c r="U1" s="28"/>
      <c r="V1" s="28"/>
      <c r="W1" s="28"/>
      <c r="X1" s="2"/>
    </row>
    <row r="2" spans="1:26">
      <c r="B2" s="1681" t="s">
        <v>4179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986</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734</v>
      </c>
      <c r="B8" s="58" t="s">
        <v>734</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4180</v>
      </c>
      <c r="B9" s="64" t="s">
        <v>4180</v>
      </c>
      <c r="C9" s="27" t="s">
        <v>44</v>
      </c>
      <c r="O9" s="210">
        <v>35000000</v>
      </c>
      <c r="P9" s="210">
        <v>1401000000</v>
      </c>
      <c r="Q9" s="210">
        <v>1881000000</v>
      </c>
      <c r="R9" s="210"/>
      <c r="S9" s="210"/>
      <c r="T9" s="210"/>
      <c r="U9" s="210"/>
      <c r="V9" s="210"/>
      <c r="W9" s="210"/>
      <c r="X9" s="267"/>
      <c r="Y9" s="267"/>
      <c r="Z9" s="267"/>
    </row>
    <row r="10" spans="1:26">
      <c r="A10" s="65" t="s">
        <v>4181</v>
      </c>
      <c r="B10" s="65" t="s">
        <v>4181</v>
      </c>
      <c r="C10" t="s">
        <v>3754</v>
      </c>
      <c r="O10" s="210">
        <v>0</v>
      </c>
      <c r="P10" s="210">
        <v>0</v>
      </c>
      <c r="Q10" s="210">
        <v>0</v>
      </c>
      <c r="R10" s="210"/>
      <c r="S10" s="210"/>
      <c r="T10" s="210"/>
      <c r="U10" s="210"/>
      <c r="V10" s="210"/>
      <c r="W10" s="210"/>
      <c r="X10" s="267"/>
      <c r="Y10" s="267"/>
      <c r="Z10" s="267"/>
    </row>
    <row r="11" spans="1:26">
      <c r="A11" s="65" t="s">
        <v>4182</v>
      </c>
      <c r="B11" s="65" t="s">
        <v>4182</v>
      </c>
      <c r="C11" t="s">
        <v>3754</v>
      </c>
      <c r="O11" s="210">
        <v>35000000</v>
      </c>
      <c r="P11" s="210">
        <v>1401000000</v>
      </c>
      <c r="Q11" s="210">
        <v>1881000000</v>
      </c>
      <c r="R11" s="210"/>
      <c r="S11" s="210"/>
      <c r="T11" s="210"/>
      <c r="U11" s="210"/>
      <c r="V11" s="210"/>
      <c r="W11" s="210"/>
      <c r="X11" s="267"/>
      <c r="Y11" s="267"/>
      <c r="Z11" s="267"/>
    </row>
    <row r="12" spans="1:26">
      <c r="A12" s="64" t="s">
        <v>4183</v>
      </c>
      <c r="B12" s="64" t="s">
        <v>4183</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4184</v>
      </c>
      <c r="B13" s="65" t="s">
        <v>4185</v>
      </c>
      <c r="C13" s="27" t="s">
        <v>4186</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4187</v>
      </c>
      <c r="B14" s="65" t="s">
        <v>4188</v>
      </c>
      <c r="C14" s="27" t="s">
        <v>4186</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4189</v>
      </c>
      <c r="B15" s="64" t="s">
        <v>4189</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4190</v>
      </c>
      <c r="B16" s="64" t="s">
        <v>4190</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4">
        <f t="shared" si="1"/>
        <v>2259000000</v>
      </c>
      <c r="Y16" s="1684">
        <f t="shared" si="1"/>
        <v>2401000000</v>
      </c>
      <c r="Z16" s="1684">
        <f t="shared" si="1"/>
        <v>2552000000</v>
      </c>
    </row>
    <row r="17" spans="1:26">
      <c r="A17" s="65" t="s">
        <v>4191</v>
      </c>
      <c r="B17" s="65" t="s">
        <v>4191</v>
      </c>
      <c r="C17" s="58" t="s">
        <v>4192</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4193</v>
      </c>
      <c r="B18" s="65" t="s">
        <v>4194</v>
      </c>
      <c r="C18" s="58" t="s">
        <v>4192</v>
      </c>
      <c r="O18" s="210">
        <v>751000000</v>
      </c>
      <c r="P18" s="210">
        <v>805000000</v>
      </c>
      <c r="Q18" s="210">
        <v>862000000</v>
      </c>
      <c r="R18" s="210">
        <v>0</v>
      </c>
      <c r="S18" s="210">
        <v>0</v>
      </c>
      <c r="T18" s="210">
        <v>0</v>
      </c>
      <c r="U18" s="210">
        <v>0</v>
      </c>
      <c r="V18" s="210">
        <v>0</v>
      </c>
      <c r="W18" s="210">
        <v>0</v>
      </c>
      <c r="X18" s="269">
        <v>0</v>
      </c>
      <c r="Y18" s="269">
        <v>0</v>
      </c>
      <c r="Z18" s="269">
        <v>0</v>
      </c>
    </row>
    <row r="19" spans="1:26">
      <c r="A19" s="1682" t="s">
        <v>4195</v>
      </c>
      <c r="B19" s="1682" t="s">
        <v>4195</v>
      </c>
      <c r="C19" s="1682" t="s">
        <v>4192</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2" t="s">
        <v>4196</v>
      </c>
      <c r="B20" s="1682" t="s">
        <v>4196</v>
      </c>
      <c r="C20" s="1682" t="s">
        <v>4192</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4192</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4197</v>
      </c>
      <c r="B22" s="655" t="s">
        <v>4197</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1000</v>
      </c>
      <c r="B24" s="58" t="s">
        <v>1000</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4198</v>
      </c>
      <c r="B25" s="64" t="s">
        <v>4198</v>
      </c>
      <c r="C25" s="345" t="s">
        <v>192</v>
      </c>
      <c r="O25" s="210">
        <v>1387000000</v>
      </c>
      <c r="P25" s="210">
        <v>1028000000</v>
      </c>
      <c r="Q25" s="210">
        <v>930000000</v>
      </c>
      <c r="R25" s="210"/>
      <c r="S25" s="210"/>
      <c r="T25" s="210"/>
      <c r="U25" s="210"/>
      <c r="V25" s="210"/>
      <c r="W25" s="210"/>
      <c r="X25" s="267"/>
      <c r="Y25" s="267"/>
      <c r="Z25" s="267"/>
    </row>
    <row r="26" spans="1:26">
      <c r="A26" s="64" t="s">
        <v>4199</v>
      </c>
      <c r="B26" s="64" t="s">
        <v>4199</v>
      </c>
      <c r="C26" s="345" t="s">
        <v>192</v>
      </c>
      <c r="O26" s="210">
        <v>72000000</v>
      </c>
      <c r="P26" s="210">
        <v>72000000</v>
      </c>
      <c r="Q26" s="210">
        <v>51000000</v>
      </c>
      <c r="R26" s="210"/>
      <c r="S26" s="210"/>
      <c r="T26" s="210"/>
      <c r="U26" s="210"/>
      <c r="V26" s="210"/>
      <c r="W26" s="210"/>
      <c r="X26" s="267"/>
      <c r="Y26" s="267"/>
      <c r="Z26" s="267"/>
    </row>
    <row r="27" spans="1:26">
      <c r="A27" s="64" t="s">
        <v>4200</v>
      </c>
      <c r="B27" s="64" t="s">
        <v>4201</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4202</v>
      </c>
      <c r="B28" s="64" t="s">
        <v>4203</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565</v>
      </c>
      <c r="B30" s="695" t="s">
        <v>565</v>
      </c>
      <c r="C30" s="1683"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4204</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4205</v>
      </c>
      <c r="B33" s="64" t="s">
        <v>4205</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4206</v>
      </c>
      <c r="B34" s="64" t="s">
        <v>4206</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4207</v>
      </c>
      <c r="B37" s="64" t="s">
        <v>4207</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4208</v>
      </c>
      <c r="B38" s="695" t="s">
        <v>4208</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4209</v>
      </c>
      <c r="B39" s="695" t="s">
        <v>4209</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4210</v>
      </c>
      <c r="B40" s="64" t="s">
        <v>4210</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4211</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4212</v>
      </c>
      <c r="B42" s="58" t="s">
        <v>2770</v>
      </c>
      <c r="C42" s="58" t="s">
        <v>241</v>
      </c>
      <c r="O42" s="210">
        <v>1726000000</v>
      </c>
      <c r="P42" s="210">
        <v>1704000000</v>
      </c>
      <c r="Q42" s="210">
        <v>648000000</v>
      </c>
      <c r="R42" s="210"/>
      <c r="S42" s="210"/>
      <c r="T42" s="210"/>
      <c r="U42" s="210"/>
      <c r="V42" s="210"/>
      <c r="W42" s="210"/>
      <c r="X42" s="267"/>
      <c r="Y42" s="267"/>
      <c r="Z42" s="267"/>
    </row>
    <row r="43" spans="1:26">
      <c r="A43" s="64" t="s">
        <v>4212</v>
      </c>
      <c r="B43" s="64" t="s">
        <v>4213</v>
      </c>
      <c r="C43" s="58" t="s">
        <v>4214</v>
      </c>
      <c r="O43" s="210">
        <v>2260000000</v>
      </c>
      <c r="P43" s="210">
        <v>1752000000</v>
      </c>
      <c r="Q43" s="210">
        <v>916000000</v>
      </c>
      <c r="X43" s="267"/>
      <c r="Y43" s="267"/>
      <c r="Z43" s="267"/>
    </row>
    <row r="44" spans="1:26">
      <c r="A44" s="64" t="s">
        <v>4215</v>
      </c>
      <c r="B44" s="64" t="s">
        <v>4215</v>
      </c>
      <c r="C44" s="58" t="s">
        <v>4214</v>
      </c>
      <c r="O44" s="210">
        <v>-534000000</v>
      </c>
      <c r="P44" s="210">
        <v>-48000000</v>
      </c>
      <c r="Q44" s="210">
        <v>-268000000</v>
      </c>
      <c r="R44" s="210"/>
      <c r="S44" s="210"/>
      <c r="T44" s="210"/>
      <c r="U44" s="210"/>
      <c r="V44" s="210"/>
      <c r="W44" s="210"/>
      <c r="X44" s="267"/>
      <c r="Y44" s="267"/>
      <c r="Z44" s="267"/>
    </row>
    <row r="45" spans="1:26">
      <c r="A45" s="58" t="s">
        <v>4216</v>
      </c>
      <c r="B45" s="58" t="s">
        <v>4216</v>
      </c>
      <c r="C45" s="58" t="s">
        <v>241</v>
      </c>
      <c r="O45" s="210">
        <v>1328000000</v>
      </c>
      <c r="P45" s="210">
        <v>1132000000</v>
      </c>
      <c r="Q45" s="210">
        <v>1177000000</v>
      </c>
      <c r="R45" s="210"/>
      <c r="S45" s="210"/>
      <c r="T45" s="210"/>
      <c r="U45" s="210"/>
      <c r="V45" s="210"/>
      <c r="W45" s="210"/>
      <c r="X45" s="267"/>
      <c r="Y45" s="267"/>
      <c r="Z45" s="267"/>
    </row>
    <row r="46" spans="1:26">
      <c r="B46" s="64" t="s">
        <v>4217</v>
      </c>
      <c r="C46" s="58"/>
      <c r="O46" s="210">
        <v>1328000000</v>
      </c>
      <c r="P46" s="210">
        <v>1132000000</v>
      </c>
      <c r="Q46" s="210">
        <v>1177000000</v>
      </c>
      <c r="R46" s="210"/>
      <c r="S46" s="210"/>
      <c r="T46" s="210"/>
      <c r="U46" s="210"/>
      <c r="V46" s="210"/>
      <c r="W46" s="210"/>
      <c r="X46" s="267"/>
      <c r="Y46" s="267"/>
      <c r="Z46" s="267"/>
    </row>
    <row r="47" spans="1:26">
      <c r="B47" s="58" t="s">
        <v>4218</v>
      </c>
      <c r="C47" s="58"/>
      <c r="O47" s="210">
        <v>294000000</v>
      </c>
      <c r="P47" s="210">
        <v>-227000000</v>
      </c>
      <c r="Q47" s="210">
        <v>-1510000000</v>
      </c>
      <c r="R47" s="210"/>
      <c r="S47" s="210"/>
      <c r="T47" s="210"/>
      <c r="U47" s="210"/>
      <c r="V47" s="210"/>
      <c r="W47" s="210"/>
      <c r="X47" s="267"/>
      <c r="Y47" s="267"/>
      <c r="Z47" s="267"/>
    </row>
    <row r="48" spans="1:26">
      <c r="B48" s="58" t="s">
        <v>4219</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81" t="s">
        <v>4220</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4221</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4222</v>
      </c>
      <c r="C53" s="58"/>
      <c r="O53" s="210">
        <v>-2759000000</v>
      </c>
      <c r="P53" s="210">
        <v>-3062000000</v>
      </c>
      <c r="Q53" s="210">
        <v>-3335000000</v>
      </c>
      <c r="R53" s="210"/>
      <c r="S53" s="210"/>
      <c r="T53" s="210"/>
      <c r="U53" s="210"/>
      <c r="V53" s="210"/>
      <c r="W53" s="210"/>
    </row>
    <row r="54" spans="1:26">
      <c r="B54" s="58" t="s">
        <v>1207</v>
      </c>
      <c r="C54" s="58"/>
      <c r="O54" s="210">
        <v>616000000</v>
      </c>
      <c r="P54" s="210">
        <v>-90000000</v>
      </c>
      <c r="Q54" s="210">
        <v>136000000</v>
      </c>
      <c r="R54" s="210"/>
      <c r="S54" s="210"/>
      <c r="T54" s="210"/>
      <c r="U54" s="210"/>
      <c r="V54" s="210"/>
      <c r="W54" s="210"/>
    </row>
    <row r="55" spans="1:26">
      <c r="A55" t="s">
        <v>4223</v>
      </c>
      <c r="B55" s="58" t="s">
        <v>4224</v>
      </c>
      <c r="C55" s="58" t="s">
        <v>4225</v>
      </c>
      <c r="O55" s="210">
        <v>616000000</v>
      </c>
      <c r="P55" s="210">
        <v>-90000000</v>
      </c>
      <c r="Q55" s="210">
        <v>136000000</v>
      </c>
      <c r="R55" s="210"/>
      <c r="S55" s="210"/>
      <c r="T55" s="210"/>
      <c r="U55" s="210"/>
      <c r="V55" s="210"/>
      <c r="W55" s="210"/>
      <c r="X55" s="267"/>
      <c r="Y55" s="267"/>
      <c r="Z55" s="267"/>
    </row>
    <row r="56" spans="1:26">
      <c r="B56" s="64" t="s">
        <v>4226</v>
      </c>
      <c r="C56" s="58"/>
      <c r="O56" s="210">
        <v>751000000</v>
      </c>
      <c r="P56" s="210">
        <v>0</v>
      </c>
      <c r="Q56" s="210">
        <v>0</v>
      </c>
      <c r="R56" s="210"/>
      <c r="S56" s="210"/>
      <c r="T56" s="210"/>
      <c r="U56" s="210"/>
      <c r="V56" s="210"/>
      <c r="W56" s="210"/>
    </row>
    <row r="57" spans="1:26">
      <c r="B57" s="64" t="s">
        <v>4227</v>
      </c>
      <c r="C57" s="58"/>
      <c r="O57" s="210">
        <v>-399000000</v>
      </c>
      <c r="P57" s="210">
        <v>-90000000</v>
      </c>
      <c r="Q57" s="210">
        <v>136000000</v>
      </c>
      <c r="R57" s="210"/>
      <c r="S57" s="210"/>
      <c r="T57" s="210"/>
      <c r="U57" s="210"/>
      <c r="V57" s="210"/>
      <c r="W57" s="210"/>
    </row>
    <row r="58" spans="1:26">
      <c r="B58" s="64" t="s">
        <v>4228</v>
      </c>
      <c r="C58" s="58"/>
      <c r="O58" s="210">
        <v>-113000000</v>
      </c>
      <c r="P58" s="210">
        <v>0</v>
      </c>
      <c r="Q58" s="210">
        <v>0</v>
      </c>
      <c r="R58" s="210"/>
      <c r="S58" s="210"/>
      <c r="T58" s="210"/>
      <c r="U58" s="210"/>
      <c r="V58" s="210"/>
      <c r="W58" s="210"/>
    </row>
    <row r="59" spans="1:26">
      <c r="B59" s="64" t="s">
        <v>1199</v>
      </c>
      <c r="C59" s="58"/>
      <c r="O59" s="210">
        <v>377000000</v>
      </c>
      <c r="P59" s="210">
        <v>0</v>
      </c>
      <c r="Q59" s="210">
        <v>0</v>
      </c>
      <c r="R59" s="210"/>
      <c r="S59" s="210"/>
      <c r="T59" s="210"/>
      <c r="U59" s="210"/>
      <c r="V59" s="210"/>
      <c r="W59" s="210"/>
    </row>
    <row r="60" spans="1:26">
      <c r="A60" t="s">
        <v>4229</v>
      </c>
      <c r="B60" s="58" t="s">
        <v>4230</v>
      </c>
      <c r="C60" s="58" t="s">
        <v>4231</v>
      </c>
      <c r="O60" s="210">
        <v>0</v>
      </c>
      <c r="P60" s="210">
        <v>0</v>
      </c>
      <c r="Q60" s="210">
        <v>0</v>
      </c>
      <c r="R60" s="210"/>
      <c r="S60" s="210"/>
      <c r="T60" s="210"/>
      <c r="U60" s="210"/>
      <c r="V60" s="210"/>
      <c r="W60" s="210"/>
    </row>
    <row r="61" spans="1:26">
      <c r="B61" s="64" t="s">
        <v>4226</v>
      </c>
      <c r="C61" s="58"/>
      <c r="O61" s="210">
        <v>0</v>
      </c>
      <c r="P61" s="210">
        <v>0</v>
      </c>
      <c r="Q61" s="210">
        <v>0</v>
      </c>
      <c r="R61" s="210"/>
      <c r="S61" s="210"/>
      <c r="T61" s="210"/>
      <c r="U61" s="210"/>
      <c r="V61" s="210"/>
      <c r="W61" s="210"/>
    </row>
    <row r="62" spans="1:26">
      <c r="B62" s="64" t="s">
        <v>4227</v>
      </c>
      <c r="C62" s="58"/>
      <c r="O62" s="210">
        <v>0</v>
      </c>
      <c r="P62" s="210">
        <v>0</v>
      </c>
      <c r="Q62" s="210">
        <v>0</v>
      </c>
      <c r="R62" s="210"/>
      <c r="S62" s="210"/>
      <c r="T62" s="210"/>
      <c r="U62" s="210"/>
      <c r="V62" s="210"/>
      <c r="W62" s="210"/>
    </row>
    <row r="63" spans="1:26">
      <c r="B63" s="64" t="s">
        <v>1199</v>
      </c>
      <c r="C63" s="58"/>
      <c r="O63" s="210">
        <v>0</v>
      </c>
      <c r="P63" s="210">
        <v>0</v>
      </c>
      <c r="Q63" s="210">
        <v>0</v>
      </c>
      <c r="R63" s="210"/>
      <c r="S63" s="210"/>
      <c r="T63" s="210"/>
      <c r="U63" s="210"/>
      <c r="V63" s="210"/>
      <c r="W63" s="210"/>
    </row>
    <row r="64" spans="1:26">
      <c r="B64" s="58" t="s">
        <v>4232</v>
      </c>
      <c r="C64" s="58"/>
      <c r="O64" s="210">
        <v>1705000000</v>
      </c>
      <c r="P64" s="210">
        <v>3368000000</v>
      </c>
      <c r="Q64" s="210">
        <v>6529000000</v>
      </c>
      <c r="R64" s="210"/>
      <c r="S64" s="210"/>
      <c r="T64" s="210"/>
      <c r="U64" s="210"/>
      <c r="V64" s="210"/>
      <c r="W64" s="210"/>
    </row>
    <row r="65" spans="1:26">
      <c r="A65" t="s">
        <v>4233</v>
      </c>
      <c r="B65" s="58" t="s">
        <v>4224</v>
      </c>
      <c r="C65" s="58" t="s">
        <v>4225</v>
      </c>
      <c r="O65" s="210">
        <v>220000000</v>
      </c>
      <c r="P65" s="210">
        <v>3498000000</v>
      </c>
      <c r="Q65" s="210">
        <v>7009000000</v>
      </c>
      <c r="R65" s="210"/>
      <c r="S65" s="210"/>
      <c r="T65" s="210"/>
      <c r="U65" s="210"/>
      <c r="V65" s="210"/>
      <c r="W65" s="210"/>
    </row>
    <row r="66" spans="1:26">
      <c r="B66" s="58" t="s">
        <v>4234</v>
      </c>
      <c r="C66" s="58"/>
      <c r="O66" s="210">
        <v>0</v>
      </c>
      <c r="P66" s="210">
        <v>0</v>
      </c>
      <c r="Q66" s="210">
        <v>0</v>
      </c>
      <c r="R66" s="210"/>
      <c r="S66" s="210"/>
      <c r="T66" s="210"/>
      <c r="U66" s="210"/>
      <c r="V66" s="210"/>
      <c r="W66" s="210"/>
    </row>
    <row r="67" spans="1:26">
      <c r="B67" s="58" t="s">
        <v>1198</v>
      </c>
      <c r="C67" s="58"/>
      <c r="O67" s="210">
        <v>220000000</v>
      </c>
      <c r="P67" s="210">
        <v>3498000000</v>
      </c>
      <c r="Q67" s="210">
        <v>7009000000</v>
      </c>
      <c r="R67" s="210"/>
      <c r="S67" s="210"/>
      <c r="T67" s="210"/>
      <c r="U67" s="210"/>
      <c r="V67" s="210"/>
      <c r="W67" s="210"/>
    </row>
    <row r="68" spans="1:26">
      <c r="B68" s="64" t="s">
        <v>4235</v>
      </c>
      <c r="O68" s="210">
        <v>220000000</v>
      </c>
      <c r="P68" s="210">
        <v>4132000000</v>
      </c>
      <c r="Q68" s="210">
        <v>7326000000</v>
      </c>
      <c r="R68" s="210"/>
      <c r="S68" s="210"/>
      <c r="T68" s="210"/>
      <c r="U68" s="210"/>
      <c r="V68" s="210"/>
      <c r="W68" s="210"/>
    </row>
    <row r="69" spans="1:26">
      <c r="B69" s="65" t="s">
        <v>1038</v>
      </c>
      <c r="O69" s="210">
        <v>0</v>
      </c>
      <c r="P69" s="210">
        <v>0</v>
      </c>
      <c r="Q69" s="210">
        <v>0</v>
      </c>
      <c r="R69" s="210"/>
      <c r="S69" s="210"/>
      <c r="T69" s="210"/>
      <c r="U69" s="210"/>
      <c r="V69" s="210"/>
      <c r="W69" s="210"/>
    </row>
    <row r="70" spans="1:26">
      <c r="B70" s="65" t="s">
        <v>4236</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4237</v>
      </c>
      <c r="O72" s="210">
        <v>0</v>
      </c>
      <c r="P72" s="210">
        <v>-634000000</v>
      </c>
      <c r="Q72" s="210">
        <v>-317000000</v>
      </c>
      <c r="R72" s="210"/>
      <c r="S72" s="210"/>
      <c r="T72" s="210"/>
      <c r="U72" s="210"/>
      <c r="V72" s="210"/>
      <c r="W72" s="210"/>
    </row>
    <row r="73" spans="1:26">
      <c r="B73" s="65" t="s">
        <v>4227</v>
      </c>
      <c r="O73" s="210">
        <v>0</v>
      </c>
      <c r="P73" s="210">
        <v>0</v>
      </c>
      <c r="Q73" s="210">
        <v>0</v>
      </c>
      <c r="R73" s="210"/>
      <c r="S73" s="210"/>
      <c r="T73" s="210"/>
      <c r="U73" s="210"/>
      <c r="V73" s="210"/>
      <c r="W73" s="210"/>
    </row>
    <row r="74" spans="1:26">
      <c r="B74" s="65" t="s">
        <v>1199</v>
      </c>
      <c r="O74" s="210">
        <v>0</v>
      </c>
      <c r="P74" s="210">
        <v>0</v>
      </c>
      <c r="Q74" s="210">
        <v>0</v>
      </c>
      <c r="R74" s="210"/>
      <c r="S74" s="210"/>
      <c r="T74" s="210"/>
      <c r="U74" s="210"/>
      <c r="V74" s="210"/>
      <c r="W74" s="210"/>
    </row>
    <row r="75" spans="1:26">
      <c r="A75" t="s">
        <v>4238</v>
      </c>
      <c r="B75" s="58" t="s">
        <v>4230</v>
      </c>
      <c r="C75" s="58" t="s">
        <v>4231</v>
      </c>
      <c r="O75" s="210">
        <v>1485000000</v>
      </c>
      <c r="P75" s="210">
        <v>-130000000</v>
      </c>
      <c r="Q75" s="210">
        <v>-480000000</v>
      </c>
      <c r="R75" s="210"/>
      <c r="S75" s="210"/>
      <c r="T75" s="210"/>
      <c r="U75" s="210"/>
      <c r="V75" s="210"/>
      <c r="W75" s="210"/>
    </row>
    <row r="76" spans="1:26">
      <c r="B76" s="64" t="s">
        <v>1198</v>
      </c>
      <c r="C76" s="58"/>
      <c r="O76" s="210">
        <v>260000000</v>
      </c>
      <c r="P76" s="210">
        <v>-770000000</v>
      </c>
      <c r="Q76" s="210">
        <v>-770000000</v>
      </c>
      <c r="R76" s="210"/>
      <c r="S76" s="210"/>
      <c r="T76" s="210"/>
      <c r="U76" s="210"/>
      <c r="V76" s="210"/>
      <c r="W76" s="210"/>
    </row>
    <row r="77" spans="1:26">
      <c r="B77" s="64" t="s">
        <v>4227</v>
      </c>
      <c r="C77" s="58"/>
      <c r="O77" s="210">
        <v>1225000000</v>
      </c>
      <c r="P77" s="210">
        <v>640000000</v>
      </c>
      <c r="Q77" s="210">
        <v>290000000</v>
      </c>
      <c r="R77" s="210"/>
      <c r="S77" s="210"/>
      <c r="T77" s="210"/>
      <c r="U77" s="210"/>
      <c r="V77" s="210"/>
      <c r="W77" s="210"/>
    </row>
    <row r="78" spans="1:26">
      <c r="A78" s="58" t="s">
        <v>4239</v>
      </c>
      <c r="B78" s="58" t="s">
        <v>4239</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4240</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4241</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4242</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1775</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1764</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2345</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829</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879</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4243</v>
      </c>
      <c r="O92" s="21">
        <f>O42-O43-O44</f>
        <v>0</v>
      </c>
      <c r="P92" s="21">
        <f t="shared" ref="P92:Q92" si="28">P42-P43-P44</f>
        <v>0</v>
      </c>
      <c r="Q92" s="21">
        <f t="shared" si="28"/>
        <v>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4244</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4245</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546</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4246</v>
      </c>
      <c r="B1" s="2335" t="s">
        <v>4247</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4248</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3188</v>
      </c>
      <c r="Z4" s="550" t="s">
        <v>4249</v>
      </c>
      <c r="AA4" s="550" t="s">
        <v>4250</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4251</v>
      </c>
      <c r="W5" s="550" t="s">
        <v>4251</v>
      </c>
      <c r="X5" s="550" t="s">
        <v>4251</v>
      </c>
      <c r="Y5" s="550" t="s">
        <v>4251</v>
      </c>
      <c r="Z5" s="550" t="s">
        <v>4251</v>
      </c>
      <c r="AA5" s="550" t="s">
        <v>4251</v>
      </c>
    </row>
    <row r="6" spans="1:28" s="848" customFormat="1">
      <c r="A6" s="877" t="s">
        <v>1501</v>
      </c>
      <c r="B6" s="877" t="s">
        <v>884</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4252</v>
      </c>
      <c r="C7" s="865" t="s">
        <v>38</v>
      </c>
      <c r="D7" s="898">
        <v>262300000000</v>
      </c>
      <c r="E7" s="898">
        <v>311200000000</v>
      </c>
      <c r="F7" s="898">
        <v>370900000000</v>
      </c>
      <c r="G7" s="898">
        <v>421800000000</v>
      </c>
      <c r="H7" s="898">
        <v>454700000000</v>
      </c>
      <c r="I7" s="898">
        <v>506600000000</v>
      </c>
      <c r="J7" s="2340">
        <f>J9+J22+J25</f>
        <v>575600000000</v>
      </c>
      <c r="K7" s="2340">
        <f>K9+K22+K25</f>
        <v>604000000000</v>
      </c>
      <c r="L7" s="2340">
        <f>L9+L22+L25</f>
        <v>629800000000</v>
      </c>
      <c r="M7" s="2340">
        <f>M9+M22+M25</f>
        <v>732000000000</v>
      </c>
      <c r="N7" s="2340">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4253</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946</v>
      </c>
      <c r="C9" s="865" t="s">
        <v>41</v>
      </c>
      <c r="D9" s="898">
        <v>225700000000</v>
      </c>
      <c r="E9" s="898">
        <v>272700000000</v>
      </c>
      <c r="F9" s="898">
        <v>306000000000</v>
      </c>
      <c r="G9" s="898">
        <v>349200000000</v>
      </c>
      <c r="H9" s="898">
        <v>393300000000</v>
      </c>
      <c r="I9" s="898">
        <v>446200000000</v>
      </c>
      <c r="J9" s="2340">
        <f>J10+J13</f>
        <v>500000000000</v>
      </c>
      <c r="K9" s="2340">
        <f>K10+K13</f>
        <v>521300000000</v>
      </c>
      <c r="L9" s="2340">
        <f>L10+L13</f>
        <v>541900000000</v>
      </c>
      <c r="M9" s="2340">
        <f>M10+M13</f>
        <v>631300000000</v>
      </c>
      <c r="N9" s="2340">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992</v>
      </c>
      <c r="B10" s="566" t="s">
        <v>4254</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4255</v>
      </c>
      <c r="B11" s="566"/>
      <c r="C11" s="380" t="s">
        <v>2665</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4256</v>
      </c>
      <c r="B12" s="566"/>
      <c r="C12" s="380" t="s">
        <v>2665</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995</v>
      </c>
      <c r="B13" s="566" t="s">
        <v>4257</v>
      </c>
      <c r="C13" s="534" t="s">
        <v>44</v>
      </c>
      <c r="D13" s="898">
        <v>185600000000</v>
      </c>
      <c r="E13" s="898">
        <v>226400000000</v>
      </c>
      <c r="F13" s="898">
        <v>254100000000</v>
      </c>
      <c r="G13" s="900"/>
      <c r="H13" s="900"/>
      <c r="I13" s="900"/>
      <c r="J13" s="2340">
        <f>J14+J15+J16+J17+J20+J21</f>
        <v>399900000000</v>
      </c>
      <c r="K13" s="2340">
        <f>K14+K15+K16+K17+K20+K21</f>
        <v>378500000000</v>
      </c>
      <c r="L13" s="2340">
        <f>L14+L15+L16+L17+L20+L21</f>
        <v>392200000000</v>
      </c>
      <c r="M13" s="2340">
        <f>M14+M15+M16+M17+M20+M21</f>
        <v>454200000000</v>
      </c>
      <c r="N13" s="2340">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4258</v>
      </c>
      <c r="B14" s="1156" t="s">
        <v>162</v>
      </c>
      <c r="C14" s="380" t="s">
        <v>1052</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4259</v>
      </c>
      <c r="B15" s="1156" t="s">
        <v>4260</v>
      </c>
      <c r="C15" s="380" t="s">
        <v>1052</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1587</v>
      </c>
      <c r="B16" s="1156" t="s">
        <v>4261</v>
      </c>
      <c r="C16" s="380" t="s">
        <v>1052</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1055</v>
      </c>
      <c r="B17" s="1156" t="s">
        <v>4262</v>
      </c>
      <c r="C17" s="380" t="s">
        <v>1052</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4255</v>
      </c>
      <c r="B18" s="1156" t="s">
        <v>4255</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4263</v>
      </c>
      <c r="B19" s="1156" t="s">
        <v>4263</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4264</v>
      </c>
      <c r="B20" s="1156" t="s">
        <v>4265</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4266</v>
      </c>
      <c r="B21" s="2336" t="s">
        <v>4267</v>
      </c>
      <c r="C21" s="380" t="s">
        <v>1052</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955</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40">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4255</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4263</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4268</v>
      </c>
      <c r="B25" s="380" t="s">
        <v>4269</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567</v>
      </c>
      <c r="B27" s="566" t="s">
        <v>4270</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4271</v>
      </c>
      <c r="B28" s="1156" t="s">
        <v>4271</v>
      </c>
      <c r="C28" s="380" t="s">
        <v>4272</v>
      </c>
      <c r="D28" s="900"/>
      <c r="E28" s="900"/>
      <c r="F28" s="2659"/>
      <c r="G28" s="900"/>
      <c r="H28" s="900"/>
      <c r="I28" s="900"/>
      <c r="J28" s="2340">
        <v>31500000000</v>
      </c>
      <c r="K28" s="898">
        <v>50600000000</v>
      </c>
      <c r="L28" s="900"/>
      <c r="M28" s="900"/>
      <c r="N28" s="900"/>
      <c r="O28" s="900"/>
      <c r="P28" s="900"/>
      <c r="Q28" s="900"/>
      <c r="R28" s="900"/>
      <c r="S28" s="900"/>
      <c r="T28" s="900"/>
      <c r="U28" s="900"/>
      <c r="V28" s="900"/>
      <c r="W28" s="897"/>
      <c r="X28" s="897"/>
      <c r="Y28" s="897"/>
      <c r="Z28" s="571"/>
      <c r="AA28" s="866"/>
    </row>
    <row r="29" spans="1:28">
      <c r="A29" s="1156" t="s">
        <v>4273</v>
      </c>
      <c r="B29" s="1156" t="s">
        <v>4273</v>
      </c>
      <c r="C29" s="380" t="s">
        <v>4272</v>
      </c>
      <c r="D29" s="900"/>
      <c r="E29" s="900"/>
      <c r="F29" s="2659"/>
      <c r="G29" s="900"/>
      <c r="H29" s="900"/>
      <c r="I29" s="900"/>
      <c r="J29" s="898">
        <v>44000000000</v>
      </c>
      <c r="K29" s="2340">
        <v>29000000000</v>
      </c>
      <c r="L29" s="900"/>
      <c r="M29" s="900"/>
      <c r="N29" s="900"/>
      <c r="O29" s="900"/>
      <c r="P29" s="900"/>
      <c r="Q29" s="900"/>
      <c r="R29" s="900"/>
      <c r="S29" s="900"/>
      <c r="T29" s="900"/>
      <c r="U29" s="900"/>
      <c r="V29" s="900"/>
      <c r="W29" s="897"/>
      <c r="X29" s="897"/>
      <c r="Y29" s="897"/>
      <c r="Z29" s="571"/>
      <c r="AA29" s="866"/>
    </row>
    <row r="30" spans="1:28">
      <c r="A30" s="566" t="s">
        <v>4274</v>
      </c>
      <c r="B30" s="566" t="s">
        <v>937</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889</v>
      </c>
      <c r="B31" s="566" t="s">
        <v>4275</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4273</v>
      </c>
      <c r="B32" s="1156" t="s">
        <v>4276</v>
      </c>
      <c r="C32" s="380" t="s">
        <v>4277</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4271</v>
      </c>
      <c r="B33" s="1156" t="s">
        <v>4278</v>
      </c>
      <c r="C33" s="380" t="s">
        <v>4277</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4279</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7" t="s">
        <v>4280</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9" t="s">
        <v>4280</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4281</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966</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967</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968</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2241</v>
      </c>
      <c r="B41" s="566" t="s">
        <v>4282</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4283</v>
      </c>
      <c r="C43" s="380" t="s">
        <v>3409</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8" t="s">
        <v>2329</v>
      </c>
      <c r="C44" s="380" t="s">
        <v>3409</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4284</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970</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4285</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4286</v>
      </c>
      <c r="C48" s="865" t="s">
        <v>95</v>
      </c>
      <c r="D48" s="898">
        <v>52400000000</v>
      </c>
      <c r="E48" s="898">
        <v>53000000000</v>
      </c>
      <c r="F48" s="898">
        <v>62700000000</v>
      </c>
      <c r="G48" s="2341">
        <f>G46-G47</f>
        <v>78300000000</v>
      </c>
      <c r="H48" s="2341">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4268</v>
      </c>
      <c r="B49" s="380" t="s">
        <v>4269</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971</v>
      </c>
      <c r="C50" s="865" t="s">
        <v>75</v>
      </c>
      <c r="D50" s="2660">
        <v>0</v>
      </c>
      <c r="E50" s="2660">
        <v>0</v>
      </c>
      <c r="F50" s="2660">
        <v>0</v>
      </c>
      <c r="G50" s="2660">
        <v>0</v>
      </c>
      <c r="H50" s="2660">
        <v>0</v>
      </c>
      <c r="I50" s="898">
        <v>22700000000</v>
      </c>
      <c r="J50" s="2660">
        <v>0</v>
      </c>
      <c r="K50" s="2660">
        <v>0</v>
      </c>
      <c r="L50" s="900">
        <v>7600000000</v>
      </c>
      <c r="M50" s="900">
        <v>21600000000</v>
      </c>
      <c r="N50" s="898">
        <v>14700000000</v>
      </c>
      <c r="O50" s="2660">
        <v>0</v>
      </c>
      <c r="P50" s="2660">
        <v>0</v>
      </c>
      <c r="Q50" s="2660">
        <v>0</v>
      </c>
      <c r="R50" s="2660">
        <v>0</v>
      </c>
      <c r="S50" s="2660">
        <v>0</v>
      </c>
      <c r="T50" s="2660">
        <v>0</v>
      </c>
      <c r="U50" s="2660">
        <v>0</v>
      </c>
      <c r="V50" s="2660">
        <v>0</v>
      </c>
      <c r="W50" s="2661">
        <v>0</v>
      </c>
      <c r="X50" s="2661">
        <v>0</v>
      </c>
      <c r="Y50" s="897">
        <v>0</v>
      </c>
      <c r="Z50" s="571">
        <v>0</v>
      </c>
      <c r="AA50" s="866">
        <v>0</v>
      </c>
    </row>
    <row r="51" spans="1:28">
      <c r="A51" s="380" t="s">
        <v>398</v>
      </c>
      <c r="B51" s="1154" t="s">
        <v>1225</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4287</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4288</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4289</v>
      </c>
      <c r="C54" s="380"/>
      <c r="D54" s="898"/>
      <c r="E54" s="898"/>
      <c r="F54" s="898"/>
      <c r="G54" s="900"/>
      <c r="H54" s="900"/>
      <c r="I54" s="900"/>
      <c r="J54" s="900"/>
      <c r="K54" s="900" t="s">
        <v>1336</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4290</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4291</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4292</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4293</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4294</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447</v>
      </c>
      <c r="B61" s="566" t="s">
        <v>447</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1256</v>
      </c>
      <c r="B62" s="1156" t="s">
        <v>4295</v>
      </c>
      <c r="C62" s="865" t="s">
        <v>502</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4296</v>
      </c>
      <c r="B63" s="1156" t="s">
        <v>4296</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4297</v>
      </c>
      <c r="B64" s="1156" t="s">
        <v>4297</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4298</v>
      </c>
      <c r="B65" s="1156" t="s">
        <v>4299</v>
      </c>
      <c r="C65" s="865" t="s">
        <v>502</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1563</v>
      </c>
      <c r="B66" s="1156" t="s">
        <v>1563</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1351</v>
      </c>
      <c r="B68" s="566" t="s">
        <v>4300</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3069</v>
      </c>
      <c r="B69" s="566" t="s">
        <v>4301</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3549</v>
      </c>
      <c r="B70" s="435" t="s">
        <v>3549</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4302</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4303</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4304</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4305</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4306</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4307</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1894</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2">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4308</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1898</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4309</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861</v>
      </c>
      <c r="B82" s="566" t="s">
        <v>4310</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431</v>
      </c>
      <c r="B83" s="566" t="s">
        <v>4312</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4313</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4314</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4315</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4316</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1703</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2">
        <f>W6-W7-W26</f>
        <v>0</v>
      </c>
      <c r="X92" s="2342">
        <f>X6-X7-X26</f>
        <v>0</v>
      </c>
      <c r="Y92" s="2342">
        <f>Y6-Y7-Y26</f>
        <v>0</v>
      </c>
      <c r="Z92" s="2342">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2">
        <f>W7-W9-W22-W25</f>
        <v>0</v>
      </c>
      <c r="X93" s="2342">
        <f>X7-X9-X22-X25</f>
        <v>0</v>
      </c>
      <c r="Y93" s="2342">
        <f>Y7-Y9-Y22-Y25</f>
        <v>0</v>
      </c>
      <c r="Z93" s="2342">
        <f t="shared" ref="Z93:AA93" si="15">Z7-Z9-Z22-Z25</f>
        <v>0</v>
      </c>
      <c r="AA93" s="898">
        <f t="shared" si="15"/>
        <v>0</v>
      </c>
    </row>
    <row r="94" spans="1:27">
      <c r="B94" s="380" t="s">
        <v>142</v>
      </c>
      <c r="C94" s="380"/>
      <c r="D94" s="896">
        <f t="shared" ref="D94:U94" si="16">D9-D10-D13</f>
        <v>0</v>
      </c>
      <c r="E94" s="896">
        <f t="shared" si="16"/>
        <v>0</v>
      </c>
      <c r="F94" s="896">
        <f t="shared" si="16"/>
        <v>0</v>
      </c>
      <c r="G94" s="2343">
        <f t="shared" si="16"/>
        <v>349200000000</v>
      </c>
      <c r="H94" s="2343">
        <f t="shared" si="16"/>
        <v>393300000000</v>
      </c>
      <c r="I94" s="2343">
        <f t="shared" si="16"/>
        <v>446200000000</v>
      </c>
      <c r="J94" s="896">
        <f t="shared" si="16"/>
        <v>0</v>
      </c>
      <c r="K94" s="896">
        <f t="shared" si="16"/>
        <v>0</v>
      </c>
      <c r="L94" s="896">
        <f t="shared" si="16"/>
        <v>0</v>
      </c>
      <c r="M94" s="896">
        <f t="shared" si="16"/>
        <v>0</v>
      </c>
      <c r="N94" s="896">
        <f t="shared" si="16"/>
        <v>0</v>
      </c>
      <c r="O94" s="2343">
        <f t="shared" si="16"/>
        <v>726700000000</v>
      </c>
      <c r="P94" s="2343">
        <f t="shared" si="16"/>
        <v>758700000000</v>
      </c>
      <c r="Q94" s="2343">
        <f t="shared" si="16"/>
        <v>0</v>
      </c>
      <c r="R94" s="2343">
        <f t="shared" si="16"/>
        <v>0</v>
      </c>
      <c r="S94" s="2343">
        <f t="shared" si="16"/>
        <v>0</v>
      </c>
      <c r="T94" s="2343">
        <f t="shared" si="16"/>
        <v>0</v>
      </c>
      <c r="U94" s="2343">
        <f t="shared" si="16"/>
        <v>0</v>
      </c>
      <c r="V94" s="2343">
        <f>V9-V10-V13</f>
        <v>0</v>
      </c>
      <c r="W94" s="2344">
        <f>W9-W10-W13</f>
        <v>0</v>
      </c>
      <c r="X94" s="2344">
        <f>X9-X10-X13</f>
        <v>0</v>
      </c>
      <c r="Y94" s="2344">
        <f>Y9-Y10-Y13</f>
        <v>0</v>
      </c>
      <c r="Z94" s="2344">
        <f t="shared" ref="Z94:AA94" si="17">Z9-Z10-Z13</f>
        <v>0</v>
      </c>
      <c r="AA94" s="2657">
        <f t="shared" si="17"/>
        <v>0</v>
      </c>
    </row>
    <row r="95" spans="1:27">
      <c r="B95" s="380" t="s">
        <v>4317</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5">
        <f>W13-W14-W15-W16-W20-W17-W21</f>
        <v>72000000000</v>
      </c>
      <c r="X95" s="2345">
        <f>X13-X14-X15-X16-X20-X17-X21</f>
        <v>76700000000</v>
      </c>
      <c r="Y95" s="2345">
        <f>Y13-Y14-Y15-Y16-Y20-Y17-Y21</f>
        <v>81900000000</v>
      </c>
      <c r="Z95" s="2345">
        <f t="shared" ref="Z95:AA95" si="19">Z13-Z14-Z15-Z16-Z20-Z17-Z21</f>
        <v>87600000000</v>
      </c>
      <c r="AA95" s="900">
        <f t="shared" si="19"/>
        <v>93700000000</v>
      </c>
    </row>
    <row r="96" spans="1:27">
      <c r="B96" s="380" t="s">
        <v>1365</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5">
        <f>W2</f>
        <v>0</v>
      </c>
      <c r="X96" s="2345">
        <f>X2</f>
        <v>0</v>
      </c>
      <c r="Y96" s="2345">
        <f>Y2</f>
        <v>0</v>
      </c>
      <c r="Z96" s="2345">
        <f t="shared" ref="Z96:AA96" si="21">Z2</f>
        <v>0</v>
      </c>
      <c r="AA96" s="900">
        <f t="shared" si="21"/>
        <v>0</v>
      </c>
    </row>
    <row r="97" spans="2:27">
      <c r="B97" s="380" t="s">
        <v>4318</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6">
        <f>W27-W28-W29</f>
        <v>94200000000</v>
      </c>
      <c r="X97" s="2346">
        <f>X27-X28-X29</f>
        <v>100400000000</v>
      </c>
      <c r="Y97" s="2346">
        <f>Y27-Y28-Y29</f>
        <v>107200000000</v>
      </c>
      <c r="Z97" s="2346">
        <f t="shared" ref="Z97:AA97" si="23">Z27-Z28-Z29</f>
        <v>114600000000</v>
      </c>
      <c r="AA97" s="2658">
        <f t="shared" si="23"/>
        <v>124800000000</v>
      </c>
    </row>
    <row r="98" spans="2:27">
      <c r="B98" s="380" t="s">
        <v>4319</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5">
        <f>W31-W32-W33</f>
        <v>0</v>
      </c>
      <c r="X98" s="2345">
        <f>X31-X32-X33</f>
        <v>0</v>
      </c>
      <c r="Y98" s="2345">
        <f>Y31-Y32-Y33</f>
        <v>0</v>
      </c>
      <c r="Z98" s="2345">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5">
        <f>W36-W38-W46-W49-W51-W50</f>
        <v>-1.52587890625E-5</v>
      </c>
      <c r="X99" s="2345">
        <f>X36-X38-X46-X49-X51-X50</f>
        <v>1.220703125E-4</v>
      </c>
      <c r="Y99" s="2345">
        <f>Y36-Y38-Y46-Y49-Y51-Y50</f>
        <v>0</v>
      </c>
      <c r="Z99" s="2345">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5">
        <f>W38-W39-W40-W41-W42-W45</f>
        <v>100000000</v>
      </c>
      <c r="X100" s="2345">
        <f>X38-X39-X40-X41-X42-X45</f>
        <v>0</v>
      </c>
      <c r="Y100" s="2345">
        <f>Y38-Y39-Y40-Y41-Y42-Y45</f>
        <v>0</v>
      </c>
      <c r="Z100" s="2345">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5">
        <f>W42-W43-W44</f>
        <v>0</v>
      </c>
      <c r="X101" s="2345">
        <f>X42-X43-X44</f>
        <v>0</v>
      </c>
      <c r="Y101" s="2345">
        <f>Y42-Y43-Y44</f>
        <v>0</v>
      </c>
      <c r="Z101" s="2345">
        <f t="shared" ref="Z101:AA101" si="31">Z42-Z43-Z44</f>
        <v>0</v>
      </c>
      <c r="AA101" s="900">
        <f t="shared" si="31"/>
        <v>0</v>
      </c>
    </row>
    <row r="102" spans="2:27">
      <c r="B102" s="380" t="s">
        <v>879</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5">
        <f>W46-W47-W48</f>
        <v>-100000000</v>
      </c>
      <c r="X102" s="2345">
        <f>X46-X47-X48</f>
        <v>0</v>
      </c>
      <c r="Y102" s="2345">
        <f>Y46-Y47-Y48</f>
        <v>0</v>
      </c>
      <c r="Z102" s="2345">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5">
        <f>W59-W71-W60</f>
        <v>0</v>
      </c>
      <c r="X103" s="2345">
        <f>X59-X71-X60</f>
        <v>-100000000</v>
      </c>
      <c r="Y103" s="2345">
        <f>Y59-Y71-Y60</f>
        <v>0</v>
      </c>
      <c r="Z103" s="2345">
        <f t="shared" ref="Z103:AA103" si="35">Z59-Z71-Z60</f>
        <v>0</v>
      </c>
      <c r="AA103" s="900">
        <f t="shared" si="35"/>
        <v>-100000000</v>
      </c>
    </row>
    <row r="104" spans="2:27">
      <c r="B104" s="380" t="s">
        <v>4320</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5">
        <f>W60-W61-W67-W68-W69</f>
        <v>0</v>
      </c>
      <c r="X104" s="2345">
        <f>X60-X61-X67-X68-X69</f>
        <v>100000000</v>
      </c>
      <c r="Y104" s="2345">
        <f>Y60-Y61-Y67-Y68-Y69</f>
        <v>0</v>
      </c>
      <c r="Z104" s="2345">
        <f t="shared" ref="Z104:AA104" si="37">Z60-Z61-Z67-Z68-Z69</f>
        <v>-100000000</v>
      </c>
      <c r="AA104" s="900">
        <f t="shared" si="37"/>
        <v>0</v>
      </c>
    </row>
    <row r="105" spans="2:27">
      <c r="B105" s="380" t="s">
        <v>532</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5">
        <f>W71-W72-W82-W83</f>
        <v>0</v>
      </c>
      <c r="X106" s="2345">
        <f>X71-X72-X82-X83</f>
        <v>0</v>
      </c>
      <c r="Y106" s="2345">
        <f>Y71-Y72-Y82-Y83</f>
        <v>0</v>
      </c>
      <c r="Z106" s="2345">
        <f t="shared" ref="Z106:AA106" si="42">Z71-Z72-Z82-Z83</f>
        <v>0</v>
      </c>
      <c r="AA106" s="900">
        <f t="shared" si="42"/>
        <v>0</v>
      </c>
    </row>
    <row r="108" spans="2:27">
      <c r="D108" s="571"/>
      <c r="S108" s="425"/>
    </row>
    <row r="109" spans="2:27">
      <c r="B109" s="380" t="s">
        <v>727</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4321</v>
      </c>
      <c r="B1" s="82" t="s">
        <v>4322</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4323</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4324</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2447</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2451</v>
      </c>
      <c r="B11" s="100" t="s">
        <v>2452</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1057</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561</v>
      </c>
      <c r="B13" s="99" t="s">
        <v>3106</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798</v>
      </c>
      <c r="B14" s="96" t="s">
        <v>4325</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5" t="s">
        <v>544</v>
      </c>
      <c r="B15" s="2455" t="s">
        <v>544</v>
      </c>
      <c r="C15" s="2581"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5" t="s">
        <v>543</v>
      </c>
      <c r="B16" s="2455" t="s">
        <v>543</v>
      </c>
      <c r="C16" s="2581"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563</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7176</v>
      </c>
      <c r="B18" s="99" t="s">
        <v>7176</v>
      </c>
      <c r="C18" s="27" t="s">
        <v>1518</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2234</v>
      </c>
      <c r="B19" s="100" t="s">
        <v>1153</v>
      </c>
      <c r="C19" s="27" t="s">
        <v>1518</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4326</v>
      </c>
      <c r="B20" s="100" t="s">
        <v>4327</v>
      </c>
      <c r="C20" s="27" t="s">
        <v>1518</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4328</v>
      </c>
      <c r="B21" s="100" t="s">
        <v>4329</v>
      </c>
      <c r="C21" s="27" t="s">
        <v>1518</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538</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800</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1062</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1014</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4330</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4331</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4332</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3181</v>
      </c>
      <c r="B35" s="90" t="s">
        <v>818</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3183</v>
      </c>
      <c r="B36" s="90" t="s">
        <v>824</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595</v>
      </c>
      <c r="B37" s="344" t="s">
        <v>4333</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617</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618</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3643</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1574</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829</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626</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A88"/>
  <sheetViews>
    <sheetView tabSelected="1" zoomScale="60" zoomScaleNormal="60" workbookViewId="0">
      <pane xSplit="3" ySplit="5" topLeftCell="Q6" activePane="bottomRight" state="frozen"/>
      <selection pane="topRight" activeCell="D1" sqref="D1"/>
      <selection pane="bottomLeft" activeCell="A6" sqref="A6"/>
      <selection pane="bottomRight" activeCell="T52" sqref="S52:T52"/>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23.7109375" style="972" bestFit="1" customWidth="1"/>
    <col min="27" max="27" width="8.85546875" style="972"/>
  </cols>
  <sheetData>
    <row r="1" spans="1:27">
      <c r="A1" s="966" t="s">
        <v>4334</v>
      </c>
      <c r="B1" s="1086" t="s">
        <v>4335</v>
      </c>
      <c r="C1" s="967"/>
      <c r="D1" s="968"/>
      <c r="E1" s="968"/>
      <c r="F1" s="968"/>
      <c r="G1" s="968"/>
      <c r="H1" s="968"/>
      <c r="I1" s="968"/>
      <c r="J1" s="968"/>
      <c r="K1" s="968"/>
      <c r="L1" s="968"/>
      <c r="M1" s="968"/>
      <c r="N1" s="968"/>
      <c r="O1" s="969"/>
      <c r="P1" s="969"/>
      <c r="Q1" s="969"/>
      <c r="R1" s="970"/>
      <c r="S1" s="969"/>
      <c r="T1" s="969"/>
      <c r="U1" s="969"/>
      <c r="V1" s="969"/>
      <c r="W1" s="969"/>
    </row>
    <row r="2" spans="1:27">
      <c r="B2" s="1087" t="s">
        <v>4336</v>
      </c>
      <c r="C2" s="973"/>
      <c r="D2" s="969"/>
      <c r="E2" s="969"/>
      <c r="F2" s="969"/>
      <c r="G2" s="969"/>
      <c r="H2" s="969"/>
      <c r="I2" s="969"/>
      <c r="J2" s="969"/>
      <c r="K2" s="969"/>
      <c r="L2" s="969"/>
      <c r="M2" s="969"/>
      <c r="N2" s="969"/>
      <c r="O2" s="969"/>
      <c r="P2" s="969"/>
      <c r="Q2" s="969">
        <f>(Q15/Q6)*100</f>
        <v>2.6732907499408562</v>
      </c>
      <c r="R2" s="969">
        <f t="shared" ref="R2:S2" si="0">(R15/R6)*100</f>
        <v>0.54187192118226601</v>
      </c>
      <c r="S2" s="969"/>
      <c r="T2" s="1047"/>
      <c r="U2" s="969"/>
      <c r="V2" s="969"/>
      <c r="W2" s="969"/>
    </row>
    <row r="3" spans="1:27">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27">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27">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1214</v>
      </c>
      <c r="W5" s="969" t="s">
        <v>1214</v>
      </c>
      <c r="X5" s="969" t="s">
        <v>32</v>
      </c>
      <c r="Y5" s="969" t="s">
        <v>32</v>
      </c>
      <c r="Z5" s="996" t="s">
        <v>32</v>
      </c>
    </row>
    <row r="6" spans="1:27" s="848" customFormat="1">
      <c r="A6" s="1373" t="s">
        <v>33</v>
      </c>
      <c r="B6" s="1012" t="s">
        <v>452</v>
      </c>
      <c r="C6" s="1374" t="s">
        <v>35</v>
      </c>
      <c r="D6" s="1013"/>
      <c r="E6" s="1013"/>
      <c r="F6" s="1013"/>
      <c r="G6" s="1016">
        <f t="shared" ref="G6:P6" si="1">G7+G15</f>
        <v>119600000000</v>
      </c>
      <c r="H6" s="1016">
        <f t="shared" si="1"/>
        <v>130400000000</v>
      </c>
      <c r="I6" s="1016">
        <f t="shared" si="1"/>
        <v>131300000000</v>
      </c>
      <c r="J6" s="1016">
        <f t="shared" si="1"/>
        <v>406000000000</v>
      </c>
      <c r="K6" s="1016">
        <f t="shared" si="1"/>
        <v>185400000000</v>
      </c>
      <c r="L6" s="1016">
        <f t="shared" si="1"/>
        <v>189000000000</v>
      </c>
      <c r="M6" s="1016">
        <f t="shared" si="1"/>
        <v>188500000000</v>
      </c>
      <c r="N6" s="1016">
        <f t="shared" si="1"/>
        <v>250300000000</v>
      </c>
      <c r="O6" s="1016">
        <f t="shared" si="1"/>
        <v>301200000000</v>
      </c>
      <c r="P6" s="1016">
        <f t="shared" si="1"/>
        <v>465600000000</v>
      </c>
      <c r="Q6" s="1016">
        <v>422700000000</v>
      </c>
      <c r="R6" s="1016">
        <v>406000000000</v>
      </c>
      <c r="S6" s="1016">
        <v>460200000000</v>
      </c>
      <c r="T6" s="1016">
        <v>461300000000</v>
      </c>
      <c r="U6" s="1016">
        <v>491000000000</v>
      </c>
      <c r="V6" s="1016">
        <v>526299999999.99994</v>
      </c>
      <c r="W6" s="1016">
        <v>572600000000</v>
      </c>
      <c r="X6" s="1016">
        <v>631100000000</v>
      </c>
      <c r="Y6" s="1689">
        <v>707600000000</v>
      </c>
      <c r="Z6" s="1069">
        <v>784400000000</v>
      </c>
      <c r="AA6" s="1013"/>
    </row>
    <row r="7" spans="1:27">
      <c r="A7" s="981" t="s">
        <v>36</v>
      </c>
      <c r="B7" s="981" t="s">
        <v>3448</v>
      </c>
      <c r="C7" s="982" t="s">
        <v>38</v>
      </c>
      <c r="G7" s="978">
        <f>G8+G21+G18</f>
        <v>103900000000</v>
      </c>
      <c r="H7" s="978">
        <f t="shared" ref="H7:P7" si="2">H8+H21+H18</f>
        <v>117900000000</v>
      </c>
      <c r="I7" s="978">
        <f t="shared" si="2"/>
        <v>121000000000</v>
      </c>
      <c r="J7" s="978">
        <f t="shared" si="2"/>
        <v>153500000000</v>
      </c>
      <c r="K7" s="978">
        <f t="shared" si="2"/>
        <v>169100000000</v>
      </c>
      <c r="L7" s="978">
        <f t="shared" si="2"/>
        <v>182500000000</v>
      </c>
      <c r="M7" s="978">
        <f>M8+M21+M18</f>
        <v>182400000000</v>
      </c>
      <c r="N7" s="978">
        <f>N8+N21+N18</f>
        <v>238700000000</v>
      </c>
      <c r="O7" s="978">
        <f t="shared" si="2"/>
        <v>293500000000</v>
      </c>
      <c r="P7" s="978">
        <f t="shared" si="2"/>
        <v>397800000000</v>
      </c>
      <c r="Q7" s="978">
        <v>411400000000</v>
      </c>
      <c r="R7" s="978">
        <v>403800000000</v>
      </c>
      <c r="S7" s="978">
        <v>431900000000</v>
      </c>
      <c r="T7" s="978">
        <v>430000000000</v>
      </c>
      <c r="U7" s="978">
        <v>478200000000</v>
      </c>
      <c r="V7" s="978">
        <v>510500000000</v>
      </c>
      <c r="W7" s="978">
        <v>551800000000</v>
      </c>
      <c r="X7" s="978">
        <v>610900000000</v>
      </c>
      <c r="Y7" s="978">
        <v>692300000000</v>
      </c>
      <c r="Z7" s="1010">
        <v>767900000000</v>
      </c>
    </row>
    <row r="8" spans="1:27">
      <c r="A8" s="980" t="s">
        <v>313</v>
      </c>
      <c r="B8" s="981" t="s">
        <v>4337</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281700000000</v>
      </c>
      <c r="R8" s="978">
        <v>293900000000</v>
      </c>
      <c r="S8" s="978">
        <v>378300000000</v>
      </c>
      <c r="T8" s="978">
        <v>404900000000</v>
      </c>
      <c r="U8" s="978">
        <v>431800000000</v>
      </c>
      <c r="V8" s="978">
        <v>462800000000</v>
      </c>
      <c r="W8" s="978">
        <v>521500000000</v>
      </c>
      <c r="X8" s="978">
        <v>570800000000</v>
      </c>
      <c r="Y8" s="1685">
        <v>642100000000</v>
      </c>
      <c r="Z8" s="1010">
        <v>715200000000</v>
      </c>
    </row>
    <row r="9" spans="1:27">
      <c r="A9" s="988" t="s">
        <v>39</v>
      </c>
      <c r="B9" s="988" t="s">
        <v>2396</v>
      </c>
      <c r="C9" s="1389" t="s">
        <v>1909</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203800000000</v>
      </c>
      <c r="R9" s="978">
        <v>222700000000</v>
      </c>
      <c r="S9" s="978">
        <v>237800000000</v>
      </c>
      <c r="T9" s="978">
        <v>272100000000</v>
      </c>
      <c r="U9" s="978">
        <v>299100000000</v>
      </c>
      <c r="V9" s="978">
        <v>325700000000</v>
      </c>
      <c r="W9" s="978">
        <v>368000000000</v>
      </c>
      <c r="X9" s="978">
        <v>414300000000</v>
      </c>
      <c r="Y9" s="1685">
        <v>464100000000</v>
      </c>
      <c r="Z9" s="1010">
        <v>519299999999.99994</v>
      </c>
    </row>
    <row r="10" spans="1:27">
      <c r="A10" s="997" t="s">
        <v>4338</v>
      </c>
      <c r="B10" s="997" t="s">
        <v>4339</v>
      </c>
      <c r="C10" s="1686" t="s">
        <v>319</v>
      </c>
      <c r="G10" s="987"/>
      <c r="H10" s="987"/>
      <c r="I10" s="987"/>
      <c r="J10" s="987"/>
      <c r="K10" s="978">
        <v>32900000000</v>
      </c>
      <c r="L10" s="978"/>
      <c r="M10" s="978"/>
      <c r="N10" s="978"/>
      <c r="O10" s="978"/>
      <c r="P10" s="978"/>
      <c r="Q10" s="978"/>
      <c r="R10" s="978"/>
      <c r="S10" s="978"/>
      <c r="T10" s="978"/>
      <c r="U10" s="978"/>
      <c r="V10" s="978"/>
      <c r="W10" s="978"/>
      <c r="X10" s="978"/>
      <c r="Y10" s="1685"/>
      <c r="Z10" s="1010"/>
    </row>
    <row r="11" spans="1:27">
      <c r="A11" s="997" t="s">
        <v>47</v>
      </c>
      <c r="B11" s="997" t="s">
        <v>2883</v>
      </c>
      <c r="C11" s="1686" t="s">
        <v>319</v>
      </c>
      <c r="G11" s="987"/>
      <c r="H11" s="987"/>
      <c r="I11" s="987"/>
      <c r="J11" s="987"/>
      <c r="K11" s="978">
        <v>52700000000</v>
      </c>
      <c r="L11" s="978"/>
      <c r="M11" s="978"/>
      <c r="N11" s="978"/>
      <c r="O11" s="978"/>
      <c r="P11" s="978"/>
      <c r="Q11" s="978"/>
      <c r="R11" s="978"/>
      <c r="S11" s="978"/>
      <c r="T11" s="978"/>
      <c r="U11" s="978"/>
      <c r="V11" s="978"/>
      <c r="W11" s="978"/>
      <c r="X11" s="978"/>
      <c r="Y11" s="1685"/>
      <c r="Z11" s="1010"/>
    </row>
    <row r="12" spans="1:27">
      <c r="A12" s="997" t="s">
        <v>646</v>
      </c>
      <c r="B12" s="997" t="s">
        <v>1426</v>
      </c>
      <c r="C12" s="1686" t="s">
        <v>319</v>
      </c>
      <c r="G12" s="987"/>
      <c r="H12" s="987"/>
      <c r="I12" s="987"/>
      <c r="J12" s="987"/>
      <c r="K12" s="978">
        <v>19100000000</v>
      </c>
      <c r="L12" s="978"/>
      <c r="M12" s="978"/>
      <c r="N12" s="978"/>
      <c r="O12" s="978"/>
      <c r="P12" s="978"/>
      <c r="Q12" s="978"/>
      <c r="R12" s="978"/>
      <c r="S12" s="978"/>
      <c r="T12" s="978"/>
      <c r="U12" s="978"/>
      <c r="V12" s="978"/>
      <c r="W12" s="978"/>
      <c r="X12" s="978"/>
      <c r="Y12" s="1685"/>
      <c r="Z12" s="1010"/>
    </row>
    <row r="13" spans="1:27">
      <c r="A13" s="997" t="s">
        <v>50</v>
      </c>
      <c r="B13" s="997" t="s">
        <v>50</v>
      </c>
      <c r="C13" s="1686" t="s">
        <v>319</v>
      </c>
      <c r="G13" s="987"/>
      <c r="H13" s="987"/>
      <c r="I13" s="987"/>
      <c r="J13" s="987"/>
      <c r="K13" s="978">
        <v>2100000000</v>
      </c>
      <c r="L13" s="978"/>
      <c r="M13" s="978"/>
      <c r="N13" s="978"/>
      <c r="O13" s="978"/>
      <c r="P13" s="978"/>
      <c r="Q13" s="978"/>
      <c r="R13" s="978"/>
      <c r="S13" s="978"/>
      <c r="T13" s="978"/>
      <c r="U13" s="978"/>
      <c r="V13" s="978"/>
      <c r="W13" s="978"/>
      <c r="X13" s="978"/>
      <c r="Y13" s="1685"/>
      <c r="Z13" s="1010"/>
    </row>
    <row r="14" spans="1:27">
      <c r="A14" s="988" t="s">
        <v>51</v>
      </c>
      <c r="B14" s="988" t="s">
        <v>1381</v>
      </c>
      <c r="C14" s="1389" t="s">
        <v>1909</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77900000000</v>
      </c>
      <c r="R14" s="978">
        <v>71200000000</v>
      </c>
      <c r="S14" s="978">
        <v>140500000000</v>
      </c>
      <c r="T14" s="978">
        <v>132900000000</v>
      </c>
      <c r="U14" s="978">
        <v>132699999999.99998</v>
      </c>
      <c r="V14" s="978">
        <v>137100000000</v>
      </c>
      <c r="W14" s="978">
        <v>153500000000</v>
      </c>
      <c r="X14" s="978">
        <v>156600000000</v>
      </c>
      <c r="Y14" s="1685">
        <v>178000000000</v>
      </c>
      <c r="Z14" s="1010">
        <v>195900000000</v>
      </c>
    </row>
    <row r="15" spans="1:27" s="848" customFormat="1">
      <c r="A15" s="1013" t="s">
        <v>53</v>
      </c>
      <c r="B15" s="1012" t="s">
        <v>1429</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11300000000</v>
      </c>
      <c r="R15" s="1016">
        <v>2200000000</v>
      </c>
      <c r="S15" s="1016">
        <v>28300000000</v>
      </c>
      <c r="T15" s="1016">
        <v>31300000000</v>
      </c>
      <c r="U15" s="1016">
        <v>12800000000</v>
      </c>
      <c r="V15" s="1016">
        <v>15900000000</v>
      </c>
      <c r="W15" s="1016">
        <v>20800000000</v>
      </c>
      <c r="X15" s="1016">
        <v>20200000000</v>
      </c>
      <c r="Y15" s="1689">
        <v>15200000000</v>
      </c>
      <c r="Z15" s="1069">
        <v>16600000000.000002</v>
      </c>
      <c r="AA15" s="1013"/>
    </row>
    <row r="16" spans="1:27">
      <c r="A16" s="980" t="s">
        <v>567</v>
      </c>
      <c r="B16" s="988" t="s">
        <v>4340</v>
      </c>
      <c r="C16" s="1371" t="s">
        <v>57</v>
      </c>
      <c r="G16" s="987"/>
      <c r="H16" s="987"/>
      <c r="I16" s="987"/>
      <c r="J16" s="987"/>
      <c r="K16" s="978">
        <v>10000000000</v>
      </c>
      <c r="L16" s="978">
        <v>4000000000</v>
      </c>
      <c r="M16" s="978">
        <v>3700000000</v>
      </c>
      <c r="N16" s="978">
        <v>600000000</v>
      </c>
      <c r="O16" s="978">
        <v>6700000000</v>
      </c>
      <c r="P16" s="978">
        <v>2900000000</v>
      </c>
      <c r="Q16" s="978">
        <v>1800000000</v>
      </c>
      <c r="R16" s="978">
        <v>1600000000</v>
      </c>
      <c r="S16" s="978">
        <v>7800000000</v>
      </c>
      <c r="T16" s="978">
        <v>6300000000</v>
      </c>
      <c r="U16" s="978">
        <v>4400000000</v>
      </c>
      <c r="V16" s="978">
        <v>3400000000</v>
      </c>
      <c r="W16" s="978">
        <v>3700000000</v>
      </c>
      <c r="X16" s="978">
        <v>4099999999.9999995</v>
      </c>
      <c r="Y16" s="1685">
        <v>4099999999.9999995</v>
      </c>
      <c r="Z16" s="1010">
        <v>4099999999.9999995</v>
      </c>
    </row>
    <row r="17" spans="1:27">
      <c r="A17" s="980" t="s">
        <v>50</v>
      </c>
      <c r="B17" s="988" t="s">
        <v>4940</v>
      </c>
      <c r="C17" s="1371" t="s">
        <v>57</v>
      </c>
      <c r="G17" s="987"/>
      <c r="H17" s="987"/>
      <c r="I17" s="987"/>
      <c r="J17" s="987"/>
      <c r="K17" s="978">
        <f>K15-K16</f>
        <v>6300000000</v>
      </c>
      <c r="L17" s="978">
        <f t="shared" ref="L17:P17" si="3">L15-L16</f>
        <v>2500000000</v>
      </c>
      <c r="M17" s="978">
        <f t="shared" si="3"/>
        <v>2400000000</v>
      </c>
      <c r="N17" s="978">
        <f t="shared" si="3"/>
        <v>11000000000</v>
      </c>
      <c r="O17" s="978">
        <f t="shared" si="3"/>
        <v>1000000000</v>
      </c>
      <c r="P17" s="978">
        <f t="shared" si="3"/>
        <v>64900000000</v>
      </c>
      <c r="Q17" s="978">
        <f>Q15-Q16</f>
        <v>9500000000</v>
      </c>
      <c r="R17" s="978">
        <f t="shared" ref="R17:Z17" si="4">R15-R16</f>
        <v>600000000</v>
      </c>
      <c r="S17" s="978">
        <f t="shared" si="4"/>
        <v>20500000000</v>
      </c>
      <c r="T17" s="978">
        <f t="shared" si="4"/>
        <v>25000000000</v>
      </c>
      <c r="U17" s="978">
        <f t="shared" si="4"/>
        <v>8400000000</v>
      </c>
      <c r="V17" s="978">
        <f t="shared" si="4"/>
        <v>12500000000</v>
      </c>
      <c r="W17" s="978">
        <f t="shared" si="4"/>
        <v>17100000000</v>
      </c>
      <c r="X17" s="978">
        <f t="shared" si="4"/>
        <v>16100000000</v>
      </c>
      <c r="Y17" s="978">
        <f t="shared" si="4"/>
        <v>11100000000</v>
      </c>
      <c r="Z17" s="978">
        <f t="shared" si="4"/>
        <v>12500000000.000002</v>
      </c>
    </row>
    <row r="18" spans="1:27">
      <c r="A18" s="972" t="s">
        <v>305</v>
      </c>
      <c r="B18" s="988" t="s">
        <v>4341</v>
      </c>
      <c r="C18" s="982" t="s">
        <v>41</v>
      </c>
      <c r="G18" s="987"/>
      <c r="H18" s="987"/>
      <c r="I18" s="987"/>
      <c r="J18" s="987"/>
      <c r="K18" s="987"/>
      <c r="L18" s="987"/>
      <c r="M18" s="987"/>
      <c r="N18" s="987"/>
      <c r="O18" s="987"/>
      <c r="P18" s="978">
        <v>157600000000</v>
      </c>
      <c r="Q18" s="978">
        <v>129699999999.99998</v>
      </c>
      <c r="R18" s="978">
        <v>109900000000</v>
      </c>
      <c r="S18" s="978">
        <v>53700000000</v>
      </c>
      <c r="T18" s="978">
        <v>25000000000</v>
      </c>
      <c r="U18" s="978">
        <v>46400000000</v>
      </c>
      <c r="V18" s="978">
        <v>47700000000</v>
      </c>
      <c r="W18" s="978">
        <v>30300000000</v>
      </c>
      <c r="X18" s="978">
        <v>40000000000</v>
      </c>
      <c r="Y18" s="1685">
        <v>50300000000</v>
      </c>
      <c r="Z18" s="1010">
        <v>52700000000</v>
      </c>
    </row>
    <row r="19" spans="1:27">
      <c r="A19" s="972" t="s">
        <v>1905</v>
      </c>
      <c r="B19" s="997" t="s">
        <v>4342</v>
      </c>
      <c r="C19" s="972" t="s">
        <v>1633</v>
      </c>
      <c r="G19" s="987"/>
      <c r="H19" s="987"/>
      <c r="I19" s="987"/>
      <c r="J19" s="987"/>
      <c r="K19" s="987"/>
      <c r="L19" s="987"/>
      <c r="M19" s="987"/>
      <c r="N19" s="987"/>
      <c r="O19" s="987"/>
      <c r="P19" s="978">
        <v>21500000000</v>
      </c>
      <c r="Q19" s="978">
        <v>20700000000</v>
      </c>
      <c r="R19" s="978">
        <v>6100000000</v>
      </c>
      <c r="S19" s="978">
        <v>13200000000</v>
      </c>
      <c r="T19" s="978">
        <v>10900000000</v>
      </c>
      <c r="U19" s="978">
        <v>20000000000</v>
      </c>
      <c r="V19" s="978">
        <v>15000000000</v>
      </c>
      <c r="W19" s="978">
        <v>2800000000</v>
      </c>
      <c r="X19" s="978">
        <v>2800000000</v>
      </c>
      <c r="Y19" s="1685">
        <v>2900000000</v>
      </c>
      <c r="Z19" s="1010">
        <v>2900000000</v>
      </c>
    </row>
    <row r="20" spans="1:27">
      <c r="A20" s="997" t="s">
        <v>4343</v>
      </c>
      <c r="B20" s="997" t="s">
        <v>4344</v>
      </c>
      <c r="C20" s="972" t="s">
        <v>1633</v>
      </c>
      <c r="G20" s="987"/>
      <c r="H20" s="987"/>
      <c r="I20" s="987"/>
      <c r="J20" s="987"/>
      <c r="K20" s="987"/>
      <c r="L20" s="987"/>
      <c r="M20" s="987"/>
      <c r="N20" s="987"/>
      <c r="O20" s="987"/>
      <c r="P20" s="978">
        <v>136100000000</v>
      </c>
      <c r="Q20" s="978">
        <v>108900000000</v>
      </c>
      <c r="R20" s="978">
        <v>103800000000</v>
      </c>
      <c r="S20" s="978">
        <v>40400000000</v>
      </c>
      <c r="T20" s="978">
        <v>14100000000</v>
      </c>
      <c r="U20" s="978">
        <v>26400000000</v>
      </c>
      <c r="V20" s="978">
        <v>32700000000.000004</v>
      </c>
      <c r="W20" s="978">
        <v>27500000000</v>
      </c>
      <c r="X20" s="978">
        <v>37200000000</v>
      </c>
      <c r="Y20" s="1685">
        <v>47400000000</v>
      </c>
      <c r="Z20" s="1010">
        <v>49800000000</v>
      </c>
    </row>
    <row r="21" spans="1:27">
      <c r="A21" s="980" t="s">
        <v>377</v>
      </c>
      <c r="B21" s="981" t="s">
        <v>4345</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5"/>
      <c r="Z21" s="1010"/>
    </row>
    <row r="22" spans="1:27" s="848" customFormat="1">
      <c r="A22" s="1373" t="s">
        <v>71</v>
      </c>
      <c r="B22" s="1012" t="s">
        <v>4346</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436700000000</v>
      </c>
      <c r="R22" s="1016">
        <v>479100000000</v>
      </c>
      <c r="S22" s="1016">
        <v>513700000000.00006</v>
      </c>
      <c r="T22" s="1016">
        <v>469800000000</v>
      </c>
      <c r="U22" s="1016">
        <v>493000000000</v>
      </c>
      <c r="V22" s="1016">
        <v>530100000000</v>
      </c>
      <c r="W22" s="1016">
        <v>572200000000</v>
      </c>
      <c r="X22" s="1016">
        <v>624000000000</v>
      </c>
      <c r="Y22" s="1689">
        <v>695600000000</v>
      </c>
      <c r="Z22" s="1069">
        <v>769800000000</v>
      </c>
      <c r="AA22" s="1013"/>
    </row>
    <row r="23" spans="1:27">
      <c r="A23" s="996" t="s">
        <v>73</v>
      </c>
      <c r="B23" s="981" t="s">
        <v>1434</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267200000000</v>
      </c>
      <c r="R23" s="978">
        <v>287600000000</v>
      </c>
      <c r="S23" s="978">
        <v>290900000000</v>
      </c>
      <c r="T23" s="978">
        <v>276400000000</v>
      </c>
      <c r="U23" s="978">
        <v>290600000000</v>
      </c>
      <c r="V23" s="978">
        <v>309600000000</v>
      </c>
      <c r="W23" s="978">
        <v>338900000000</v>
      </c>
      <c r="X23" s="978">
        <v>370100000000</v>
      </c>
      <c r="Y23" s="1685">
        <v>404000000000</v>
      </c>
      <c r="Z23" s="1010">
        <v>446700000000</v>
      </c>
    </row>
    <row r="24" spans="1:27">
      <c r="A24" s="988" t="s">
        <v>800</v>
      </c>
      <c r="B24" s="988" t="s">
        <v>1386</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103700000000</v>
      </c>
      <c r="R24" s="978">
        <v>110400000000</v>
      </c>
      <c r="S24" s="978">
        <v>119400000000</v>
      </c>
      <c r="T24" s="978">
        <v>123100000000</v>
      </c>
      <c r="U24" s="978">
        <v>131000000000</v>
      </c>
      <c r="V24" s="978">
        <v>145100000000</v>
      </c>
      <c r="W24" s="978">
        <v>156900000000</v>
      </c>
      <c r="X24" s="978">
        <v>170900000000</v>
      </c>
      <c r="Y24" s="1685">
        <v>186700000000</v>
      </c>
      <c r="Z24" s="1010">
        <v>205800000000</v>
      </c>
    </row>
    <row r="25" spans="1:27">
      <c r="A25" s="980" t="s">
        <v>83</v>
      </c>
      <c r="B25" s="988" t="s">
        <v>1436</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60100000000</v>
      </c>
      <c r="R25" s="978">
        <v>64700000000</v>
      </c>
      <c r="S25" s="978">
        <v>62400000000</v>
      </c>
      <c r="T25" s="978">
        <v>58700000000</v>
      </c>
      <c r="U25" s="978">
        <v>66300000000</v>
      </c>
      <c r="V25" s="978">
        <v>66000000000</v>
      </c>
      <c r="W25" s="978">
        <v>71600000000</v>
      </c>
      <c r="X25" s="978">
        <v>76600000000</v>
      </c>
      <c r="Y25" s="1685">
        <v>83800000000</v>
      </c>
      <c r="Z25" s="1010">
        <v>93800000000</v>
      </c>
    </row>
    <row r="26" spans="1:27">
      <c r="A26" s="972" t="s">
        <v>85</v>
      </c>
      <c r="B26" s="988" t="s">
        <v>4347</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70200000000</v>
      </c>
      <c r="R26" s="978">
        <v>72500000000</v>
      </c>
      <c r="S26" s="978">
        <v>67800000000</v>
      </c>
      <c r="T26" s="978">
        <v>55800000000</v>
      </c>
      <c r="U26" s="978">
        <v>56100000000</v>
      </c>
      <c r="V26" s="978">
        <v>58600000000</v>
      </c>
      <c r="W26" s="978">
        <v>63900000000</v>
      </c>
      <c r="X26" s="978">
        <v>70900000000</v>
      </c>
      <c r="Y26" s="1685">
        <v>78500000000</v>
      </c>
      <c r="Z26" s="1010">
        <v>88400000000</v>
      </c>
    </row>
    <row r="27" spans="1:27">
      <c r="A27" s="972" t="s">
        <v>76</v>
      </c>
      <c r="B27" s="997" t="s">
        <v>4348</v>
      </c>
      <c r="G27" s="987"/>
      <c r="H27" s="987"/>
      <c r="I27" s="987"/>
      <c r="J27" s="987"/>
      <c r="K27" s="987"/>
      <c r="L27" s="978">
        <v>11000000000</v>
      </c>
      <c r="M27" s="978">
        <v>0</v>
      </c>
      <c r="N27" s="978">
        <v>0</v>
      </c>
      <c r="O27" s="978">
        <v>8400000000</v>
      </c>
      <c r="P27" s="978">
        <v>32700000000.000004</v>
      </c>
      <c r="Q27" s="978">
        <v>12300000000</v>
      </c>
      <c r="R27" s="978">
        <v>18000000000</v>
      </c>
      <c r="S27" s="978">
        <v>21000000000</v>
      </c>
      <c r="T27" s="978">
        <v>16000000000</v>
      </c>
      <c r="U27" s="978">
        <v>16000000000</v>
      </c>
      <c r="V27" s="978">
        <v>22100000000</v>
      </c>
      <c r="W27" s="978">
        <v>24800000000</v>
      </c>
      <c r="X27" s="978">
        <v>27700000000</v>
      </c>
      <c r="Y27" s="1685">
        <v>30200000000</v>
      </c>
      <c r="Z27" s="1010">
        <v>32200000000.000004</v>
      </c>
    </row>
    <row r="28" spans="1:27">
      <c r="A28" s="972" t="s">
        <v>76</v>
      </c>
      <c r="B28" s="997" t="s">
        <v>4349</v>
      </c>
      <c r="G28" s="987"/>
      <c r="H28" s="987"/>
      <c r="I28" s="987"/>
      <c r="J28" s="987"/>
      <c r="K28" s="987"/>
      <c r="L28" s="978">
        <v>8000000000</v>
      </c>
      <c r="M28" s="978">
        <v>6400000000</v>
      </c>
      <c r="N28" s="978">
        <v>0</v>
      </c>
      <c r="O28" s="978">
        <v>19100000000</v>
      </c>
      <c r="P28" s="978">
        <v>24600000000</v>
      </c>
      <c r="Q28" s="978">
        <v>14100000000</v>
      </c>
      <c r="R28" s="978">
        <v>14000000000</v>
      </c>
      <c r="S28" s="978">
        <v>6900000000</v>
      </c>
      <c r="T28" s="978">
        <v>1900000000</v>
      </c>
      <c r="U28" s="978">
        <v>3500000000</v>
      </c>
      <c r="V28" s="978">
        <v>0</v>
      </c>
      <c r="W28" s="978">
        <v>0</v>
      </c>
      <c r="X28" s="978">
        <v>0</v>
      </c>
      <c r="Y28" s="1685">
        <v>0</v>
      </c>
      <c r="Z28" s="1010">
        <v>0</v>
      </c>
    </row>
    <row r="29" spans="1:27">
      <c r="A29" s="972" t="s">
        <v>76</v>
      </c>
      <c r="B29" s="997" t="s">
        <v>4350</v>
      </c>
      <c r="G29" s="987"/>
      <c r="H29" s="987"/>
      <c r="I29" s="987"/>
      <c r="J29" s="987"/>
      <c r="K29" s="987"/>
      <c r="L29" s="978">
        <v>0</v>
      </c>
      <c r="M29" s="978">
        <v>0</v>
      </c>
      <c r="N29" s="978">
        <v>0</v>
      </c>
      <c r="O29" s="978">
        <v>9800000000</v>
      </c>
      <c r="P29" s="978">
        <v>13600000000</v>
      </c>
      <c r="Q29" s="978">
        <v>13300000000</v>
      </c>
      <c r="R29" s="978">
        <v>3600000000</v>
      </c>
      <c r="S29" s="978">
        <v>3600000000</v>
      </c>
      <c r="T29" s="978">
        <v>3600000000</v>
      </c>
      <c r="U29" s="978">
        <v>3600000000</v>
      </c>
      <c r="V29" s="978">
        <v>0</v>
      </c>
      <c r="W29" s="978">
        <v>0</v>
      </c>
      <c r="X29" s="978">
        <v>0</v>
      </c>
      <c r="Y29" s="1685">
        <v>0</v>
      </c>
      <c r="Z29" s="1010">
        <v>0</v>
      </c>
    </row>
    <row r="30" spans="1:27">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15700000000</v>
      </c>
      <c r="R30" s="978">
        <v>15800000000</v>
      </c>
      <c r="S30" s="978">
        <v>17800000000</v>
      </c>
      <c r="T30" s="978">
        <v>17400000000</v>
      </c>
      <c r="U30" s="978">
        <v>18000000000</v>
      </c>
      <c r="V30" s="978">
        <v>25200000000</v>
      </c>
      <c r="W30" s="978">
        <v>30600000000</v>
      </c>
      <c r="X30" s="978">
        <v>32700000000.000004</v>
      </c>
      <c r="Y30" s="1685">
        <v>33700000000</v>
      </c>
      <c r="Z30" s="1010">
        <v>34000000000</v>
      </c>
    </row>
    <row r="31" spans="1:27">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12000000000</v>
      </c>
      <c r="R31" s="978">
        <v>11900000000</v>
      </c>
      <c r="S31" s="978">
        <v>12700000000</v>
      </c>
      <c r="T31" s="978">
        <v>13400000000</v>
      </c>
      <c r="U31" s="978">
        <v>14000000000</v>
      </c>
      <c r="V31" s="978">
        <v>17900000000</v>
      </c>
      <c r="W31" s="978">
        <v>20300000000</v>
      </c>
      <c r="X31" s="978">
        <v>22900000000</v>
      </c>
      <c r="Y31" s="1685">
        <v>24500000000</v>
      </c>
      <c r="Z31" s="1010">
        <v>26000000000</v>
      </c>
    </row>
    <row r="32" spans="1:27">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3600000000</v>
      </c>
      <c r="R32" s="978">
        <v>3900000000</v>
      </c>
      <c r="S32" s="978">
        <v>5100000000</v>
      </c>
      <c r="T32" s="978">
        <v>4000000000</v>
      </c>
      <c r="U32" s="978">
        <v>4000000000</v>
      </c>
      <c r="V32" s="978">
        <v>7200000000</v>
      </c>
      <c r="W32" s="978">
        <v>10300000000</v>
      </c>
      <c r="X32" s="978">
        <v>9800000000</v>
      </c>
      <c r="Y32" s="1685">
        <v>9200000000</v>
      </c>
      <c r="Z32" s="1010">
        <v>8100000000</v>
      </c>
    </row>
    <row r="33" spans="1:27">
      <c r="A33" s="980" t="s">
        <v>4351</v>
      </c>
      <c r="B33" s="988" t="s">
        <v>4352</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v>6800000000</v>
      </c>
      <c r="R33" s="978">
        <v>10300000000</v>
      </c>
      <c r="S33" s="978">
        <v>3200000000</v>
      </c>
      <c r="T33" s="978">
        <v>9300000000</v>
      </c>
      <c r="U33" s="978">
        <v>7000000000</v>
      </c>
      <c r="V33" s="978">
        <v>2500000000</v>
      </c>
      <c r="W33" s="978">
        <v>2500000000</v>
      </c>
      <c r="X33" s="978">
        <v>2500000000</v>
      </c>
      <c r="Y33" s="1685">
        <v>2500000000</v>
      </c>
      <c r="Z33" s="1010">
        <v>2500000000</v>
      </c>
    </row>
    <row r="34" spans="1:27">
      <c r="A34" s="981" t="s">
        <v>237</v>
      </c>
      <c r="B34" s="981" t="s">
        <v>1445</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169600000000</v>
      </c>
      <c r="R34" s="978">
        <v>191500000000</v>
      </c>
      <c r="S34" s="978">
        <v>219900000000</v>
      </c>
      <c r="T34" s="978">
        <v>193700000000</v>
      </c>
      <c r="U34" s="978">
        <v>199400000000</v>
      </c>
      <c r="V34" s="978">
        <v>215900000000</v>
      </c>
      <c r="W34" s="978">
        <v>233300000000</v>
      </c>
      <c r="X34" s="978">
        <v>253900000000</v>
      </c>
      <c r="Y34" s="1685">
        <v>291600000000</v>
      </c>
      <c r="Z34" s="1010">
        <v>323100000000</v>
      </c>
    </row>
    <row r="35" spans="1:27">
      <c r="A35" s="980" t="s">
        <v>395</v>
      </c>
      <c r="B35" s="988" t="s">
        <v>1454</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48700000000</v>
      </c>
      <c r="R35" s="978">
        <v>57900000000</v>
      </c>
      <c r="S35" s="978">
        <v>78200000000</v>
      </c>
      <c r="T35" s="978">
        <v>44600000000</v>
      </c>
      <c r="U35" s="978">
        <v>52700000000</v>
      </c>
      <c r="V35" s="978">
        <v>74100000000</v>
      </c>
      <c r="W35" s="978">
        <v>78400000000</v>
      </c>
      <c r="X35" s="978">
        <v>84200000000</v>
      </c>
      <c r="Y35" s="1685">
        <v>84200000000</v>
      </c>
      <c r="Z35" s="1010">
        <v>93300000000</v>
      </c>
    </row>
    <row r="36" spans="1:27">
      <c r="A36" s="980" t="s">
        <v>239</v>
      </c>
      <c r="B36" s="988" t="s">
        <v>1447</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120900000000</v>
      </c>
      <c r="R36" s="978">
        <v>133600000000</v>
      </c>
      <c r="S36" s="978">
        <v>141700000000</v>
      </c>
      <c r="T36" s="978">
        <v>149100000000</v>
      </c>
      <c r="U36" s="978">
        <v>146700000000</v>
      </c>
      <c r="V36" s="978">
        <v>141800000000</v>
      </c>
      <c r="W36" s="978">
        <v>154900000000</v>
      </c>
      <c r="X36" s="978">
        <v>169700000000</v>
      </c>
      <c r="Y36" s="1685">
        <v>207400000000</v>
      </c>
      <c r="Z36" s="1010">
        <v>229800000000</v>
      </c>
    </row>
    <row r="37" spans="1:27">
      <c r="A37" s="981" t="s">
        <v>4353</v>
      </c>
      <c r="B37" s="981" t="s">
        <v>4354</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2900000000</v>
      </c>
      <c r="T37" s="978">
        <v>-400000000</v>
      </c>
      <c r="U37" s="978">
        <v>3000000000</v>
      </c>
      <c r="V37" s="978">
        <v>4500000000</v>
      </c>
      <c r="W37" s="978">
        <v>0</v>
      </c>
      <c r="X37" s="978">
        <v>0</v>
      </c>
      <c r="Y37" s="1685">
        <v>0</v>
      </c>
      <c r="Z37" s="1010">
        <v>0</v>
      </c>
    </row>
    <row r="38" spans="1:27">
      <c r="A38" s="981" t="s">
        <v>4355</v>
      </c>
      <c r="B38" s="981" t="s">
        <v>4356</v>
      </c>
      <c r="C38" s="982" t="s">
        <v>81</v>
      </c>
      <c r="G38" s="987"/>
      <c r="H38" s="987"/>
      <c r="I38" s="987"/>
      <c r="J38" s="987"/>
      <c r="K38" s="978">
        <v>0</v>
      </c>
      <c r="L38" s="978">
        <v>15100000000</v>
      </c>
      <c r="M38" s="978">
        <v>16600000000.000002</v>
      </c>
      <c r="N38" s="978">
        <v>13200000000</v>
      </c>
      <c r="O38" s="978">
        <v>10900000000</v>
      </c>
      <c r="P38" s="978">
        <v>10800000000</v>
      </c>
      <c r="Q38" s="978">
        <v>10700000000</v>
      </c>
      <c r="R38" s="978">
        <v>11300000000</v>
      </c>
      <c r="S38" s="978">
        <v>11900000000</v>
      </c>
      <c r="T38" s="978">
        <v>11400000000</v>
      </c>
      <c r="U38" s="978">
        <v>12200000000</v>
      </c>
      <c r="V38" s="978">
        <v>12200000000</v>
      </c>
      <c r="W38" s="978">
        <v>13300000000</v>
      </c>
      <c r="X38" s="978">
        <v>16600000000.000002</v>
      </c>
      <c r="Y38" s="1685">
        <v>18800000000</v>
      </c>
      <c r="Z38" s="1010">
        <v>22200000000</v>
      </c>
    </row>
    <row r="39" spans="1:27">
      <c r="A39" s="981" t="s">
        <v>391</v>
      </c>
      <c r="B39" s="981" t="s">
        <v>3726</v>
      </c>
      <c r="C39" s="982" t="s">
        <v>81</v>
      </c>
      <c r="G39" s="987"/>
      <c r="H39" s="987"/>
      <c r="I39" s="987"/>
      <c r="J39" s="987"/>
      <c r="K39" s="978"/>
      <c r="L39" s="978"/>
      <c r="M39" s="978"/>
      <c r="N39" s="978"/>
      <c r="O39" s="978"/>
      <c r="P39" s="978"/>
      <c r="Q39" s="978">
        <v>0</v>
      </c>
      <c r="R39" s="978">
        <v>2600000000</v>
      </c>
      <c r="S39" s="978">
        <v>8500000000</v>
      </c>
      <c r="T39" s="978">
        <v>800000000</v>
      </c>
      <c r="U39" s="978">
        <v>0</v>
      </c>
      <c r="V39" s="978">
        <v>0</v>
      </c>
      <c r="W39" s="978">
        <v>0</v>
      </c>
      <c r="X39" s="978">
        <v>0</v>
      </c>
      <c r="Y39" s="978">
        <v>0</v>
      </c>
      <c r="Z39" s="1010">
        <v>0</v>
      </c>
    </row>
    <row r="40" spans="1:27">
      <c r="A40" s="981"/>
      <c r="B40" s="981" t="s">
        <v>3624</v>
      </c>
      <c r="C40" s="982"/>
      <c r="G40" s="987"/>
      <c r="H40" s="987"/>
      <c r="I40" s="987"/>
      <c r="J40" s="987"/>
      <c r="K40" s="978"/>
      <c r="L40" s="978"/>
      <c r="M40" s="978"/>
      <c r="N40" s="978"/>
      <c r="O40" s="978"/>
      <c r="P40" s="978"/>
      <c r="Q40" s="978">
        <v>1600000000</v>
      </c>
      <c r="R40" s="978">
        <v>-57300000000</v>
      </c>
      <c r="S40" s="978">
        <v>-35700000000</v>
      </c>
      <c r="T40" s="978">
        <v>8900000000</v>
      </c>
      <c r="U40" s="978">
        <v>16000000000</v>
      </c>
      <c r="V40" s="978">
        <v>21400000000</v>
      </c>
      <c r="W40" s="978">
        <v>31000000000</v>
      </c>
      <c r="X40" s="978">
        <v>39700000000</v>
      </c>
      <c r="Y40" s="1685">
        <v>45600000000</v>
      </c>
      <c r="Z40" s="1010">
        <v>48700000000</v>
      </c>
    </row>
    <row r="41" spans="1:27">
      <c r="A41" s="972" t="s">
        <v>76</v>
      </c>
      <c r="B41" s="981" t="s">
        <v>4357</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-25400000000</v>
      </c>
      <c r="R41" s="978">
        <v>-75300000000</v>
      </c>
      <c r="S41" s="978">
        <v>-81800000000</v>
      </c>
      <c r="T41" s="978">
        <v>-39800000000</v>
      </c>
      <c r="U41" s="978">
        <v>-14800000000</v>
      </c>
      <c r="V41" s="978">
        <v>-19600000000</v>
      </c>
      <c r="W41" s="978">
        <v>-20500000000</v>
      </c>
      <c r="X41" s="978">
        <v>-13100000000</v>
      </c>
      <c r="Y41" s="1685">
        <v>-3300000000</v>
      </c>
      <c r="Z41" s="1010">
        <v>-1900000000</v>
      </c>
    </row>
    <row r="42" spans="1:27">
      <c r="A42" s="972" t="s">
        <v>76</v>
      </c>
      <c r="B42" s="981" t="s">
        <v>4358</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-14100000000</v>
      </c>
      <c r="R42" s="978">
        <v>-73200000000</v>
      </c>
      <c r="S42" s="978">
        <v>-53500000000</v>
      </c>
      <c r="T42" s="978">
        <v>-8500000000</v>
      </c>
      <c r="U42" s="978">
        <v>-2000000000</v>
      </c>
      <c r="V42" s="978">
        <v>-3700000000</v>
      </c>
      <c r="W42" s="978">
        <v>300000000</v>
      </c>
      <c r="X42" s="978">
        <v>7100000000</v>
      </c>
      <c r="Y42" s="1685">
        <v>11900000000</v>
      </c>
      <c r="Z42" s="1010">
        <v>14600000000</v>
      </c>
    </row>
    <row r="43" spans="1:27" s="848" customFormat="1">
      <c r="A43" s="1375" t="s">
        <v>115</v>
      </c>
      <c r="B43" s="1012" t="s">
        <v>4359</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14100000000</v>
      </c>
      <c r="R43" s="1016">
        <v>73200000000</v>
      </c>
      <c r="S43" s="1016">
        <v>53500000000</v>
      </c>
      <c r="T43" s="1016">
        <v>8500000000</v>
      </c>
      <c r="U43" s="1016">
        <v>2000000000</v>
      </c>
      <c r="V43" s="1016">
        <v>3700000000</v>
      </c>
      <c r="W43" s="1016">
        <v>-300000000</v>
      </c>
      <c r="X43" s="1016">
        <v>-7100000000</v>
      </c>
      <c r="Y43" s="1689">
        <v>-11900000000</v>
      </c>
      <c r="Z43" s="1069">
        <v>-14600000000</v>
      </c>
      <c r="AA43" s="1013"/>
    </row>
    <row r="44" spans="1:27">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5"/>
      <c r="Z44" s="1010"/>
    </row>
    <row r="45" spans="1:27">
      <c r="A45" s="980" t="s">
        <v>120</v>
      </c>
      <c r="B45" s="981" t="s">
        <v>2771</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-5500000000</v>
      </c>
      <c r="R45" s="978">
        <v>11000000000</v>
      </c>
      <c r="S45" s="978">
        <v>-1200000000</v>
      </c>
      <c r="T45" s="978">
        <v>-23800000000</v>
      </c>
      <c r="U45" s="978">
        <v>4400000000</v>
      </c>
      <c r="V45" s="978">
        <v>3500000000</v>
      </c>
      <c r="W45" s="978">
        <v>-3600000000</v>
      </c>
      <c r="X45" s="978">
        <v>-9000000000</v>
      </c>
      <c r="Y45" s="1685">
        <v>-16100000000.000002</v>
      </c>
      <c r="Z45" s="1010">
        <v>-28700000000</v>
      </c>
    </row>
    <row r="46" spans="1:27">
      <c r="A46" s="980" t="s">
        <v>122</v>
      </c>
      <c r="B46" s="988" t="s">
        <v>1474</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58100000000</v>
      </c>
      <c r="R46" s="978">
        <v>50000000000</v>
      </c>
      <c r="S46" s="978">
        <v>12200000000</v>
      </c>
      <c r="T46" s="978">
        <v>-16000000000</v>
      </c>
      <c r="U46" s="978">
        <v>-7600000000</v>
      </c>
      <c r="V46" s="978">
        <v>3500000000</v>
      </c>
      <c r="W46" s="978">
        <v>-3600000000</v>
      </c>
      <c r="X46" s="978">
        <v>-9000000000</v>
      </c>
      <c r="Y46" s="1685">
        <v>-4099999999.9999995</v>
      </c>
      <c r="Z46" s="1010">
        <v>-16700000000</v>
      </c>
    </row>
    <row r="47" spans="1:27">
      <c r="A47" s="972" t="s">
        <v>76</v>
      </c>
      <c r="B47" s="997" t="s">
        <v>4360</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83700000000</v>
      </c>
      <c r="R47" s="978">
        <v>49200000000</v>
      </c>
      <c r="S47" s="978">
        <v>36900000000</v>
      </c>
      <c r="T47" s="978">
        <v>-10100000000</v>
      </c>
      <c r="U47" s="978">
        <v>-7600000000</v>
      </c>
      <c r="V47" s="978">
        <v>3500000000</v>
      </c>
      <c r="W47" s="978">
        <v>-3600000000</v>
      </c>
      <c r="X47" s="978">
        <v>-9000000000</v>
      </c>
      <c r="Y47" s="1685">
        <v>900000000</v>
      </c>
      <c r="Z47" s="1010">
        <v>-8700000000</v>
      </c>
    </row>
    <row r="48" spans="1:27">
      <c r="A48" s="972" t="s">
        <v>76</v>
      </c>
      <c r="B48" s="997" t="s">
        <v>2913</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-25600000000</v>
      </c>
      <c r="R48" s="978">
        <v>900000000</v>
      </c>
      <c r="S48" s="978">
        <v>-24700000000</v>
      </c>
      <c r="T48" s="978">
        <v>-5900000000</v>
      </c>
      <c r="U48" s="978">
        <v>0</v>
      </c>
      <c r="V48" s="978">
        <v>0</v>
      </c>
      <c r="W48" s="978">
        <v>0</v>
      </c>
      <c r="X48" s="978">
        <v>0</v>
      </c>
      <c r="Y48" s="1685">
        <v>-5000000000</v>
      </c>
      <c r="Z48" s="1010">
        <v>-8000000000</v>
      </c>
    </row>
    <row r="49" spans="1:26">
      <c r="A49" s="980" t="s">
        <v>431</v>
      </c>
      <c r="B49" s="988" t="s">
        <v>600</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8300000000.000001</v>
      </c>
      <c r="R49" s="978">
        <v>5300000000</v>
      </c>
      <c r="S49" s="978">
        <v>8900000000</v>
      </c>
      <c r="T49" s="978">
        <v>-7100000000</v>
      </c>
      <c r="U49" s="978">
        <v>12000000000</v>
      </c>
      <c r="V49" s="978">
        <v>0</v>
      </c>
      <c r="W49" s="978">
        <v>0</v>
      </c>
      <c r="X49" s="978">
        <v>0</v>
      </c>
      <c r="Y49" s="1685">
        <v>-12000000000</v>
      </c>
      <c r="Z49" s="1010">
        <v>-12000000000</v>
      </c>
    </row>
    <row r="50" spans="1:26">
      <c r="A50" s="980" t="s">
        <v>861</v>
      </c>
      <c r="B50" s="988" t="s">
        <v>4361</v>
      </c>
      <c r="C50" s="981" t="s">
        <v>124</v>
      </c>
      <c r="G50" s="978">
        <v>0</v>
      </c>
      <c r="H50" s="978">
        <v>0</v>
      </c>
      <c r="I50" s="978">
        <v>0</v>
      </c>
      <c r="J50" s="978">
        <v>22200000000</v>
      </c>
      <c r="K50" s="978">
        <v>0</v>
      </c>
      <c r="L50" s="978">
        <v>-2800000000</v>
      </c>
      <c r="M50" s="978">
        <v>-2800000000</v>
      </c>
      <c r="N50" s="978">
        <v>-2800000000</v>
      </c>
      <c r="O50" s="978">
        <v>-2800000000</v>
      </c>
      <c r="P50" s="978">
        <v>-2200000000</v>
      </c>
      <c r="Q50" s="978">
        <v>0</v>
      </c>
      <c r="R50" s="978">
        <v>0</v>
      </c>
      <c r="S50" s="978">
        <v>0</v>
      </c>
      <c r="T50" s="978">
        <v>0</v>
      </c>
      <c r="U50" s="978">
        <v>0</v>
      </c>
      <c r="V50" s="978">
        <v>0</v>
      </c>
      <c r="W50" s="978">
        <v>0</v>
      </c>
      <c r="X50" s="978">
        <v>0</v>
      </c>
      <c r="Y50" s="1685">
        <v>0</v>
      </c>
      <c r="Z50" s="1010">
        <v>0</v>
      </c>
    </row>
    <row r="51" spans="1:26" ht="21.75" customHeight="1">
      <c r="A51" s="988" t="s">
        <v>1561</v>
      </c>
      <c r="B51" s="988" t="s">
        <v>4362</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-5500000000</v>
      </c>
      <c r="R51" s="978">
        <v>-8800000000</v>
      </c>
      <c r="S51" s="978">
        <v>-1300000000</v>
      </c>
      <c r="T51" s="978">
        <v>0</v>
      </c>
      <c r="U51" s="978">
        <v>0</v>
      </c>
      <c r="V51" s="978">
        <v>0</v>
      </c>
      <c r="W51" s="978">
        <v>0</v>
      </c>
      <c r="X51" s="978">
        <v>0</v>
      </c>
      <c r="Y51" s="1685">
        <v>0</v>
      </c>
      <c r="Z51" s="1010">
        <v>0</v>
      </c>
    </row>
    <row r="52" spans="1:26" ht="15.75" customHeight="1">
      <c r="A52" s="1062" t="s">
        <v>1039</v>
      </c>
      <c r="B52" s="1062" t="s">
        <v>4363</v>
      </c>
      <c r="C52" s="1235" t="s">
        <v>124</v>
      </c>
      <c r="G52" s="978"/>
      <c r="H52" s="978"/>
      <c r="I52" s="978"/>
      <c r="J52" s="978"/>
      <c r="K52" s="978"/>
      <c r="L52" s="978">
        <f>L45-L46-L49-L50-L51</f>
        <v>14900000000</v>
      </c>
      <c r="M52" s="978">
        <f>M45-M46-M49-M50-M51</f>
        <v>4800000000</v>
      </c>
      <c r="N52" s="978">
        <f t="shared" ref="N52:O52" si="5">N45-N46-N49-N50-N51</f>
        <v>0</v>
      </c>
      <c r="O52" s="978">
        <f t="shared" si="5"/>
        <v>1800000000</v>
      </c>
      <c r="P52" s="978">
        <f>P45-P46-P49-P50-P51</f>
        <v>66900000000</v>
      </c>
      <c r="Q52" s="978">
        <f>Q45-Q46-Q49-Q50-Q51</f>
        <v>-66400000000</v>
      </c>
      <c r="R52" s="978">
        <f t="shared" ref="R52:Z52" si="6">R45-R46-R49-R50-R51</f>
        <v>-35500000000</v>
      </c>
      <c r="S52" s="978">
        <f>S45-S46-S49-S50-S51</f>
        <v>-21000000000</v>
      </c>
      <c r="T52" s="978">
        <f t="shared" si="6"/>
        <v>-700000000</v>
      </c>
      <c r="U52" s="978">
        <f t="shared" si="6"/>
        <v>0</v>
      </c>
      <c r="V52" s="978">
        <f t="shared" si="6"/>
        <v>0</v>
      </c>
      <c r="W52" s="978">
        <f t="shared" si="6"/>
        <v>0</v>
      </c>
      <c r="X52" s="978">
        <f t="shared" si="6"/>
        <v>0</v>
      </c>
      <c r="Y52" s="978">
        <f t="shared" si="6"/>
        <v>-1.9073486328125E-6</v>
      </c>
      <c r="Z52" s="978">
        <f t="shared" si="6"/>
        <v>0</v>
      </c>
    </row>
    <row r="53" spans="1:26" ht="14.25" customHeight="1">
      <c r="A53" s="988"/>
      <c r="B53" s="981" t="s">
        <v>4364</v>
      </c>
      <c r="C53" s="981"/>
      <c r="G53" s="978"/>
      <c r="H53" s="978"/>
      <c r="I53" s="978"/>
      <c r="J53" s="978"/>
      <c r="K53" s="978"/>
      <c r="L53" s="978"/>
      <c r="M53" s="978"/>
      <c r="N53" s="978"/>
      <c r="O53" s="978"/>
      <c r="P53" s="978"/>
      <c r="Q53" s="978">
        <v>0</v>
      </c>
      <c r="R53" s="978">
        <v>0</v>
      </c>
      <c r="S53" s="978">
        <v>0</v>
      </c>
      <c r="T53" s="978">
        <v>0</v>
      </c>
      <c r="U53" s="978">
        <v>0</v>
      </c>
      <c r="V53" s="978">
        <v>0</v>
      </c>
      <c r="W53" s="978">
        <v>0</v>
      </c>
      <c r="X53" s="978">
        <v>0</v>
      </c>
      <c r="Y53" s="1685">
        <v>0</v>
      </c>
      <c r="Z53" s="1010">
        <v>0</v>
      </c>
    </row>
    <row r="54" spans="1:26">
      <c r="A54" s="980" t="s">
        <v>117</v>
      </c>
      <c r="B54" s="981" t="s">
        <v>4365</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25800000000</v>
      </c>
      <c r="R54" s="978">
        <v>68200000000</v>
      </c>
      <c r="S54" s="978">
        <v>57100000000</v>
      </c>
      <c r="T54" s="978">
        <v>38100000000</v>
      </c>
      <c r="U54" s="978">
        <v>-2400000000</v>
      </c>
      <c r="V54" s="978">
        <v>200000000</v>
      </c>
      <c r="W54" s="978">
        <v>3200000000</v>
      </c>
      <c r="X54" s="978">
        <v>1900000000</v>
      </c>
      <c r="Y54" s="1685">
        <v>4200000000</v>
      </c>
      <c r="Z54" s="1010">
        <v>14000000000</v>
      </c>
    </row>
    <row r="55" spans="1:26">
      <c r="A55" s="972" t="s">
        <v>4366</v>
      </c>
      <c r="B55" s="988" t="s">
        <v>4367</v>
      </c>
      <c r="C55" s="981" t="s">
        <v>264</v>
      </c>
      <c r="G55" s="978"/>
      <c r="H55" s="978"/>
      <c r="I55" s="978"/>
      <c r="J55" s="978">
        <v>-13100000000</v>
      </c>
      <c r="K55" s="978">
        <v>-2800000000</v>
      </c>
      <c r="L55" s="978">
        <v>3300000000</v>
      </c>
      <c r="M55" s="978">
        <v>3400000000</v>
      </c>
      <c r="N55" s="978">
        <v>-500000000</v>
      </c>
      <c r="O55" s="978">
        <v>-13300000000</v>
      </c>
      <c r="P55" s="978">
        <v>-4200000000</v>
      </c>
      <c r="Q55" s="978">
        <v>-1300000000</v>
      </c>
      <c r="R55" s="978">
        <v>18900000000</v>
      </c>
      <c r="S55" s="978">
        <v>4800000000</v>
      </c>
      <c r="T55" s="978">
        <v>8500000000</v>
      </c>
      <c r="U55" s="978">
        <v>-2000000000</v>
      </c>
      <c r="V55" s="978">
        <v>-3400000000</v>
      </c>
      <c r="W55" s="978">
        <v>0</v>
      </c>
      <c r="X55" s="978">
        <v>0</v>
      </c>
      <c r="Y55" s="1685">
        <v>0</v>
      </c>
      <c r="Z55" s="1010">
        <v>0</v>
      </c>
    </row>
    <row r="56" spans="1:26">
      <c r="A56" s="972" t="s">
        <v>4368</v>
      </c>
      <c r="B56" s="997" t="s">
        <v>4369</v>
      </c>
      <c r="C56" s="981" t="s">
        <v>7147</v>
      </c>
      <c r="G56" s="978"/>
      <c r="H56" s="978"/>
      <c r="I56" s="978"/>
      <c r="J56" s="978">
        <v>-60500000000</v>
      </c>
      <c r="K56" s="978">
        <v>-19900000000</v>
      </c>
      <c r="L56" s="978">
        <v>-17400000000</v>
      </c>
      <c r="M56" s="978">
        <v>-13700000000</v>
      </c>
      <c r="N56" s="978">
        <v>-13500000000</v>
      </c>
      <c r="O56" s="978">
        <v>-22900000000</v>
      </c>
      <c r="P56" s="978">
        <v>-21500000000</v>
      </c>
      <c r="Q56" s="978">
        <v>-20700000000</v>
      </c>
      <c r="R56" s="978">
        <v>-6100000000</v>
      </c>
      <c r="S56" s="978">
        <v>-13200000000</v>
      </c>
      <c r="T56" s="978">
        <v>-10900000000</v>
      </c>
      <c r="U56" s="978">
        <v>-20000000000</v>
      </c>
      <c r="V56" s="978">
        <v>-15000000000</v>
      </c>
      <c r="W56" s="978">
        <v>-2800000000</v>
      </c>
      <c r="X56" s="978">
        <v>-2800000000</v>
      </c>
      <c r="Y56" s="1685">
        <v>-2900000000</v>
      </c>
      <c r="Z56" s="1010">
        <v>-2900000000</v>
      </c>
    </row>
    <row r="57" spans="1:26">
      <c r="A57" s="972" t="s">
        <v>4370</v>
      </c>
      <c r="B57" s="997" t="s">
        <v>4371</v>
      </c>
      <c r="C57" s="981" t="s">
        <v>7147</v>
      </c>
      <c r="G57" s="978"/>
      <c r="H57" s="978"/>
      <c r="I57" s="978"/>
      <c r="J57" s="978">
        <v>47400000000</v>
      </c>
      <c r="K57" s="978">
        <v>17100000000.000002</v>
      </c>
      <c r="L57" s="978">
        <v>20700000000</v>
      </c>
      <c r="M57" s="978">
        <v>17100000000.000002</v>
      </c>
      <c r="N57" s="978">
        <v>13000000000</v>
      </c>
      <c r="O57" s="978">
        <v>9600000000</v>
      </c>
      <c r="P57" s="978">
        <v>17300000000</v>
      </c>
      <c r="Q57" s="978">
        <v>19400000000</v>
      </c>
      <c r="R57" s="978">
        <v>25000000000</v>
      </c>
      <c r="S57" s="978">
        <v>18000000000</v>
      </c>
      <c r="T57" s="978">
        <v>19400000000</v>
      </c>
      <c r="U57" s="978">
        <v>18000000000</v>
      </c>
      <c r="V57" s="978">
        <v>11600000000</v>
      </c>
      <c r="W57" s="978">
        <v>2800000000</v>
      </c>
      <c r="X57" s="978">
        <v>2800000000</v>
      </c>
      <c r="Y57" s="1685">
        <v>2900000000</v>
      </c>
      <c r="Z57" s="1010">
        <v>2900000000</v>
      </c>
    </row>
    <row r="58" spans="1:26">
      <c r="A58" s="972" t="s">
        <v>50</v>
      </c>
      <c r="B58" s="988" t="s">
        <v>4372</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27100000000</v>
      </c>
      <c r="R58" s="978">
        <v>49300000000</v>
      </c>
      <c r="S58" s="978">
        <v>52300000000</v>
      </c>
      <c r="T58" s="978">
        <v>29600000000</v>
      </c>
      <c r="U58" s="978">
        <v>-400000000</v>
      </c>
      <c r="V58" s="978">
        <v>3600000000</v>
      </c>
      <c r="W58" s="978">
        <v>3200000000</v>
      </c>
      <c r="X58" s="978">
        <v>1900000000</v>
      </c>
      <c r="Y58" s="1685">
        <v>4200000000</v>
      </c>
      <c r="Z58" s="1010">
        <v>14000000000</v>
      </c>
    </row>
    <row r="59" spans="1:26">
      <c r="A59" s="997" t="s">
        <v>4373</v>
      </c>
      <c r="B59" s="997" t="s">
        <v>4374</v>
      </c>
      <c r="C59" s="981" t="s">
        <v>7148</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23800000000</v>
      </c>
      <c r="R59" s="978">
        <v>46100000000</v>
      </c>
      <c r="S59" s="978">
        <v>48700000000</v>
      </c>
      <c r="T59" s="978">
        <v>27700000000</v>
      </c>
      <c r="U59" s="978">
        <v>-400000000</v>
      </c>
      <c r="V59" s="978">
        <v>3600000000</v>
      </c>
      <c r="W59" s="978">
        <v>3200000000</v>
      </c>
      <c r="X59" s="978">
        <v>1900000000</v>
      </c>
      <c r="Y59" s="1685">
        <v>4200000000</v>
      </c>
      <c r="Z59" s="1010">
        <v>14000000000</v>
      </c>
    </row>
    <row r="60" spans="1:26">
      <c r="A60" s="972" t="s">
        <v>76</v>
      </c>
      <c r="B60" s="997" t="s">
        <v>418</v>
      </c>
      <c r="C60" s="981" t="s">
        <v>4375</v>
      </c>
      <c r="G60" s="978"/>
      <c r="H60" s="978"/>
      <c r="I60" s="978"/>
      <c r="J60" s="978"/>
      <c r="K60" s="978"/>
      <c r="L60" s="1050"/>
      <c r="M60" s="978"/>
      <c r="N60" s="978"/>
      <c r="O60" s="978"/>
      <c r="P60" s="978">
        <v>68400000000.000008</v>
      </c>
      <c r="Q60" s="978">
        <v>46900000000</v>
      </c>
      <c r="R60" s="978">
        <v>69900000000</v>
      </c>
      <c r="S60" s="978">
        <v>77000000000</v>
      </c>
      <c r="T60" s="978">
        <v>63400000000</v>
      </c>
      <c r="U60" s="978">
        <v>48300000000</v>
      </c>
      <c r="V60" s="978">
        <v>70700000000</v>
      </c>
      <c r="W60" s="978">
        <v>74700000000</v>
      </c>
      <c r="X60" s="978">
        <v>80100000000</v>
      </c>
      <c r="Y60" s="1685">
        <v>80100000000</v>
      </c>
      <c r="Z60" s="1010">
        <v>89200000000</v>
      </c>
    </row>
    <row r="61" spans="1:26">
      <c r="A61" s="972" t="s">
        <v>76</v>
      </c>
      <c r="B61" s="997" t="s">
        <v>258</v>
      </c>
      <c r="C61" s="981" t="s">
        <v>4375</v>
      </c>
      <c r="G61" s="978"/>
      <c r="H61" s="978"/>
      <c r="I61" s="978"/>
      <c r="J61" s="978"/>
      <c r="K61" s="978"/>
      <c r="L61" s="978"/>
      <c r="M61" s="978"/>
      <c r="N61" s="978"/>
      <c r="O61" s="978"/>
      <c r="P61" s="978">
        <v>-15400000000</v>
      </c>
      <c r="Q61" s="978">
        <v>-23100000000</v>
      </c>
      <c r="R61" s="978">
        <v>-23900000000</v>
      </c>
      <c r="S61" s="978">
        <v>-28300000000</v>
      </c>
      <c r="T61" s="978">
        <v>-35600000000</v>
      </c>
      <c r="U61" s="978">
        <v>-48700000000</v>
      </c>
      <c r="V61" s="978">
        <v>-67099999999.999992</v>
      </c>
      <c r="W61" s="978">
        <v>-71500000000</v>
      </c>
      <c r="X61" s="978">
        <v>-78100000000</v>
      </c>
      <c r="Y61" s="1685">
        <v>-75900000000</v>
      </c>
      <c r="Z61" s="1010">
        <v>-75200000000</v>
      </c>
    </row>
    <row r="62" spans="1:26">
      <c r="A62" s="997" t="s">
        <v>1471</v>
      </c>
      <c r="B62" s="997" t="s">
        <v>4376</v>
      </c>
      <c r="C62" s="981" t="s">
        <v>7148</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3700000000</v>
      </c>
      <c r="R62" s="978">
        <v>3100000000</v>
      </c>
      <c r="S62" s="978">
        <v>3000000000</v>
      </c>
      <c r="T62" s="978">
        <v>2500000000</v>
      </c>
      <c r="U62" s="978">
        <v>0</v>
      </c>
      <c r="V62" s="978">
        <v>0</v>
      </c>
      <c r="W62" s="978">
        <v>0</v>
      </c>
      <c r="X62" s="978">
        <v>0</v>
      </c>
      <c r="Y62" s="1685">
        <v>0</v>
      </c>
      <c r="Z62" s="1010">
        <v>0</v>
      </c>
    </row>
    <row r="63" spans="1:26">
      <c r="A63" s="1416" t="s">
        <v>4377</v>
      </c>
      <c r="B63" s="1416" t="s">
        <v>4378</v>
      </c>
      <c r="C63" s="981" t="s">
        <v>7148</v>
      </c>
      <c r="G63" s="978"/>
      <c r="H63" s="978"/>
      <c r="I63" s="978"/>
      <c r="J63" s="978">
        <v>-227900000000</v>
      </c>
      <c r="K63" s="978"/>
      <c r="L63" s="978"/>
      <c r="M63" s="978"/>
      <c r="N63" s="978"/>
      <c r="O63" s="978"/>
      <c r="P63" s="978">
        <f>P58-P59-P62</f>
        <v>-1700000000</v>
      </c>
      <c r="Q63" s="978">
        <v>-400000000</v>
      </c>
      <c r="R63" s="978">
        <v>100000000</v>
      </c>
      <c r="S63" s="978">
        <v>600000000</v>
      </c>
      <c r="T63" s="978">
        <v>-600000000</v>
      </c>
      <c r="U63" s="978">
        <v>0</v>
      </c>
      <c r="V63" s="978">
        <v>0</v>
      </c>
      <c r="W63" s="978">
        <v>0</v>
      </c>
      <c r="X63" s="978">
        <v>0</v>
      </c>
      <c r="Y63" s="978">
        <v>0</v>
      </c>
      <c r="Z63" s="1010">
        <v>0</v>
      </c>
    </row>
    <row r="64" spans="1:26">
      <c r="A64" s="980" t="s">
        <v>4379</v>
      </c>
      <c r="B64" s="981" t="s">
        <v>1490</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-6200000000</v>
      </c>
      <c r="R64" s="978">
        <v>-6100000000</v>
      </c>
      <c r="S64" s="978">
        <v>-2500000000</v>
      </c>
      <c r="T64" s="978">
        <v>-5800000000</v>
      </c>
      <c r="U64" s="978">
        <v>0</v>
      </c>
      <c r="V64" s="978">
        <v>0</v>
      </c>
      <c r="W64" s="978">
        <v>0</v>
      </c>
      <c r="X64" s="978">
        <v>0</v>
      </c>
      <c r="Y64" s="1685">
        <v>0</v>
      </c>
      <c r="Z64" s="1010">
        <v>0</v>
      </c>
    </row>
    <row r="65" spans="2:26">
      <c r="S65" s="995"/>
      <c r="Y65" s="1685"/>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90"/>
      <c r="S67" s="1690"/>
      <c r="Y67" s="972"/>
    </row>
    <row r="68" spans="2:26">
      <c r="B68" s="972" t="s">
        <v>4380</v>
      </c>
      <c r="C68" s="1398"/>
      <c r="D68" s="983"/>
      <c r="E68" s="983"/>
      <c r="F68" s="983"/>
      <c r="G68" s="1001">
        <f t="shared" ref="G68:Y68" si="7">G6-G7-G15</f>
        <v>0</v>
      </c>
      <c r="H68" s="1001">
        <f t="shared" si="7"/>
        <v>0</v>
      </c>
      <c r="I68" s="1001">
        <f t="shared" si="7"/>
        <v>0</v>
      </c>
      <c r="J68" s="1001">
        <f t="shared" si="7"/>
        <v>0</v>
      </c>
      <c r="K68" s="1001">
        <f t="shared" si="7"/>
        <v>0</v>
      </c>
      <c r="L68" s="1001">
        <f t="shared" si="7"/>
        <v>0</v>
      </c>
      <c r="M68" s="1001">
        <f t="shared" si="7"/>
        <v>0</v>
      </c>
      <c r="N68" s="1001">
        <f t="shared" si="7"/>
        <v>0</v>
      </c>
      <c r="O68" s="1001">
        <f t="shared" si="7"/>
        <v>0</v>
      </c>
      <c r="P68" s="1001">
        <f t="shared" si="7"/>
        <v>0</v>
      </c>
      <c r="Q68" s="1001">
        <f t="shared" si="7"/>
        <v>0</v>
      </c>
      <c r="R68" s="1001">
        <f t="shared" si="7"/>
        <v>0</v>
      </c>
      <c r="S68" s="1001">
        <f t="shared" si="7"/>
        <v>0</v>
      </c>
      <c r="T68" s="1001">
        <f t="shared" si="7"/>
        <v>0</v>
      </c>
      <c r="U68" s="1001">
        <f t="shared" si="7"/>
        <v>0</v>
      </c>
      <c r="V68" s="1001">
        <f t="shared" si="7"/>
        <v>-100000000.00006104</v>
      </c>
      <c r="W68" s="1001">
        <f t="shared" si="7"/>
        <v>0</v>
      </c>
      <c r="X68" s="1001">
        <f t="shared" si="7"/>
        <v>0</v>
      </c>
      <c r="Y68" s="1001">
        <f t="shared" si="7"/>
        <v>100000000</v>
      </c>
      <c r="Z68" s="1001">
        <f t="shared" ref="Z68" si="8">Z6-Z7-Z15</f>
        <v>-100000000.00000191</v>
      </c>
    </row>
    <row r="69" spans="2:26">
      <c r="B69" s="972" t="s">
        <v>141</v>
      </c>
      <c r="C69" s="1398"/>
      <c r="D69" s="983"/>
      <c r="E69" s="983"/>
      <c r="F69" s="983"/>
      <c r="G69" s="1001">
        <f t="shared" ref="G69:Y69" si="9">G7-G8-G18-G21</f>
        <v>0</v>
      </c>
      <c r="H69" s="1001">
        <f t="shared" si="9"/>
        <v>0</v>
      </c>
      <c r="I69" s="1001">
        <f t="shared" si="9"/>
        <v>0</v>
      </c>
      <c r="J69" s="1001">
        <f t="shared" si="9"/>
        <v>0</v>
      </c>
      <c r="K69" s="1001">
        <f t="shared" si="9"/>
        <v>0</v>
      </c>
      <c r="L69" s="1001">
        <f t="shared" si="9"/>
        <v>0</v>
      </c>
      <c r="M69" s="1001">
        <f t="shared" si="9"/>
        <v>0</v>
      </c>
      <c r="N69" s="1001">
        <f t="shared" si="9"/>
        <v>0</v>
      </c>
      <c r="O69" s="1001">
        <f t="shared" si="9"/>
        <v>0</v>
      </c>
      <c r="P69" s="1001">
        <f t="shared" si="9"/>
        <v>0</v>
      </c>
      <c r="Q69" s="1001">
        <f t="shared" si="9"/>
        <v>1.52587890625E-5</v>
      </c>
      <c r="R69" s="1001">
        <f t="shared" si="9"/>
        <v>0</v>
      </c>
      <c r="S69" s="1001">
        <f t="shared" si="9"/>
        <v>-100000000</v>
      </c>
      <c r="T69" s="1001">
        <f t="shared" si="9"/>
        <v>100000000</v>
      </c>
      <c r="U69" s="1001">
        <f t="shared" si="9"/>
        <v>0</v>
      </c>
      <c r="V69" s="1001">
        <f t="shared" si="9"/>
        <v>0</v>
      </c>
      <c r="W69" s="1001">
        <f t="shared" si="9"/>
        <v>0</v>
      </c>
      <c r="X69" s="1001">
        <f t="shared" si="9"/>
        <v>100000000</v>
      </c>
      <c r="Y69" s="1001">
        <f t="shared" si="9"/>
        <v>-100000000</v>
      </c>
      <c r="Z69" s="1001">
        <f t="shared" ref="Z69" si="10">Z7-Z8-Z18-Z21</f>
        <v>0</v>
      </c>
    </row>
    <row r="70" spans="2:26">
      <c r="B70" s="972" t="s">
        <v>4381</v>
      </c>
      <c r="C70" s="1398"/>
      <c r="D70" s="983"/>
      <c r="E70" s="983"/>
      <c r="F70" s="983"/>
      <c r="G70" s="1001">
        <f>G8-G9-G14</f>
        <v>-100000000</v>
      </c>
      <c r="H70" s="1001">
        <f t="shared" ref="H70:W70" si="11">H8-H9-H14</f>
        <v>0</v>
      </c>
      <c r="I70" s="1001">
        <f t="shared" si="11"/>
        <v>0</v>
      </c>
      <c r="J70" s="1001">
        <f t="shared" si="11"/>
        <v>0</v>
      </c>
      <c r="K70" s="1001">
        <f t="shared" si="11"/>
        <v>0</v>
      </c>
      <c r="L70" s="1001">
        <f t="shared" si="11"/>
        <v>0</v>
      </c>
      <c r="M70" s="1001">
        <f t="shared" si="11"/>
        <v>0</v>
      </c>
      <c r="N70" s="1001">
        <f>N8-N9-N14</f>
        <v>0</v>
      </c>
      <c r="O70" s="1001">
        <f t="shared" si="11"/>
        <v>0</v>
      </c>
      <c r="P70" s="1001">
        <f t="shared" si="11"/>
        <v>-100000000</v>
      </c>
      <c r="Q70" s="1001">
        <f t="shared" si="11"/>
        <v>0</v>
      </c>
      <c r="R70" s="1001">
        <f t="shared" si="11"/>
        <v>0</v>
      </c>
      <c r="S70" s="1001">
        <f t="shared" si="11"/>
        <v>0</v>
      </c>
      <c r="T70" s="1001">
        <f t="shared" si="11"/>
        <v>-100000000</v>
      </c>
      <c r="U70" s="1001">
        <f t="shared" si="11"/>
        <v>0</v>
      </c>
      <c r="V70" s="1001">
        <f t="shared" si="11"/>
        <v>0</v>
      </c>
      <c r="W70" s="1001">
        <f t="shared" si="11"/>
        <v>0</v>
      </c>
      <c r="X70" s="1001">
        <f>X8-X9-X14</f>
        <v>-100000000</v>
      </c>
      <c r="Y70" s="1001">
        <f>Y8-Y9-Y14</f>
        <v>0</v>
      </c>
      <c r="Z70" s="1001">
        <f>Z8-Z9-Z14</f>
        <v>0</v>
      </c>
    </row>
    <row r="71" spans="2:26">
      <c r="B71" s="972" t="s">
        <v>142</v>
      </c>
      <c r="C71" s="1398"/>
      <c r="D71" s="983"/>
      <c r="E71" s="983"/>
      <c r="F71" s="983"/>
      <c r="G71" s="1687">
        <f t="shared" ref="G71:Y71" si="12">G9-G10-G11-G12-G13</f>
        <v>44900000000</v>
      </c>
      <c r="H71" s="1687">
        <f t="shared" si="12"/>
        <v>59200000000</v>
      </c>
      <c r="I71" s="1687">
        <f t="shared" si="12"/>
        <v>76000000000</v>
      </c>
      <c r="J71" s="1687">
        <f t="shared" si="12"/>
        <v>97100000000</v>
      </c>
      <c r="K71" s="1001">
        <f t="shared" si="12"/>
        <v>100000000</v>
      </c>
      <c r="L71" s="1687">
        <f t="shared" si="12"/>
        <v>114700000000</v>
      </c>
      <c r="M71" s="1687">
        <f t="shared" si="12"/>
        <v>106600000000</v>
      </c>
      <c r="N71" s="1687">
        <f t="shared" si="12"/>
        <v>145600000000</v>
      </c>
      <c r="O71" s="1687">
        <f t="shared" si="12"/>
        <v>183700000000</v>
      </c>
      <c r="P71" s="1687">
        <f t="shared" si="12"/>
        <v>178100000000</v>
      </c>
      <c r="Q71" s="1687">
        <f t="shared" si="12"/>
        <v>203800000000</v>
      </c>
      <c r="R71" s="1687">
        <f t="shared" si="12"/>
        <v>222700000000</v>
      </c>
      <c r="S71" s="1687">
        <f t="shared" si="12"/>
        <v>237800000000</v>
      </c>
      <c r="T71" s="1687">
        <f t="shared" si="12"/>
        <v>272100000000</v>
      </c>
      <c r="U71" s="1687">
        <f t="shared" si="12"/>
        <v>299100000000</v>
      </c>
      <c r="V71" s="1687">
        <f t="shared" si="12"/>
        <v>325700000000</v>
      </c>
      <c r="W71" s="1687">
        <f t="shared" si="12"/>
        <v>368000000000</v>
      </c>
      <c r="X71" s="1687">
        <f t="shared" si="12"/>
        <v>414300000000</v>
      </c>
      <c r="Y71" s="1687">
        <f t="shared" si="12"/>
        <v>464100000000</v>
      </c>
      <c r="Z71" s="1687">
        <f t="shared" ref="Z71" si="13">Z9-Z10-Z11-Z12-Z13</f>
        <v>519299999999.99994</v>
      </c>
    </row>
    <row r="72" spans="2:26">
      <c r="B72" s="972" t="s">
        <v>4382</v>
      </c>
      <c r="G72" s="1001">
        <f t="shared" ref="G72:W72" si="14">G18-G19-G20</f>
        <v>0</v>
      </c>
      <c r="H72" s="1001">
        <f t="shared" si="14"/>
        <v>0</v>
      </c>
      <c r="I72" s="1001">
        <f t="shared" si="14"/>
        <v>0</v>
      </c>
      <c r="J72" s="1001">
        <f t="shared" si="14"/>
        <v>0</v>
      </c>
      <c r="K72" s="1001">
        <f t="shared" si="14"/>
        <v>0</v>
      </c>
      <c r="L72" s="1001">
        <f t="shared" si="14"/>
        <v>0</v>
      </c>
      <c r="M72" s="1001">
        <f t="shared" si="14"/>
        <v>0</v>
      </c>
      <c r="N72" s="1001">
        <f t="shared" si="14"/>
        <v>0</v>
      </c>
      <c r="O72" s="1001">
        <f t="shared" si="14"/>
        <v>0</v>
      </c>
      <c r="P72" s="1001">
        <f t="shared" si="14"/>
        <v>0</v>
      </c>
      <c r="Q72" s="1001">
        <f t="shared" si="14"/>
        <v>99999999.999984741</v>
      </c>
      <c r="R72" s="1001">
        <f t="shared" si="14"/>
        <v>0</v>
      </c>
      <c r="S72" s="1001">
        <f t="shared" si="14"/>
        <v>100000000</v>
      </c>
      <c r="T72" s="1001">
        <f t="shared" si="14"/>
        <v>0</v>
      </c>
      <c r="U72" s="1001">
        <f t="shared" si="14"/>
        <v>0</v>
      </c>
      <c r="V72" s="1001">
        <f t="shared" si="14"/>
        <v>0</v>
      </c>
      <c r="W72" s="1001">
        <f t="shared" si="14"/>
        <v>0</v>
      </c>
      <c r="X72" s="1001">
        <f>X18-X19-X20</f>
        <v>0</v>
      </c>
      <c r="Y72" s="1001">
        <f>Y18-Y19-Y20</f>
        <v>0</v>
      </c>
      <c r="Z72" s="1001">
        <f>Z18-Z19-Z20</f>
        <v>0</v>
      </c>
    </row>
    <row r="73" spans="2:26">
      <c r="B73" s="972" t="s">
        <v>145</v>
      </c>
      <c r="C73" s="1376"/>
      <c r="D73" s="1376"/>
      <c r="E73" s="1376"/>
      <c r="F73" s="1376"/>
      <c r="G73" s="995">
        <f>G22-G23-G34-G37</f>
        <v>0</v>
      </c>
      <c r="H73" s="995">
        <f t="shared" ref="H73:X73" si="15">H22-H23-H34-H37</f>
        <v>0</v>
      </c>
      <c r="I73" s="995">
        <f t="shared" si="15"/>
        <v>100000000</v>
      </c>
      <c r="J73" s="995">
        <f t="shared" si="15"/>
        <v>100000000</v>
      </c>
      <c r="K73" s="995">
        <f t="shared" si="15"/>
        <v>-100000000</v>
      </c>
      <c r="L73" s="995">
        <f t="shared" si="15"/>
        <v>0</v>
      </c>
      <c r="M73" s="995">
        <f t="shared" si="15"/>
        <v>0</v>
      </c>
      <c r="N73" s="995">
        <f t="shared" si="15"/>
        <v>0</v>
      </c>
      <c r="O73" s="995">
        <f t="shared" si="15"/>
        <v>0</v>
      </c>
      <c r="P73" s="995">
        <f t="shared" si="15"/>
        <v>100000000</v>
      </c>
      <c r="Q73" s="995">
        <f t="shared" si="15"/>
        <v>-100000000</v>
      </c>
      <c r="R73" s="995">
        <f t="shared" si="15"/>
        <v>0</v>
      </c>
      <c r="S73" s="995">
        <f t="shared" si="15"/>
        <v>6.103515625E-5</v>
      </c>
      <c r="T73" s="995">
        <f t="shared" si="15"/>
        <v>100000000</v>
      </c>
      <c r="U73" s="995">
        <f t="shared" si="15"/>
        <v>0</v>
      </c>
      <c r="V73" s="995">
        <f t="shared" si="15"/>
        <v>100000000</v>
      </c>
      <c r="W73" s="995">
        <f t="shared" si="15"/>
        <v>0</v>
      </c>
      <c r="X73" s="995">
        <f t="shared" si="15"/>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6">K23-K24-K25-K26-K30-K33-K38</f>
        <v>0</v>
      </c>
      <c r="L74" s="995">
        <f t="shared" si="16"/>
        <v>-100000000</v>
      </c>
      <c r="M74" s="995">
        <f t="shared" si="16"/>
        <v>99999999.999998093</v>
      </c>
      <c r="N74" s="995">
        <f t="shared" si="16"/>
        <v>0</v>
      </c>
      <c r="O74" s="995">
        <f t="shared" si="16"/>
        <v>0</v>
      </c>
      <c r="P74" s="995">
        <f t="shared" si="16"/>
        <v>0</v>
      </c>
      <c r="Q74" s="995">
        <f>Q23-Q24-Q25-Q26-Q30-Q33-Q38</f>
        <v>0</v>
      </c>
      <c r="R74" s="995">
        <f>R23-R24-R25-R26-R30-R33-R38-R39</f>
        <v>0</v>
      </c>
      <c r="S74" s="995">
        <f t="shared" ref="S74:Y74" si="17">S23-S24-S25-S26-S30-S33-S38-S39</f>
        <v>-100000000</v>
      </c>
      <c r="T74" s="995">
        <f t="shared" si="17"/>
        <v>-100000000</v>
      </c>
      <c r="U74" s="995">
        <f t="shared" si="17"/>
        <v>0</v>
      </c>
      <c r="V74" s="995">
        <f t="shared" si="17"/>
        <v>0</v>
      </c>
      <c r="W74" s="995">
        <f t="shared" si="17"/>
        <v>100000000</v>
      </c>
      <c r="X74" s="995">
        <f t="shared" si="17"/>
        <v>-100000000.00000572</v>
      </c>
      <c r="Y74" s="995">
        <f t="shared" si="17"/>
        <v>0</v>
      </c>
      <c r="Z74" s="995">
        <f t="shared" ref="Z74" si="18">Z23-Z24-Z25-Z26-Z30-Z33-Z38-Z39</f>
        <v>0</v>
      </c>
    </row>
    <row r="75" spans="2:26">
      <c r="B75" s="972" t="s">
        <v>879</v>
      </c>
      <c r="F75" s="1376"/>
      <c r="G75" s="995">
        <f t="shared" ref="G75:X75" si="19">G34-G35-G36</f>
        <v>0</v>
      </c>
      <c r="H75" s="995">
        <f t="shared" si="19"/>
        <v>-100000000</v>
      </c>
      <c r="I75" s="995">
        <f t="shared" si="19"/>
        <v>0</v>
      </c>
      <c r="J75" s="995">
        <f t="shared" si="19"/>
        <v>0</v>
      </c>
      <c r="K75" s="995">
        <f t="shared" si="19"/>
        <v>0</v>
      </c>
      <c r="L75" s="995">
        <f t="shared" si="19"/>
        <v>0</v>
      </c>
      <c r="M75" s="995">
        <f t="shared" si="19"/>
        <v>0</v>
      </c>
      <c r="N75" s="995">
        <f t="shared" si="19"/>
        <v>-100000000.00000763</v>
      </c>
      <c r="O75" s="995">
        <f t="shared" si="19"/>
        <v>0</v>
      </c>
      <c r="P75" s="995">
        <f t="shared" si="19"/>
        <v>0</v>
      </c>
      <c r="Q75" s="995">
        <f t="shared" si="19"/>
        <v>0</v>
      </c>
      <c r="R75" s="995">
        <f t="shared" si="19"/>
        <v>0</v>
      </c>
      <c r="S75" s="995">
        <f t="shared" si="19"/>
        <v>0</v>
      </c>
      <c r="T75" s="995">
        <f t="shared" si="19"/>
        <v>0</v>
      </c>
      <c r="U75" s="995">
        <f t="shared" si="19"/>
        <v>0</v>
      </c>
      <c r="V75" s="995">
        <f t="shared" si="19"/>
        <v>0</v>
      </c>
      <c r="W75" s="995">
        <f t="shared" si="19"/>
        <v>0</v>
      </c>
      <c r="X75" s="995">
        <f t="shared" si="19"/>
        <v>0</v>
      </c>
      <c r="Y75" s="995">
        <f>Y34-Y35-Y36</f>
        <v>0</v>
      </c>
      <c r="Z75" s="995">
        <f>Z34-Z35-Z36</f>
        <v>0</v>
      </c>
    </row>
    <row r="76" spans="2:26">
      <c r="B76" s="972" t="s">
        <v>939</v>
      </c>
      <c r="F76" s="1376"/>
      <c r="G76" s="995">
        <f>G30-G31-G32</f>
        <v>0</v>
      </c>
      <c r="H76" s="995">
        <f t="shared" ref="H76:X76" si="20">H30-H31-H32</f>
        <v>-100000000</v>
      </c>
      <c r="I76" s="995">
        <f t="shared" si="20"/>
        <v>0</v>
      </c>
      <c r="J76" s="995">
        <f t="shared" si="20"/>
        <v>0</v>
      </c>
      <c r="K76" s="995">
        <f t="shared" si="20"/>
        <v>0</v>
      </c>
      <c r="L76" s="995">
        <f t="shared" si="20"/>
        <v>0</v>
      </c>
      <c r="M76" s="995">
        <f t="shared" si="20"/>
        <v>0</v>
      </c>
      <c r="N76" s="995">
        <f t="shared" si="20"/>
        <v>0</v>
      </c>
      <c r="O76" s="995">
        <f t="shared" si="20"/>
        <v>0</v>
      </c>
      <c r="P76" s="995">
        <f t="shared" si="20"/>
        <v>0</v>
      </c>
      <c r="Q76" s="995">
        <f t="shared" si="20"/>
        <v>100000000</v>
      </c>
      <c r="R76" s="995">
        <f t="shared" si="20"/>
        <v>0</v>
      </c>
      <c r="S76" s="995">
        <f t="shared" si="20"/>
        <v>0</v>
      </c>
      <c r="T76" s="995">
        <f t="shared" si="20"/>
        <v>0</v>
      </c>
      <c r="U76" s="995">
        <f t="shared" si="20"/>
        <v>0</v>
      </c>
      <c r="V76" s="995">
        <f t="shared" si="20"/>
        <v>100000000</v>
      </c>
      <c r="W76" s="995">
        <f t="shared" si="20"/>
        <v>0</v>
      </c>
      <c r="X76" s="995">
        <f t="shared" si="20"/>
        <v>0</v>
      </c>
      <c r="Y76" s="995">
        <f>Y30-Y31-Y32</f>
        <v>0</v>
      </c>
      <c r="Z76" s="995">
        <f>Z30-Z31-Z32</f>
        <v>-100000000</v>
      </c>
    </row>
    <row r="77" spans="2:26">
      <c r="B77" s="972" t="s">
        <v>148</v>
      </c>
      <c r="F77" s="983"/>
      <c r="G77" s="1001">
        <f t="shared" ref="G77:X77" si="21">G43-G45-G54-G64</f>
        <v>0</v>
      </c>
      <c r="H77" s="1001">
        <f t="shared" si="21"/>
        <v>100000000</v>
      </c>
      <c r="I77" s="1001">
        <f t="shared" si="21"/>
        <v>-100000000</v>
      </c>
      <c r="J77" s="1001">
        <f t="shared" si="21"/>
        <v>-3.0517578125E-5</v>
      </c>
      <c r="K77" s="1001">
        <f t="shared" si="21"/>
        <v>0</v>
      </c>
      <c r="L77" s="1001">
        <f t="shared" si="21"/>
        <v>-100000000</v>
      </c>
      <c r="M77" s="1001">
        <f t="shared" si="21"/>
        <v>0</v>
      </c>
      <c r="N77" s="1001">
        <f t="shared" si="21"/>
        <v>0</v>
      </c>
      <c r="O77" s="1001">
        <f t="shared" si="21"/>
        <v>0</v>
      </c>
      <c r="P77" s="1001">
        <f t="shared" si="21"/>
        <v>-100000000</v>
      </c>
      <c r="Q77" s="1001">
        <f t="shared" si="21"/>
        <v>0</v>
      </c>
      <c r="R77" s="1001">
        <f t="shared" si="21"/>
        <v>100000000</v>
      </c>
      <c r="S77" s="1001">
        <f t="shared" si="21"/>
        <v>100000000</v>
      </c>
      <c r="T77" s="1001">
        <f t="shared" si="21"/>
        <v>0</v>
      </c>
      <c r="U77" s="1001">
        <f t="shared" si="21"/>
        <v>0</v>
      </c>
      <c r="V77" s="1001">
        <f t="shared" si="21"/>
        <v>0</v>
      </c>
      <c r="W77" s="1001">
        <f t="shared" si="21"/>
        <v>100000000</v>
      </c>
      <c r="X77" s="1001">
        <f t="shared" si="21"/>
        <v>0</v>
      </c>
      <c r="Y77" s="1001">
        <f>Y43-Y45-Y54-Y64</f>
        <v>1.9073486328125E-6</v>
      </c>
      <c r="Z77" s="1001">
        <f>Z43-Z45-Z54-Z64</f>
        <v>100000000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2">M45-M46-M49-M50-M51-M52</f>
        <v>0</v>
      </c>
      <c r="N78" s="995">
        <f t="shared" si="22"/>
        <v>0</v>
      </c>
      <c r="O78" s="995">
        <f t="shared" si="22"/>
        <v>0</v>
      </c>
      <c r="P78" s="995">
        <f t="shared" si="22"/>
        <v>0</v>
      </c>
      <c r="Q78" s="995">
        <f>Q45-Q46-Q49-Q50-Q51-Q52</f>
        <v>0</v>
      </c>
      <c r="R78" s="995">
        <f t="shared" si="22"/>
        <v>0</v>
      </c>
      <c r="S78" s="995">
        <f t="shared" si="22"/>
        <v>0</v>
      </c>
      <c r="T78" s="995">
        <f t="shared" si="22"/>
        <v>0</v>
      </c>
      <c r="U78" s="995">
        <f t="shared" si="22"/>
        <v>0</v>
      </c>
      <c r="V78" s="995">
        <f t="shared" si="22"/>
        <v>0</v>
      </c>
      <c r="W78" s="995">
        <f t="shared" si="22"/>
        <v>0</v>
      </c>
      <c r="X78" s="995">
        <f t="shared" si="22"/>
        <v>0</v>
      </c>
      <c r="Y78" s="995">
        <f>Y45-Y46-Y49-Y50-Y51-Y52</f>
        <v>0</v>
      </c>
      <c r="Z78" s="995">
        <f>Z45-Z46-Z49-Z50-Z51-Z52</f>
        <v>0</v>
      </c>
    </row>
    <row r="79" spans="2:26">
      <c r="B79" s="972" t="s">
        <v>531</v>
      </c>
      <c r="D79" s="1396"/>
      <c r="E79" s="1396"/>
      <c r="F79" s="1396"/>
      <c r="G79" s="995">
        <f t="shared" ref="G79:X79" si="23">G55+G58-G54</f>
        <v>0</v>
      </c>
      <c r="H79" s="995">
        <f t="shared" si="23"/>
        <v>0</v>
      </c>
      <c r="I79" s="995">
        <f t="shared" si="23"/>
        <v>0</v>
      </c>
      <c r="J79" s="995">
        <f t="shared" si="23"/>
        <v>0</v>
      </c>
      <c r="K79" s="995">
        <f t="shared" si="23"/>
        <v>-100000000</v>
      </c>
      <c r="L79" s="995">
        <f t="shared" si="23"/>
        <v>0</v>
      </c>
      <c r="M79" s="995">
        <f t="shared" si="23"/>
        <v>100000000</v>
      </c>
      <c r="N79" s="995">
        <f t="shared" si="23"/>
        <v>0</v>
      </c>
      <c r="O79" s="995">
        <f t="shared" si="23"/>
        <v>0</v>
      </c>
      <c r="P79" s="995">
        <f t="shared" si="23"/>
        <v>0</v>
      </c>
      <c r="Q79" s="995">
        <f t="shared" si="23"/>
        <v>0</v>
      </c>
      <c r="R79" s="995">
        <f t="shared" si="23"/>
        <v>0</v>
      </c>
      <c r="S79" s="995">
        <f t="shared" si="23"/>
        <v>0</v>
      </c>
      <c r="T79" s="995">
        <f t="shared" si="23"/>
        <v>0</v>
      </c>
      <c r="U79" s="995">
        <f t="shared" si="23"/>
        <v>0</v>
      </c>
      <c r="V79" s="995">
        <f t="shared" si="23"/>
        <v>0</v>
      </c>
      <c r="W79" s="995">
        <f t="shared" si="23"/>
        <v>0</v>
      </c>
      <c r="X79" s="995">
        <f t="shared" si="23"/>
        <v>0</v>
      </c>
      <c r="Y79" s="995">
        <f>Y55+Y58-Y54</f>
        <v>0</v>
      </c>
      <c r="Z79" s="995">
        <f>Z55+Z58-Z54</f>
        <v>0</v>
      </c>
    </row>
    <row r="80" spans="2:26">
      <c r="B80" s="972" t="s">
        <v>4383</v>
      </c>
      <c r="D80" s="1396"/>
      <c r="E80" s="1396"/>
      <c r="F80" s="1396"/>
      <c r="G80" s="995">
        <f>G55-G56-G57</f>
        <v>0</v>
      </c>
      <c r="H80" s="995">
        <f t="shared" ref="H80:X80" si="24">H55-H56-H57</f>
        <v>0</v>
      </c>
      <c r="I80" s="995">
        <f t="shared" si="24"/>
        <v>0</v>
      </c>
      <c r="J80" s="995">
        <f t="shared" si="24"/>
        <v>0</v>
      </c>
      <c r="K80" s="995">
        <f t="shared" si="24"/>
        <v>0</v>
      </c>
      <c r="L80" s="995">
        <f t="shared" si="24"/>
        <v>0</v>
      </c>
      <c r="M80" s="995">
        <f t="shared" si="24"/>
        <v>0</v>
      </c>
      <c r="N80" s="995">
        <f t="shared" si="24"/>
        <v>0</v>
      </c>
      <c r="O80" s="995">
        <f t="shared" si="24"/>
        <v>0</v>
      </c>
      <c r="P80" s="995">
        <f t="shared" si="24"/>
        <v>0</v>
      </c>
      <c r="Q80" s="995">
        <f t="shared" si="24"/>
        <v>0</v>
      </c>
      <c r="R80" s="995">
        <f t="shared" si="24"/>
        <v>0</v>
      </c>
      <c r="S80" s="995">
        <f t="shared" si="24"/>
        <v>0</v>
      </c>
      <c r="T80" s="995">
        <f t="shared" si="24"/>
        <v>0</v>
      </c>
      <c r="U80" s="995">
        <f t="shared" si="24"/>
        <v>0</v>
      </c>
      <c r="V80" s="995">
        <f t="shared" si="24"/>
        <v>0</v>
      </c>
      <c r="W80" s="995">
        <f t="shared" si="24"/>
        <v>0</v>
      </c>
      <c r="X80" s="995">
        <f t="shared" si="24"/>
        <v>0</v>
      </c>
      <c r="Y80" s="995">
        <f>Y55-Y56-Y57</f>
        <v>0</v>
      </c>
      <c r="Z80" s="995">
        <f>Z55-Z56-Z57</f>
        <v>0</v>
      </c>
    </row>
    <row r="81" spans="2:26">
      <c r="B81" s="972" t="s">
        <v>4384</v>
      </c>
      <c r="G81" s="995">
        <f>G58-G59-G62-G63</f>
        <v>0</v>
      </c>
      <c r="H81" s="995">
        <f>H58-H59-H62-H63</f>
        <v>100000000</v>
      </c>
      <c r="I81" s="995">
        <f>I58-I59-I62-I63</f>
        <v>0</v>
      </c>
      <c r="J81" s="995">
        <f>J58-J59-J62-J63</f>
        <v>0</v>
      </c>
      <c r="K81" s="995">
        <f t="shared" ref="K81:X81" si="25">K58-K59-K62-K63</f>
        <v>0</v>
      </c>
      <c r="L81" s="995">
        <f t="shared" si="25"/>
        <v>9.5367431640625E-7</v>
      </c>
      <c r="M81" s="995">
        <f t="shared" si="25"/>
        <v>0</v>
      </c>
      <c r="N81" s="995">
        <f t="shared" si="25"/>
        <v>0</v>
      </c>
      <c r="O81" s="995">
        <f t="shared" si="25"/>
        <v>4.76837158203125E-7</v>
      </c>
      <c r="P81" s="995">
        <f>P58-P59-P62-P63</f>
        <v>0</v>
      </c>
      <c r="Q81" s="995">
        <f t="shared" si="25"/>
        <v>0</v>
      </c>
      <c r="R81" s="995">
        <f t="shared" si="25"/>
        <v>0</v>
      </c>
      <c r="S81" s="995">
        <f t="shared" si="25"/>
        <v>0</v>
      </c>
      <c r="T81" s="995">
        <f t="shared" si="25"/>
        <v>0</v>
      </c>
      <c r="U81" s="995">
        <f t="shared" si="25"/>
        <v>0</v>
      </c>
      <c r="V81" s="995">
        <f t="shared" si="25"/>
        <v>0</v>
      </c>
      <c r="W81" s="995">
        <f t="shared" si="25"/>
        <v>0</v>
      </c>
      <c r="X81" s="995">
        <f t="shared" si="25"/>
        <v>0</v>
      </c>
      <c r="Y81" s="995">
        <f>Y58-Y59-Y62-Y63</f>
        <v>0</v>
      </c>
      <c r="Z81" s="995">
        <f>Z58-Z59-Z62-Z63</f>
        <v>0</v>
      </c>
    </row>
    <row r="82" spans="2:26">
      <c r="B82" s="972" t="s">
        <v>4385</v>
      </c>
      <c r="G82" s="1003">
        <f>G59-G60-G61</f>
        <v>700000000</v>
      </c>
      <c r="H82" s="1003">
        <f t="shared" ref="H82:X82" si="26">H59-H60-H61</f>
        <v>-100000000</v>
      </c>
      <c r="I82" s="1003">
        <f t="shared" si="26"/>
        <v>-3800000000</v>
      </c>
      <c r="J82" s="1003">
        <f t="shared" si="26"/>
        <v>6400000000</v>
      </c>
      <c r="K82" s="1003">
        <f t="shared" si="26"/>
        <v>9200000000</v>
      </c>
      <c r="L82" s="1003">
        <f t="shared" si="26"/>
        <v>1900000000</v>
      </c>
      <c r="M82" s="1003">
        <f t="shared" si="26"/>
        <v>9000000000</v>
      </c>
      <c r="N82" s="1003">
        <f t="shared" si="26"/>
        <v>3200000000</v>
      </c>
      <c r="O82" s="1003">
        <f t="shared" si="26"/>
        <v>30400000000</v>
      </c>
      <c r="P82" s="995">
        <f t="shared" si="26"/>
        <v>0</v>
      </c>
      <c r="Q82" s="995">
        <f t="shared" si="26"/>
        <v>0</v>
      </c>
      <c r="R82" s="995">
        <f t="shared" si="26"/>
        <v>100000000</v>
      </c>
      <c r="S82" s="995">
        <f>S59-S60-S61</f>
        <v>0</v>
      </c>
      <c r="T82" s="995">
        <f t="shared" si="26"/>
        <v>-100000000</v>
      </c>
      <c r="U82" s="995">
        <f t="shared" si="26"/>
        <v>0</v>
      </c>
      <c r="V82" s="995">
        <f t="shared" si="26"/>
        <v>0</v>
      </c>
      <c r="W82" s="995">
        <f t="shared" si="26"/>
        <v>0</v>
      </c>
      <c r="X82" s="995">
        <f t="shared" si="26"/>
        <v>-100000000</v>
      </c>
      <c r="Y82" s="995">
        <f>Y59-Y60-Y61</f>
        <v>0</v>
      </c>
      <c r="Z82" s="995">
        <f>Z59-Z60-Z61</f>
        <v>0</v>
      </c>
    </row>
    <row r="83" spans="2:26">
      <c r="Y83" s="1050"/>
    </row>
    <row r="84" spans="2:26">
      <c r="E84" s="995"/>
      <c r="Y84" s="1050"/>
    </row>
    <row r="86" spans="2:26">
      <c r="B86" s="972" t="s">
        <v>626</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8">
        <v>1599000000000</v>
      </c>
      <c r="S86" s="1688">
        <v>1539200000000</v>
      </c>
      <c r="T86" s="1688">
        <v>1577500000000</v>
      </c>
      <c r="U86" s="1688">
        <v>1648600000000</v>
      </c>
      <c r="V86" s="1688">
        <v>1761100000000</v>
      </c>
      <c r="W86" s="1688">
        <v>1925500000000</v>
      </c>
      <c r="X86" s="1688">
        <v>2093699999999.9998</v>
      </c>
      <c r="Y86" s="1688">
        <v>2256900000000</v>
      </c>
    </row>
    <row r="87" spans="2:26">
      <c r="B87" s="972" t="s">
        <v>151</v>
      </c>
      <c r="G87" s="1006">
        <f t="shared" ref="G87:Q87" si="27">(G6/G86)*100</f>
        <v>35.380428351674361</v>
      </c>
      <c r="H87" s="1006">
        <f t="shared" si="27"/>
        <v>32.882626171947891</v>
      </c>
      <c r="I87" s="1006">
        <f t="shared" si="27"/>
        <v>26.61623164432768</v>
      </c>
      <c r="J87" s="1006">
        <f t="shared" si="27"/>
        <v>56.000000000000007</v>
      </c>
      <c r="K87" s="1006">
        <f t="shared" si="27"/>
        <v>25.2675305418209</v>
      </c>
      <c r="L87" s="1006">
        <f t="shared" si="27"/>
        <v>22.130447866402349</v>
      </c>
      <c r="M87" s="1006">
        <f t="shared" si="27"/>
        <v>23.734964183498345</v>
      </c>
      <c r="N87" s="1006">
        <f t="shared" si="27"/>
        <v>25.72287126026654</v>
      </c>
      <c r="O87" s="1006">
        <f t="shared" si="27"/>
        <v>25.894641820878199</v>
      </c>
      <c r="P87" s="1006">
        <f t="shared" si="27"/>
        <v>39.636765142802169</v>
      </c>
      <c r="Q87" s="1006">
        <f t="shared" si="27"/>
        <v>33.758502518510475</v>
      </c>
      <c r="R87" s="1006">
        <f t="shared" ref="R87:Y87" si="28">(R6/R86)*100</f>
        <v>25.390869293308317</v>
      </c>
      <c r="S87" s="1006">
        <f t="shared" si="28"/>
        <v>29.898648648648653</v>
      </c>
      <c r="T87" s="1006">
        <f t="shared" si="28"/>
        <v>29.242472266244057</v>
      </c>
      <c r="U87" s="1006">
        <f t="shared" si="28"/>
        <v>29.782846051194955</v>
      </c>
      <c r="V87" s="1006">
        <f t="shared" si="28"/>
        <v>29.884731133950371</v>
      </c>
      <c r="W87" s="1006">
        <f t="shared" si="28"/>
        <v>29.737730459620877</v>
      </c>
      <c r="X87" s="1006">
        <f t="shared" si="28"/>
        <v>30.142809380522522</v>
      </c>
      <c r="Y87" s="1006">
        <f t="shared" si="28"/>
        <v>31.352740484735698</v>
      </c>
    </row>
    <row r="88" spans="2:26">
      <c r="B88" s="972" t="s">
        <v>152</v>
      </c>
      <c r="G88" s="1006">
        <f t="shared" ref="G88:Q88" si="29">(G22/G86)*100</f>
        <v>47.213347532836352</v>
      </c>
      <c r="H88" s="1006">
        <f t="shared" si="29"/>
        <v>37.673806365713311</v>
      </c>
      <c r="I88" s="1006">
        <f t="shared" si="29"/>
        <v>33.711190574651127</v>
      </c>
      <c r="J88" s="1006">
        <f t="shared" si="29"/>
        <v>28.468965517241379</v>
      </c>
      <c r="K88" s="1006">
        <f t="shared" si="29"/>
        <v>29.615072204626113</v>
      </c>
      <c r="L88" s="1006">
        <f t="shared" si="29"/>
        <v>30.678186989404317</v>
      </c>
      <c r="M88" s="1006">
        <f t="shared" si="29"/>
        <v>30.584736340433675</v>
      </c>
      <c r="N88" s="1006">
        <f t="shared" si="29"/>
        <v>29.073113382059145</v>
      </c>
      <c r="O88" s="1006">
        <f t="shared" si="29"/>
        <v>29.350699593784253</v>
      </c>
      <c r="P88" s="1006">
        <f t="shared" si="29"/>
        <v>36.606119010749424</v>
      </c>
      <c r="Q88" s="1006">
        <f t="shared" si="29"/>
        <v>34.876598177983261</v>
      </c>
      <c r="R88" s="1006">
        <f t="shared" ref="R88:Y88" si="30">(R22/R86)*100</f>
        <v>29.962476547842403</v>
      </c>
      <c r="S88" s="1006">
        <f t="shared" si="30"/>
        <v>33.374480249480257</v>
      </c>
      <c r="T88" s="1006">
        <f t="shared" si="30"/>
        <v>29.781299524564186</v>
      </c>
      <c r="U88" s="1006">
        <f t="shared" si="30"/>
        <v>29.9041611063933</v>
      </c>
      <c r="V88" s="1006">
        <f t="shared" si="30"/>
        <v>30.100505365964452</v>
      </c>
      <c r="W88" s="1006">
        <f t="shared" si="30"/>
        <v>29.716956634640351</v>
      </c>
      <c r="X88" s="1006">
        <f t="shared" si="30"/>
        <v>29.803696804699818</v>
      </c>
      <c r="Y88" s="1006">
        <f t="shared" si="30"/>
        <v>30.821037706588683</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4386</v>
      </c>
      <c r="B1" s="82" t="s">
        <v>4387</v>
      </c>
      <c r="C1" s="82"/>
      <c r="D1" s="27"/>
      <c r="E1" s="27"/>
      <c r="F1" s="27"/>
      <c r="G1" s="27"/>
      <c r="H1" s="27"/>
      <c r="I1" s="27"/>
      <c r="J1" s="27"/>
      <c r="K1" s="27"/>
      <c r="L1" s="27"/>
      <c r="M1" s="27"/>
      <c r="N1" s="27"/>
      <c r="O1" s="28"/>
      <c r="P1" s="28"/>
      <c r="Q1" s="28"/>
      <c r="R1" s="29"/>
      <c r="S1" s="28"/>
      <c r="T1" s="28"/>
      <c r="U1" s="28"/>
      <c r="V1" s="28"/>
      <c r="W1" s="28"/>
      <c r="X1" s="2"/>
      <c r="Y1" s="2"/>
    </row>
    <row r="2" spans="1:27">
      <c r="B2" s="30" t="s">
        <v>4388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1">
        <v>2009</v>
      </c>
      <c r="N3" s="28">
        <v>2010</v>
      </c>
      <c r="O3" s="28">
        <v>2011</v>
      </c>
      <c r="P3" s="28">
        <v>2012</v>
      </c>
      <c r="Q3" s="28">
        <v>2013</v>
      </c>
      <c r="R3" s="28">
        <v>2014</v>
      </c>
      <c r="S3" s="16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1" t="s">
        <v>13</v>
      </c>
      <c r="M4" s="28" t="s">
        <v>14</v>
      </c>
      <c r="N4" s="28" t="s">
        <v>15</v>
      </c>
      <c r="O4" s="28" t="s">
        <v>16</v>
      </c>
      <c r="P4" s="28" t="s">
        <v>17</v>
      </c>
      <c r="Q4" s="28" t="s">
        <v>18</v>
      </c>
      <c r="R4" s="29" t="s">
        <v>19</v>
      </c>
      <c r="S4" s="28" t="s">
        <v>20</v>
      </c>
      <c r="T4" s="1691" t="s">
        <v>21</v>
      </c>
      <c r="U4" s="28" t="s">
        <v>22</v>
      </c>
      <c r="V4" s="28" t="s">
        <v>23</v>
      </c>
      <c r="W4" s="28" t="s">
        <v>24</v>
      </c>
      <c r="X4" s="28" t="s">
        <v>25</v>
      </c>
      <c r="Y4" s="2" t="s">
        <v>26</v>
      </c>
      <c r="Z4" s="2" t="s">
        <v>27</v>
      </c>
      <c r="AA4" s="2" t="s">
        <v>1140</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788</v>
      </c>
      <c r="B6" s="1063" t="s">
        <v>4389</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2">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4390</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3">
        <v>76822000000</v>
      </c>
      <c r="R7" s="1693">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734</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3">
        <v>67990000000</v>
      </c>
      <c r="R8" s="1693">
        <v>71727000000</v>
      </c>
      <c r="S8" s="1694">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4391</v>
      </c>
      <c r="B9" s="65" t="s">
        <v>4392</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3">
        <v>6214000000</v>
      </c>
      <c r="R9" s="1693">
        <v>7049000000</v>
      </c>
      <c r="S9" s="1693">
        <v>8106000000</v>
      </c>
      <c r="T9" s="269">
        <v>7621000000</v>
      </c>
      <c r="U9" s="269">
        <v>8655000000</v>
      </c>
      <c r="V9" s="269">
        <v>9467000000</v>
      </c>
      <c r="W9" s="269">
        <v>10195000000</v>
      </c>
      <c r="X9" s="269">
        <v>11031000000</v>
      </c>
      <c r="Y9" s="269">
        <v>11838000000</v>
      </c>
      <c r="Z9" s="269">
        <v>12689000000</v>
      </c>
      <c r="AA9" s="267">
        <v>13602000000</v>
      </c>
    </row>
    <row r="10" spans="1:27">
      <c r="A10" s="65" t="s">
        <v>4393</v>
      </c>
      <c r="B10" s="65" t="s">
        <v>4394</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3">
        <v>8727000000</v>
      </c>
      <c r="R10" s="1693">
        <v>8972000000</v>
      </c>
      <c r="S10" s="1693">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4395</v>
      </c>
      <c r="B11" s="65" t="s">
        <v>4396</v>
      </c>
      <c r="C11" s="27" t="s">
        <v>44</v>
      </c>
      <c r="D11" s="210"/>
      <c r="E11" s="210"/>
      <c r="F11" s="210"/>
      <c r="G11" s="298"/>
      <c r="H11" s="298"/>
      <c r="I11" s="210"/>
      <c r="J11" s="331">
        <v>1945720000</v>
      </c>
      <c r="K11" s="125">
        <v>2844685999.9999995</v>
      </c>
      <c r="L11" s="125">
        <v>4024032000</v>
      </c>
      <c r="M11" s="125"/>
      <c r="N11" s="125"/>
      <c r="O11" s="125"/>
      <c r="P11" s="125"/>
      <c r="Q11" s="1693"/>
      <c r="R11" s="1693"/>
      <c r="S11" s="1693"/>
      <c r="T11" s="269"/>
      <c r="U11" s="269"/>
      <c r="V11" s="269"/>
      <c r="W11" s="269"/>
      <c r="X11" s="269"/>
      <c r="Y11" s="269"/>
      <c r="Z11" s="269"/>
      <c r="AA11" s="267"/>
    </row>
    <row r="12" spans="1:27">
      <c r="A12" s="65" t="s">
        <v>4397</v>
      </c>
      <c r="B12" s="65" t="s">
        <v>4398</v>
      </c>
      <c r="C12" s="27" t="s">
        <v>44</v>
      </c>
      <c r="D12" s="210"/>
      <c r="E12" s="210"/>
      <c r="F12" s="210"/>
      <c r="G12" s="210"/>
      <c r="H12" s="210"/>
      <c r="I12" s="210"/>
      <c r="J12" s="331">
        <v>18678912000</v>
      </c>
      <c r="K12" s="125">
        <v>25164530000</v>
      </c>
      <c r="L12" s="125">
        <v>30431742000</v>
      </c>
      <c r="M12" s="125"/>
      <c r="N12" s="125"/>
      <c r="O12" s="125"/>
      <c r="P12" s="125"/>
      <c r="Q12" s="1693"/>
      <c r="R12" s="1693"/>
      <c r="S12" s="1693"/>
      <c r="T12" s="269"/>
      <c r="U12" s="269"/>
      <c r="V12" s="269"/>
      <c r="W12" s="269"/>
      <c r="X12" s="269"/>
      <c r="Y12" s="269"/>
      <c r="Z12" s="269"/>
      <c r="AA12" s="267"/>
    </row>
    <row r="13" spans="1:27">
      <c r="A13" s="65" t="s">
        <v>4399</v>
      </c>
      <c r="B13" s="65" t="s">
        <v>4400</v>
      </c>
      <c r="C13" s="27" t="s">
        <v>44</v>
      </c>
      <c r="D13" s="210"/>
      <c r="E13" s="210"/>
      <c r="F13" s="210"/>
      <c r="G13" s="298"/>
      <c r="H13" s="298"/>
      <c r="I13" s="210"/>
      <c r="J13" s="210"/>
      <c r="K13" s="210"/>
      <c r="L13" s="210"/>
      <c r="M13" s="125">
        <v>19458000000</v>
      </c>
      <c r="N13" s="125">
        <v>21214800000</v>
      </c>
      <c r="O13" s="125">
        <v>22610000000</v>
      </c>
      <c r="P13" s="125">
        <v>24964000000</v>
      </c>
      <c r="Q13" s="1693">
        <v>26000000000</v>
      </c>
      <c r="R13" s="1693">
        <v>26060000000</v>
      </c>
      <c r="S13" s="1693">
        <v>27748000000</v>
      </c>
      <c r="T13" s="269">
        <v>28805000000</v>
      </c>
      <c r="U13" s="269">
        <v>30231000000</v>
      </c>
      <c r="V13" s="269">
        <v>32835000000</v>
      </c>
      <c r="W13" s="269">
        <v>35359000000</v>
      </c>
      <c r="X13" s="269">
        <v>38261000000</v>
      </c>
      <c r="Y13" s="269">
        <v>41058000000</v>
      </c>
      <c r="Z13" s="269">
        <v>44011000000</v>
      </c>
      <c r="AA13" s="267">
        <v>47177000000</v>
      </c>
    </row>
    <row r="14" spans="1:27">
      <c r="A14" s="65" t="s">
        <v>4401</v>
      </c>
      <c r="B14" s="65" t="s">
        <v>4402</v>
      </c>
      <c r="C14" s="27" t="s">
        <v>44</v>
      </c>
      <c r="D14" s="210"/>
      <c r="E14" s="210"/>
      <c r="F14" s="210"/>
      <c r="G14" s="210"/>
      <c r="H14" s="210"/>
      <c r="I14" s="210"/>
      <c r="J14" s="125">
        <v>7199164000.000001</v>
      </c>
      <c r="K14" s="125">
        <v>2188220000</v>
      </c>
      <c r="L14" s="125">
        <v>2766522000.0000005</v>
      </c>
      <c r="M14" s="125"/>
      <c r="N14" s="125"/>
      <c r="O14" s="125"/>
      <c r="P14" s="125"/>
      <c r="Q14" s="1693"/>
      <c r="R14" s="1693"/>
      <c r="S14" s="1693"/>
      <c r="T14" s="269"/>
      <c r="U14" s="269"/>
      <c r="V14" s="269"/>
      <c r="W14" s="269"/>
      <c r="X14" s="269"/>
      <c r="Y14" s="269"/>
      <c r="Z14" s="269"/>
      <c r="AA14" s="267"/>
    </row>
    <row r="15" spans="1:27">
      <c r="A15" s="65" t="s">
        <v>4403</v>
      </c>
      <c r="B15" s="65" t="s">
        <v>4404</v>
      </c>
      <c r="C15" s="27" t="s">
        <v>44</v>
      </c>
      <c r="D15" s="210"/>
      <c r="E15" s="210"/>
      <c r="F15" s="210"/>
      <c r="G15" s="298"/>
      <c r="H15" s="298"/>
      <c r="I15" s="210"/>
      <c r="J15" s="210"/>
      <c r="K15" s="210"/>
      <c r="L15" s="210"/>
      <c r="M15" s="125">
        <v>8742000000</v>
      </c>
      <c r="N15" s="125">
        <v>9262800000</v>
      </c>
      <c r="O15" s="125">
        <v>11628000000</v>
      </c>
      <c r="P15" s="125">
        <v>13039000000</v>
      </c>
      <c r="Q15" s="1693">
        <v>13557000000</v>
      </c>
      <c r="R15" s="1693">
        <v>14423000000</v>
      </c>
      <c r="S15" s="1693">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3653</v>
      </c>
      <c r="B16" s="65" t="s">
        <v>3653</v>
      </c>
      <c r="C16" s="27" t="s">
        <v>44</v>
      </c>
      <c r="D16" s="210"/>
      <c r="E16" s="210"/>
      <c r="F16" s="210"/>
      <c r="G16" s="210"/>
      <c r="H16" s="210"/>
      <c r="I16" s="210"/>
      <c r="J16" s="210"/>
      <c r="K16" s="210"/>
      <c r="L16" s="210"/>
      <c r="M16" s="125">
        <v>1692000000</v>
      </c>
      <c r="N16" s="125">
        <v>1494000000</v>
      </c>
      <c r="O16" s="125">
        <v>1615000000</v>
      </c>
      <c r="P16" s="125">
        <v>1507000000</v>
      </c>
      <c r="Q16" s="1693">
        <v>1389000000</v>
      </c>
      <c r="R16" s="1693">
        <v>1239000000</v>
      </c>
      <c r="S16" s="1693">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3773</v>
      </c>
      <c r="C17" s="27" t="s">
        <v>44</v>
      </c>
      <c r="D17" s="210"/>
      <c r="E17" s="210"/>
      <c r="F17" s="210"/>
      <c r="G17" s="298"/>
      <c r="H17" s="298"/>
      <c r="I17" s="210"/>
      <c r="J17" s="210"/>
      <c r="K17" s="125">
        <v>437644000</v>
      </c>
      <c r="L17" s="125">
        <v>0</v>
      </c>
      <c r="M17" s="125">
        <v>9306000000</v>
      </c>
      <c r="N17" s="125">
        <v>10458000000</v>
      </c>
      <c r="O17" s="125">
        <v>9690000000</v>
      </c>
      <c r="P17" s="125">
        <v>10711000000</v>
      </c>
      <c r="Q17" s="1693">
        <v>12103000000</v>
      </c>
      <c r="R17" s="1693">
        <v>13985000000</v>
      </c>
      <c r="S17" s="1693">
        <v>13895000000</v>
      </c>
      <c r="T17" s="269">
        <v>14364000000</v>
      </c>
      <c r="U17" s="269">
        <v>15154000000</v>
      </c>
      <c r="V17" s="269">
        <v>15947000000</v>
      </c>
      <c r="W17" s="269">
        <v>17909000000</v>
      </c>
      <c r="X17" s="269">
        <v>20912000000</v>
      </c>
      <c r="Y17" s="269">
        <v>22441000000</v>
      </c>
      <c r="Z17" s="269">
        <v>24055000000</v>
      </c>
      <c r="AA17" s="267">
        <v>25786000000</v>
      </c>
    </row>
    <row r="18" spans="1:27">
      <c r="A18" s="64" t="s">
        <v>561</v>
      </c>
      <c r="B18" s="64" t="s">
        <v>1182</v>
      </c>
      <c r="C18" s="58" t="s">
        <v>41</v>
      </c>
      <c r="D18" s="210"/>
      <c r="E18" s="210"/>
      <c r="F18" s="210"/>
      <c r="G18" s="210"/>
      <c r="H18" s="210"/>
      <c r="I18" s="210"/>
      <c r="J18" s="210"/>
      <c r="K18" s="210"/>
      <c r="L18" s="210"/>
      <c r="M18" s="125">
        <v>846000000</v>
      </c>
      <c r="N18" s="125">
        <v>896400000</v>
      </c>
      <c r="O18" s="125">
        <v>969000000</v>
      </c>
      <c r="P18" s="125">
        <v>1051000000</v>
      </c>
      <c r="Q18" s="1693">
        <v>1269000000</v>
      </c>
      <c r="R18" s="1693">
        <v>1284000000</v>
      </c>
      <c r="S18" s="1693">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745</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3">
        <v>7563000000</v>
      </c>
      <c r="R19" s="1693">
        <v>6256000000</v>
      </c>
      <c r="S19" s="1693">
        <v>5909000000</v>
      </c>
      <c r="T19" s="269">
        <v>8337000000</v>
      </c>
      <c r="U19" s="269">
        <v>5542000000</v>
      </c>
      <c r="V19" s="269">
        <v>11460000000</v>
      </c>
      <c r="W19" s="269">
        <v>7893000000</v>
      </c>
      <c r="X19" s="269">
        <v>6011000000</v>
      </c>
      <c r="Y19" s="269">
        <v>6450000000</v>
      </c>
      <c r="Z19" s="269">
        <v>6914000000</v>
      </c>
      <c r="AA19" s="267">
        <v>7412000000</v>
      </c>
    </row>
    <row r="20" spans="1:27">
      <c r="A20" s="64" t="s">
        <v>4405</v>
      </c>
      <c r="B20" s="64" t="s">
        <v>3450</v>
      </c>
      <c r="C20" s="58" t="s">
        <v>41</v>
      </c>
      <c r="D20" s="210"/>
      <c r="E20" s="210"/>
      <c r="F20" s="210"/>
      <c r="G20" s="210"/>
      <c r="H20" s="210">
        <v>69700000</v>
      </c>
      <c r="I20" s="210">
        <v>413800000</v>
      </c>
      <c r="J20" s="125">
        <v>194572000</v>
      </c>
      <c r="K20" s="210"/>
      <c r="L20" s="210"/>
      <c r="M20" s="125"/>
      <c r="N20" s="125"/>
      <c r="O20" s="125"/>
      <c r="P20" s="125"/>
      <c r="Q20" s="1693"/>
      <c r="R20" s="1693"/>
      <c r="S20" s="1693"/>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4406</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3">
        <v>79886000000</v>
      </c>
      <c r="R23" s="1694">
        <v>82686000000</v>
      </c>
      <c r="S23" s="1693">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4407</v>
      </c>
      <c r="B24" s="64" t="s">
        <v>4408</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3">
        <v>32820000000</v>
      </c>
      <c r="R24" s="1694">
        <v>33674000000</v>
      </c>
      <c r="S24" s="1693">
        <v>32542000000</v>
      </c>
      <c r="T24" s="269">
        <v>38111000000</v>
      </c>
      <c r="U24" s="269">
        <v>41240000000</v>
      </c>
      <c r="V24" s="269">
        <v>47221000000</v>
      </c>
      <c r="W24" s="269">
        <v>47809000000</v>
      </c>
      <c r="X24" s="269">
        <v>46367000000</v>
      </c>
      <c r="Y24" s="269">
        <v>49757000000</v>
      </c>
      <c r="Z24" s="269">
        <v>53336000000</v>
      </c>
      <c r="AA24" s="267">
        <v>57172000000</v>
      </c>
    </row>
    <row r="25" spans="1:27">
      <c r="A25" s="65" t="s">
        <v>800</v>
      </c>
      <c r="B25" s="65" t="s">
        <v>1008</v>
      </c>
      <c r="C25" s="58" t="s">
        <v>1439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3">
        <v>22698000000</v>
      </c>
      <c r="R25" s="1693">
        <v>24025000000</v>
      </c>
      <c r="S25" s="1693">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4409</v>
      </c>
      <c r="B26" s="65" t="s">
        <v>4410</v>
      </c>
      <c r="C26" s="58" t="s">
        <v>1439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3">
        <v>10122000000</v>
      </c>
      <c r="R26" s="1693">
        <v>9649000000</v>
      </c>
      <c r="S26" s="1693">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754</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3">
        <v>9629000000</v>
      </c>
      <c r="R27" s="1693">
        <v>10106000000</v>
      </c>
      <c r="S27" s="1693">
        <v>9918000000</v>
      </c>
      <c r="T27" s="269">
        <v>10118000000</v>
      </c>
      <c r="U27" s="269">
        <v>10958000000</v>
      </c>
      <c r="V27" s="269">
        <v>11900000000</v>
      </c>
      <c r="W27" s="269">
        <v>13295000000</v>
      </c>
      <c r="X27" s="269">
        <v>14465000000</v>
      </c>
      <c r="Y27" s="269">
        <v>15522000000</v>
      </c>
      <c r="Z27" s="269">
        <v>16639000000</v>
      </c>
      <c r="AA27" s="267">
        <v>17836000000</v>
      </c>
    </row>
    <row r="28" spans="1:27">
      <c r="A28" s="65" t="s">
        <v>4411</v>
      </c>
      <c r="B28" s="65" t="s">
        <v>4412</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3">
        <v>9132000000</v>
      </c>
      <c r="R28" s="1693">
        <v>9462000000</v>
      </c>
      <c r="S28" s="1693">
        <v>7250000000</v>
      </c>
      <c r="T28" s="269">
        <v>8518000000</v>
      </c>
      <c r="U28" s="269">
        <v>10228000000</v>
      </c>
      <c r="V28" s="269">
        <v>11145000000</v>
      </c>
      <c r="W28" s="269">
        <v>12570000000</v>
      </c>
      <c r="X28" s="269">
        <v>13770000000</v>
      </c>
      <c r="Y28" s="269">
        <v>14777000000</v>
      </c>
      <c r="Z28" s="269">
        <v>15840000000</v>
      </c>
      <c r="AA28" s="267">
        <v>16979000000</v>
      </c>
    </row>
    <row r="29" spans="1:27">
      <c r="A29" s="65" t="s">
        <v>4413</v>
      </c>
      <c r="B29" s="65" t="s">
        <v>4414</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3">
        <v>498000000</v>
      </c>
      <c r="R29" s="1693">
        <v>644000000</v>
      </c>
      <c r="S29" s="1693">
        <v>2668000000</v>
      </c>
      <c r="T29" s="269">
        <v>1600000000</v>
      </c>
      <c r="U29" s="269">
        <v>730000000</v>
      </c>
      <c r="V29" s="269">
        <v>755000000</v>
      </c>
      <c r="W29" s="269">
        <v>725000000</v>
      </c>
      <c r="X29" s="269">
        <v>695000000</v>
      </c>
      <c r="Y29" s="269">
        <v>746000000</v>
      </c>
      <c r="Z29" s="269">
        <v>799000000</v>
      </c>
      <c r="AA29" s="267">
        <v>857000000</v>
      </c>
    </row>
    <row r="30" spans="1:27">
      <c r="A30" s="64" t="s">
        <v>4415</v>
      </c>
      <c r="B30" s="64" t="s">
        <v>4416</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3">
        <v>19932000000</v>
      </c>
      <c r="R30" s="1693">
        <v>19657000000</v>
      </c>
      <c r="S30" s="1693">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693">
        <v>1471000000</v>
      </c>
      <c r="R31" s="1693">
        <v>1578000000</v>
      </c>
      <c r="S31" s="1693">
        <v>1612000000</v>
      </c>
      <c r="T31" s="269">
        <v>1768000000</v>
      </c>
      <c r="U31" s="269">
        <v>1517000000</v>
      </c>
      <c r="V31" s="269">
        <v>1955000000</v>
      </c>
      <c r="W31" s="269">
        <v>1819000000</v>
      </c>
      <c r="X31" s="269">
        <v>1822000000</v>
      </c>
      <c r="Y31" s="269">
        <v>1955000000</v>
      </c>
      <c r="Z31" s="269">
        <v>2096000000</v>
      </c>
      <c r="AA31" s="267">
        <v>2247000000</v>
      </c>
    </row>
    <row r="32" spans="1:27">
      <c r="A32" s="65" t="s">
        <v>2543</v>
      </c>
      <c r="B32" s="65" t="s">
        <v>4417</v>
      </c>
      <c r="C32" s="58" t="s">
        <v>489</v>
      </c>
      <c r="D32" s="210"/>
      <c r="E32" s="210"/>
      <c r="F32" s="210"/>
      <c r="G32" s="210"/>
      <c r="H32" s="210"/>
      <c r="I32" s="210"/>
      <c r="J32" s="210"/>
      <c r="K32" s="210"/>
      <c r="L32" s="210"/>
      <c r="M32" s="125">
        <v>17766000000</v>
      </c>
      <c r="N32" s="125">
        <v>15537600000.000002</v>
      </c>
      <c r="O32" s="125">
        <v>19380000000</v>
      </c>
      <c r="P32" s="125">
        <v>16005000000</v>
      </c>
      <c r="Q32" s="1693">
        <v>18461000000</v>
      </c>
      <c r="R32" s="1693">
        <v>18080000000</v>
      </c>
      <c r="S32" s="1693">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809</v>
      </c>
      <c r="B33" s="64" t="s">
        <v>1187</v>
      </c>
      <c r="C33" s="58" t="s">
        <v>204</v>
      </c>
      <c r="D33" s="210"/>
      <c r="E33" s="210"/>
      <c r="F33" s="210"/>
      <c r="G33" s="210"/>
      <c r="H33" s="210"/>
      <c r="I33" s="210"/>
      <c r="J33" s="210"/>
      <c r="K33" s="210"/>
      <c r="L33" s="210"/>
      <c r="M33" s="125">
        <v>12690000000</v>
      </c>
      <c r="N33" s="125">
        <v>13446000000</v>
      </c>
      <c r="O33" s="125">
        <v>14212000000.000002</v>
      </c>
      <c r="P33" s="125">
        <v>15391000000</v>
      </c>
      <c r="Q33" s="1693">
        <v>17505000000</v>
      </c>
      <c r="R33" s="1693">
        <v>19250000000</v>
      </c>
      <c r="S33" s="1693">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4418</v>
      </c>
      <c r="B34" s="64" t="s">
        <v>4418</v>
      </c>
      <c r="C34" s="58" t="s">
        <v>204</v>
      </c>
      <c r="D34" s="210"/>
      <c r="E34" s="210"/>
      <c r="F34" s="210"/>
      <c r="G34" s="210"/>
      <c r="H34" s="210"/>
      <c r="I34" s="210"/>
      <c r="J34" s="210"/>
      <c r="K34" s="210"/>
      <c r="L34" s="210"/>
      <c r="M34" s="125">
        <v>0</v>
      </c>
      <c r="N34" s="125">
        <v>0</v>
      </c>
      <c r="O34" s="125">
        <v>0</v>
      </c>
      <c r="P34" s="125">
        <v>0</v>
      </c>
      <c r="Q34" s="1693">
        <v>0</v>
      </c>
      <c r="R34" s="1693">
        <v>0</v>
      </c>
      <c r="S34" s="1693">
        <v>0</v>
      </c>
      <c r="T34" s="269">
        <v>0</v>
      </c>
      <c r="U34" s="269">
        <v>0</v>
      </c>
      <c r="V34" s="269">
        <v>700000000</v>
      </c>
      <c r="W34" s="269">
        <v>1300000000</v>
      </c>
      <c r="X34" s="269">
        <v>1500000000</v>
      </c>
      <c r="Y34" s="269">
        <v>1500000000</v>
      </c>
      <c r="Z34" s="269">
        <v>1500000000</v>
      </c>
      <c r="AA34" s="267">
        <v>1500000000</v>
      </c>
    </row>
    <row r="35" spans="1:27">
      <c r="A35" t="s">
        <v>76</v>
      </c>
      <c r="B35" s="58" t="s">
        <v>1022</v>
      </c>
      <c r="C35" s="58"/>
      <c r="D35" s="210"/>
      <c r="E35" s="210"/>
      <c r="F35" s="210"/>
      <c r="G35" s="210"/>
      <c r="H35" s="210"/>
      <c r="I35" s="210"/>
      <c r="J35" s="210"/>
      <c r="K35" s="210"/>
      <c r="L35" s="210"/>
      <c r="M35" s="125">
        <v>-2256000000</v>
      </c>
      <c r="N35" s="125">
        <v>-1494000000</v>
      </c>
      <c r="O35" s="125">
        <v>-1615000000</v>
      </c>
      <c r="P35" s="125">
        <v>3378000000</v>
      </c>
      <c r="Q35" s="1693">
        <v>-1662000000</v>
      </c>
      <c r="R35" s="1693">
        <v>-3012000000</v>
      </c>
      <c r="S35" s="1693">
        <v>-6203000000</v>
      </c>
      <c r="T35" s="269">
        <v>-8815000000</v>
      </c>
      <c r="U35" s="269">
        <v>-8897000000</v>
      </c>
      <c r="V35" s="269">
        <v>-2761000000</v>
      </c>
      <c r="W35" s="269">
        <v>-3299000000</v>
      </c>
      <c r="X35" s="269">
        <v>-2773000000</v>
      </c>
      <c r="Y35" s="269">
        <v>-2839000000</v>
      </c>
      <c r="Z35" s="269">
        <v>-2935000000</v>
      </c>
      <c r="AA35" s="267">
        <v>-3012000000</v>
      </c>
    </row>
    <row r="36" spans="1:27">
      <c r="A36" s="58" t="s">
        <v>4419</v>
      </c>
      <c r="B36" s="58" t="s">
        <v>4419</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4420</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3">
        <v>11161000000</v>
      </c>
      <c r="R37" s="1693">
        <v>9528000000</v>
      </c>
      <c r="S37" s="1693">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4421</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3"/>
      <c r="R38" s="1693"/>
      <c r="S38" s="1693"/>
      <c r="T38" s="269"/>
      <c r="U38" s="269"/>
      <c r="V38" s="269"/>
      <c r="W38" s="269"/>
      <c r="X38" s="269"/>
      <c r="Y38" s="269"/>
      <c r="Z38" s="269"/>
      <c r="AA38" s="267"/>
    </row>
    <row r="39" spans="1:27">
      <c r="A39" t="s">
        <v>76</v>
      </c>
      <c r="B39" s="58" t="s">
        <v>4422</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3">
        <v>-12823000000</v>
      </c>
      <c r="R39" s="1693">
        <v>-12540000000</v>
      </c>
      <c r="S39" s="1693">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4423</v>
      </c>
      <c r="C40" s="58"/>
      <c r="D40" s="210"/>
      <c r="E40" s="210"/>
      <c r="F40" s="210"/>
      <c r="G40" s="210"/>
      <c r="H40" s="210"/>
      <c r="I40" s="210"/>
      <c r="J40" s="210"/>
      <c r="K40" s="210"/>
      <c r="L40" s="210"/>
      <c r="M40" s="125">
        <v>4512000000</v>
      </c>
      <c r="N40" s="210">
        <v>597600000</v>
      </c>
      <c r="O40" s="125">
        <v>2260999999.9999995</v>
      </c>
      <c r="P40" s="125">
        <v>-927000000</v>
      </c>
      <c r="Q40" s="1693">
        <v>786000000</v>
      </c>
      <c r="R40" s="1693">
        <v>-3875000000</v>
      </c>
      <c r="S40" s="1693">
        <v>-1382000000</v>
      </c>
      <c r="T40" s="269">
        <v>-490000000</v>
      </c>
      <c r="U40" s="269">
        <v>858000000</v>
      </c>
      <c r="V40" s="269">
        <v>-47000000</v>
      </c>
      <c r="W40" s="269">
        <v>20000000</v>
      </c>
      <c r="X40" s="269">
        <v>42000000</v>
      </c>
      <c r="Y40" s="269">
        <v>42000000</v>
      </c>
      <c r="Z40" s="269">
        <v>0</v>
      </c>
      <c r="AA40" s="267">
        <v>0</v>
      </c>
    </row>
    <row r="41" spans="1:27">
      <c r="A41" t="s">
        <v>76</v>
      </c>
      <c r="B41" s="58" t="s">
        <v>4424</v>
      </c>
      <c r="C41" s="58"/>
      <c r="D41" s="210"/>
      <c r="E41" s="210"/>
      <c r="F41" s="210"/>
      <c r="G41" s="210"/>
      <c r="H41" s="210"/>
      <c r="I41" s="210"/>
      <c r="J41" s="210"/>
      <c r="K41" s="210"/>
      <c r="L41" s="210"/>
      <c r="M41" s="125">
        <v>5640000000</v>
      </c>
      <c r="N41" s="210">
        <v>2988000000</v>
      </c>
      <c r="O41" s="125">
        <v>6460000000</v>
      </c>
      <c r="P41" s="125"/>
      <c r="Q41" s="1693"/>
      <c r="R41" s="1693"/>
      <c r="S41" s="1693"/>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4425</v>
      </c>
      <c r="C42" s="58"/>
      <c r="D42" s="210"/>
      <c r="E42" s="210"/>
      <c r="F42" s="210"/>
      <c r="G42" s="210"/>
      <c r="H42" s="210"/>
      <c r="I42" s="210"/>
      <c r="J42" s="210"/>
      <c r="K42" s="210"/>
      <c r="L42" s="210"/>
      <c r="M42" s="125">
        <v>-1128000000</v>
      </c>
      <c r="N42" s="210">
        <v>-2689200000</v>
      </c>
      <c r="O42" s="125">
        <v>-4199000000</v>
      </c>
      <c r="P42" s="125"/>
      <c r="Q42" s="1693"/>
      <c r="R42" s="1693"/>
      <c r="S42" s="1693"/>
      <c r="T42" s="269"/>
      <c r="U42" s="269"/>
      <c r="V42" s="269"/>
      <c r="W42" s="269"/>
      <c r="X42" s="269"/>
      <c r="Y42" s="269"/>
      <c r="Z42" s="269"/>
      <c r="AA42" s="267"/>
    </row>
    <row r="43" spans="1:27">
      <c r="A43" t="s">
        <v>76</v>
      </c>
      <c r="B43" s="58" t="s">
        <v>4426</v>
      </c>
      <c r="C43" s="58"/>
      <c r="D43" s="210"/>
      <c r="E43" s="210"/>
      <c r="F43" s="210"/>
      <c r="G43" s="210"/>
      <c r="H43" s="210"/>
      <c r="I43" s="210"/>
      <c r="J43" s="210"/>
      <c r="K43" s="210"/>
      <c r="L43" s="210"/>
      <c r="M43" s="125">
        <v>-5640000000</v>
      </c>
      <c r="N43" s="210">
        <v>-8964000000</v>
      </c>
      <c r="O43" s="125">
        <v>-8074999999.999999</v>
      </c>
      <c r="P43" s="125">
        <v>-7269000000</v>
      </c>
      <c r="Q43" s="1693">
        <v>-12037000000</v>
      </c>
      <c r="R43" s="1693">
        <v>-16415000000</v>
      </c>
      <c r="S43" s="1693">
        <v>-13527000000</v>
      </c>
      <c r="T43" s="269"/>
      <c r="U43" s="269"/>
      <c r="V43" s="269"/>
      <c r="W43" s="269"/>
      <c r="X43" s="269"/>
      <c r="Y43" s="269"/>
      <c r="Z43" s="269"/>
      <c r="AA43" s="267"/>
    </row>
    <row r="44" spans="1:27">
      <c r="A44" t="s">
        <v>76</v>
      </c>
      <c r="B44" s="58" t="s">
        <v>4427</v>
      </c>
      <c r="C44" s="58"/>
      <c r="D44" s="210"/>
      <c r="E44" s="210"/>
      <c r="F44" s="210"/>
      <c r="G44" s="210"/>
      <c r="H44" s="210"/>
      <c r="I44" s="210"/>
      <c r="J44" s="210"/>
      <c r="K44" s="210"/>
      <c r="L44" s="210"/>
      <c r="M44" s="125">
        <v>846000000</v>
      </c>
      <c r="N44" s="210">
        <v>-298800000</v>
      </c>
      <c r="O44" s="125">
        <v>2907000000</v>
      </c>
      <c r="P44" s="125">
        <v>952000000</v>
      </c>
      <c r="Q44" s="1693">
        <v>4945000000</v>
      </c>
      <c r="R44" s="1693">
        <v>599000000</v>
      </c>
      <c r="S44" s="1693">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1207</v>
      </c>
      <c r="C45" s="58"/>
      <c r="D45" s="210"/>
      <c r="E45" s="210"/>
      <c r="F45" s="210"/>
      <c r="G45" s="210"/>
      <c r="H45" s="210"/>
      <c r="I45" s="210"/>
      <c r="J45" s="210"/>
      <c r="K45" s="210"/>
      <c r="L45" s="210"/>
      <c r="M45" s="125">
        <v>846000000</v>
      </c>
      <c r="N45" s="210">
        <v>0</v>
      </c>
      <c r="O45" s="125">
        <v>2907000000</v>
      </c>
      <c r="P45" s="125">
        <v>1406000000</v>
      </c>
      <c r="Q45" s="1693">
        <v>5265000000</v>
      </c>
      <c r="R45" s="1693">
        <v>978000000</v>
      </c>
      <c r="S45" s="1693">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4428</v>
      </c>
      <c r="C46" s="58"/>
      <c r="D46" s="210"/>
      <c r="E46" s="210"/>
      <c r="F46" s="210"/>
      <c r="G46" s="210"/>
      <c r="H46" s="210"/>
      <c r="I46" s="210"/>
      <c r="J46" s="210"/>
      <c r="K46" s="210"/>
      <c r="L46" s="210"/>
      <c r="M46" s="125">
        <v>0</v>
      </c>
      <c r="N46" s="210">
        <v>0</v>
      </c>
      <c r="O46" s="125">
        <v>2260999999.9999995</v>
      </c>
      <c r="P46" s="125">
        <v>144000000</v>
      </c>
      <c r="Q46" s="1693">
        <v>5112000000</v>
      </c>
      <c r="R46" s="1693">
        <v>833000000</v>
      </c>
      <c r="S46" s="1693">
        <v>-246000000</v>
      </c>
      <c r="T46" s="269">
        <v>-2227000000</v>
      </c>
      <c r="U46" s="269">
        <v>61000000</v>
      </c>
      <c r="V46" s="269">
        <v>-34000000</v>
      </c>
      <c r="W46" s="269">
        <v>806000000</v>
      </c>
      <c r="X46" s="269">
        <v>780000000</v>
      </c>
      <c r="Y46" s="269">
        <v>780000000</v>
      </c>
      <c r="Z46" s="269">
        <v>780000000</v>
      </c>
      <c r="AA46" s="267">
        <v>780000000</v>
      </c>
    </row>
    <row r="47" spans="1:27">
      <c r="A47" t="s">
        <v>76</v>
      </c>
      <c r="B47" s="58" t="s">
        <v>4429</v>
      </c>
      <c r="C47" s="58"/>
      <c r="D47" s="210"/>
      <c r="E47" s="210"/>
      <c r="F47" s="210"/>
      <c r="G47" s="210"/>
      <c r="H47" s="210"/>
      <c r="I47" s="210"/>
      <c r="J47" s="210"/>
      <c r="K47" s="210"/>
      <c r="L47" s="210"/>
      <c r="M47" s="125">
        <v>0</v>
      </c>
      <c r="N47" s="210">
        <v>-597600000</v>
      </c>
      <c r="O47" s="125">
        <v>-323000000</v>
      </c>
      <c r="P47" s="125">
        <v>-454000000</v>
      </c>
      <c r="Q47" s="1693">
        <v>-320000000</v>
      </c>
      <c r="R47" s="1693">
        <v>-379000000</v>
      </c>
      <c r="S47" s="1693">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595</v>
      </c>
      <c r="B48" s="1063" t="s">
        <v>4430</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2">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3">
        <v>6390000000</v>
      </c>
      <c r="R49" s="1693">
        <v>9551000000</v>
      </c>
      <c r="S49" s="1695"/>
      <c r="T49" s="269">
        <v>9530000000</v>
      </c>
      <c r="U49" s="269">
        <v>21151000000</v>
      </c>
      <c r="V49" s="269">
        <v>21787000000</v>
      </c>
      <c r="W49" s="269">
        <v>24634000000</v>
      </c>
      <c r="X49" s="269">
        <v>17393000000</v>
      </c>
      <c r="Y49" s="269">
        <v>21597000000</v>
      </c>
      <c r="Z49" s="269">
        <v>23419000000</v>
      </c>
      <c r="AA49" s="267">
        <v>24903000000</v>
      </c>
    </row>
    <row r="50" spans="1:27">
      <c r="A50" s="64" t="s">
        <v>4431</v>
      </c>
      <c r="B50" s="64" t="s">
        <v>4431</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3">
        <v>8011000000</v>
      </c>
      <c r="R50" s="1693">
        <v>10012000000</v>
      </c>
      <c r="S50" s="1693"/>
      <c r="T50" s="269">
        <v>3177000000</v>
      </c>
      <c r="U50" s="269">
        <v>7050000000</v>
      </c>
      <c r="V50" s="269">
        <v>7262000000</v>
      </c>
      <c r="W50" s="269">
        <v>8211000000</v>
      </c>
      <c r="X50" s="269">
        <v>5798000000</v>
      </c>
      <c r="Y50" s="269">
        <v>7199000000</v>
      </c>
      <c r="Z50" s="269">
        <v>7806000000</v>
      </c>
      <c r="AA50" s="267">
        <v>8301000000</v>
      </c>
    </row>
    <row r="51" spans="1:27">
      <c r="A51" s="64" t="s">
        <v>600</v>
      </c>
      <c r="B51" s="64" t="s">
        <v>600</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3">
        <v>-1621000000</v>
      </c>
      <c r="R51" s="1693">
        <v>-462000000</v>
      </c>
      <c r="S51" s="1693"/>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3">
        <v>10592000000</v>
      </c>
      <c r="R52" s="1693">
        <v>7463000000</v>
      </c>
      <c r="S52" s="1693"/>
      <c r="T52" s="269">
        <v>5188000000</v>
      </c>
      <c r="U52" s="269">
        <v>-5245000000</v>
      </c>
      <c r="V52" s="269">
        <v>-752000000</v>
      </c>
      <c r="W52" s="269">
        <v>-1894000000</v>
      </c>
      <c r="X52" s="269">
        <v>5000000</v>
      </c>
      <c r="Y52" s="269">
        <v>-3170000000</v>
      </c>
      <c r="Z52" s="269">
        <v>-3839000000</v>
      </c>
      <c r="AA52" s="267">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3">
        <v>11682000000</v>
      </c>
      <c r="R53" s="1693">
        <v>10295000000</v>
      </c>
      <c r="S53" s="1693"/>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3">
        <v>-1090000000</v>
      </c>
      <c r="R54" s="1693">
        <v>-2832000000</v>
      </c>
      <c r="S54" s="1693"/>
      <c r="T54" s="269">
        <v>-2587000000</v>
      </c>
      <c r="U54" s="269">
        <v>-6700000000</v>
      </c>
      <c r="V54" s="269">
        <v>-3100000000</v>
      </c>
      <c r="W54" s="269">
        <v>-4300000000</v>
      </c>
      <c r="X54" s="269">
        <v>-4600000000</v>
      </c>
      <c r="Y54" s="269">
        <v>-5400000000</v>
      </c>
      <c r="Z54" s="269">
        <v>-5400000000</v>
      </c>
      <c r="AA54" s="267">
        <v>-5400000000</v>
      </c>
    </row>
    <row r="55" spans="1:27">
      <c r="A55" s="64" t="s">
        <v>4432</v>
      </c>
      <c r="B55" s="64" t="s">
        <v>4433</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1210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2224</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3212</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724</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1174</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3478</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4434</v>
      </c>
      <c r="B1" s="967" t="s">
        <v>4435</v>
      </c>
      <c r="C1" s="967"/>
      <c r="D1" s="968"/>
      <c r="E1" s="968"/>
      <c r="F1" s="968"/>
      <c r="G1" s="968"/>
      <c r="H1" s="968"/>
      <c r="I1" s="968"/>
      <c r="J1" s="968"/>
      <c r="K1" s="968"/>
      <c r="L1" s="968"/>
      <c r="M1" s="968"/>
      <c r="N1" s="968"/>
      <c r="O1" s="969"/>
      <c r="P1" s="969"/>
      <c r="Q1" s="969"/>
      <c r="R1" s="970"/>
      <c r="S1" s="969"/>
      <c r="T1" s="969"/>
      <c r="U1" s="969"/>
      <c r="V1"/>
      <c r="W1" s="969"/>
    </row>
    <row r="2" spans="1:23">
      <c r="B2" s="973" t="s">
        <v>4436</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4437</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4438</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3189</v>
      </c>
      <c r="B9" s="988" t="s">
        <v>3190</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2883</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4439</v>
      </c>
      <c r="C11" s="981" t="s">
        <v>2361</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2080</v>
      </c>
      <c r="B12" s="997" t="s">
        <v>4440</v>
      </c>
      <c r="C12" s="981" t="s">
        <v>2361</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2451</v>
      </c>
      <c r="B13" s="988" t="s">
        <v>3194</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4086</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561</v>
      </c>
      <c r="B15" s="981" t="s">
        <v>1716</v>
      </c>
      <c r="C15" s="981" t="s">
        <v>41</v>
      </c>
      <c r="D15" s="969"/>
      <c r="E15" s="969"/>
      <c r="F15" s="969"/>
      <c r="G15" s="969"/>
      <c r="H15" s="969"/>
      <c r="I15" s="1051"/>
      <c r="J15" s="1051"/>
      <c r="K15" s="1051"/>
      <c r="L15" s="1051"/>
      <c r="M15" s="1051"/>
      <c r="N15" s="1050">
        <v>225793999999.99997</v>
      </c>
      <c r="O15" s="1050">
        <v>247350000000</v>
      </c>
      <c r="P15" s="1050">
        <v>281286000000</v>
      </c>
      <c r="Q15" s="2664">
        <v>276709000000</v>
      </c>
      <c r="R15" s="1050">
        <v>297007000000</v>
      </c>
      <c r="S15" s="1048">
        <v>315129000000</v>
      </c>
      <c r="T15" s="1048">
        <v>321600000000</v>
      </c>
      <c r="U15" s="1048">
        <v>329430000000</v>
      </c>
      <c r="V15" s="1048">
        <v>355380000000</v>
      </c>
      <c r="W15" s="1048">
        <v>386852000000</v>
      </c>
    </row>
    <row r="16" spans="1:23">
      <c r="A16" s="981" t="s">
        <v>563</v>
      </c>
      <c r="B16" s="981" t="s">
        <v>1719</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2234</v>
      </c>
      <c r="B17" s="988" t="s">
        <v>3195</v>
      </c>
      <c r="C17" s="981" t="s">
        <v>1001</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4441</v>
      </c>
      <c r="B18" s="997" t="s">
        <v>4442</v>
      </c>
      <c r="C18" s="981" t="s">
        <v>4443</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1001</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4444</v>
      </c>
      <c r="B20" s="997" t="s">
        <v>4445</v>
      </c>
      <c r="C20" s="981" t="s">
        <v>2105</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4446</v>
      </c>
      <c r="B21" s="997" t="s">
        <v>4447</v>
      </c>
      <c r="C21" s="981" t="s">
        <v>2105</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4448</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5085300000000</v>
      </c>
      <c r="U23" s="1055">
        <v>5139108000000</v>
      </c>
      <c r="V23" s="1055">
        <f>V24+V40</f>
        <v>5401776000000</v>
      </c>
      <c r="W23" s="1055">
        <f>W24+W40</f>
        <v>5302148000000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4281300000000</v>
      </c>
      <c r="U24" s="1061">
        <v>4502210000000</v>
      </c>
      <c r="V24" s="1061">
        <f>V25+V26+V27+V30+V33+V34+V35</f>
        <v>4785784000000</v>
      </c>
      <c r="W24" s="1061">
        <f t="shared" ref="W24" si="4">W25+W26+W27+W30+W33+W34+W35</f>
        <v>4710492000000</v>
      </c>
    </row>
    <row r="25" spans="1:23">
      <c r="A25" s="988" t="s">
        <v>800</v>
      </c>
      <c r="B25" s="988" t="s">
        <v>1386</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1009</v>
      </c>
      <c r="B26" s="988" t="s">
        <v>1731</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1188</v>
      </c>
      <c r="B27" s="988" t="s">
        <v>4449</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673</v>
      </c>
      <c r="B28" s="997" t="s">
        <v>673</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4450</v>
      </c>
      <c r="B29" s="997" t="s">
        <v>4450</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4451</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4452</v>
      </c>
      <c r="B31" s="997" t="s">
        <v>4453</v>
      </c>
      <c r="C31" s="981" t="s">
        <v>4454</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4455</v>
      </c>
      <c r="B32" s="997" t="s">
        <v>2579</v>
      </c>
      <c r="C32" s="981" t="s">
        <v>4454</v>
      </c>
      <c r="D32" s="969"/>
      <c r="E32" s="969"/>
      <c r="F32" s="969"/>
      <c r="G32" s="969"/>
      <c r="H32" s="969"/>
      <c r="I32" s="1051"/>
      <c r="J32" s="1051"/>
      <c r="K32" s="1051"/>
      <c r="L32" s="1051"/>
      <c r="M32" s="1051"/>
      <c r="N32" s="1061">
        <f>N30-N31</f>
        <v>371895999999.99994</v>
      </c>
      <c r="O32" s="1061">
        <f t="shared" ref="O32:W32" si="5">O30-O31</f>
        <v>451050000000</v>
      </c>
      <c r="P32" s="1061">
        <f t="shared" si="5"/>
        <v>500064000000</v>
      </c>
      <c r="Q32" s="1061">
        <f>Q30-Q31</f>
        <v>537141000000</v>
      </c>
      <c r="R32" s="1061">
        <f t="shared" ref="R32:V32" si="6">R30-R31</f>
        <v>628956000000</v>
      </c>
      <c r="S32" s="1061">
        <f t="shared" si="6"/>
        <v>667332000000.00012</v>
      </c>
      <c r="T32" s="1061">
        <f t="shared" si="6"/>
        <v>683400000000</v>
      </c>
      <c r="U32" s="1061">
        <f t="shared" si="6"/>
        <v>592974000000.00012</v>
      </c>
      <c r="V32" s="1061">
        <f t="shared" si="6"/>
        <v>592300000000</v>
      </c>
      <c r="W32" s="1061">
        <f t="shared" si="5"/>
        <v>546144000000</v>
      </c>
    </row>
    <row r="33" spans="1:23">
      <c r="A33" s="988" t="s">
        <v>4456</v>
      </c>
      <c r="B33" s="988" t="s">
        <v>4457</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809</v>
      </c>
      <c r="B34" s="988" t="s">
        <v>1735</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2248</v>
      </c>
      <c r="B35" s="988" t="s">
        <v>4458</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1048">
        <v>-60300000000</v>
      </c>
      <c r="U35" s="1048">
        <v>0</v>
      </c>
      <c r="V35" s="1048">
        <v>94768000000</v>
      </c>
      <c r="W35" s="1048">
        <v>-136536000000</v>
      </c>
    </row>
    <row r="36" spans="1:23">
      <c r="A36" s="997" t="s">
        <v>4459</v>
      </c>
      <c r="B36" s="997" t="s">
        <v>4460</v>
      </c>
      <c r="C36" s="981" t="s">
        <v>2454</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4461</v>
      </c>
      <c r="B37" s="997" t="s">
        <v>4462</v>
      </c>
      <c r="C37" s="981" t="s">
        <v>2454</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4463</v>
      </c>
      <c r="B38" s="997" t="s">
        <v>4464</v>
      </c>
      <c r="C38" s="981" t="s">
        <v>2454</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4465</v>
      </c>
      <c r="B39" s="997" t="s">
        <v>4466</v>
      </c>
      <c r="C39" s="981" t="s">
        <v>2454</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4467</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4">
        <v>878958000000.00012</v>
      </c>
      <c r="R40" s="1050">
        <v>891021000000</v>
      </c>
      <c r="S40" s="1048">
        <v>889776000000</v>
      </c>
      <c r="T40" s="1048">
        <v>804000000000</v>
      </c>
      <c r="U40" s="1048">
        <v>636898000000</v>
      </c>
      <c r="V40" s="1048">
        <v>615992000000</v>
      </c>
      <c r="W40" s="1048">
        <v>591656000000</v>
      </c>
    </row>
    <row r="41" spans="1:23">
      <c r="A41" s="972" t="s">
        <v>76</v>
      </c>
      <c r="B41" s="981" t="s">
        <v>4468</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4469</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4">
        <v>-602249000000.00012</v>
      </c>
      <c r="R42" s="1050">
        <v>-786195000000</v>
      </c>
      <c r="S42" s="1048">
        <v>-741480000000</v>
      </c>
      <c r="T42" s="1048">
        <v>-562800000000</v>
      </c>
      <c r="U42" s="1048">
        <v>-307467999999.99994</v>
      </c>
      <c r="V42" s="1048">
        <v>-592300000000</v>
      </c>
      <c r="W42" s="1048">
        <v>-568900000000</v>
      </c>
    </row>
    <row r="43" spans="1:23">
      <c r="A43" s="972" t="s">
        <v>76</v>
      </c>
      <c r="B43" s="981" t="s">
        <v>4470</v>
      </c>
      <c r="C43" s="981"/>
      <c r="D43" s="969"/>
      <c r="E43" s="969"/>
      <c r="F43" s="969"/>
      <c r="G43" s="969"/>
      <c r="H43" s="969"/>
      <c r="I43" s="1051"/>
      <c r="J43" s="1051"/>
      <c r="K43" s="1051"/>
      <c r="L43" s="1051"/>
      <c r="M43" s="1051"/>
      <c r="N43" s="1050">
        <v>-212512000000</v>
      </c>
      <c r="O43" s="1050">
        <v>-145500000000</v>
      </c>
      <c r="P43" s="1050">
        <v>-187523999999.99997</v>
      </c>
      <c r="Q43" s="2664">
        <v>-113938999999.99998</v>
      </c>
      <c r="R43" s="1050">
        <v>-262065000000</v>
      </c>
      <c r="S43" s="1048">
        <v>-203907000000.00003</v>
      </c>
      <c r="T43" s="1048">
        <v>100500000000</v>
      </c>
      <c r="U43" s="1048">
        <v>395316000000.00006</v>
      </c>
      <c r="V43" s="1048">
        <v>142152000000</v>
      </c>
      <c r="W43" s="1048">
        <v>295828000000</v>
      </c>
    </row>
    <row r="44" spans="1:23">
      <c r="A44" s="972" t="s">
        <v>76</v>
      </c>
      <c r="B44" s="981" t="s">
        <v>4471</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4472</v>
      </c>
      <c r="C45" s="981"/>
      <c r="D45" s="969"/>
      <c r="E45" s="969"/>
      <c r="F45" s="969"/>
      <c r="G45" s="969"/>
      <c r="H45" s="969"/>
      <c r="I45" s="1050">
        <v>-120211000000</v>
      </c>
      <c r="J45" s="1050">
        <v>-124487999999.99998</v>
      </c>
      <c r="K45" s="1050">
        <v>-113140000000</v>
      </c>
      <c r="L45" s="1050">
        <v>-194816000000.00003</v>
      </c>
      <c r="M45" s="1050">
        <v>-310180000000</v>
      </c>
      <c r="N45" s="1050"/>
      <c r="O45" s="1050"/>
      <c r="P45" s="1696"/>
      <c r="Q45" s="1077"/>
      <c r="R45" s="1077"/>
      <c r="S45" s="1050"/>
      <c r="T45" s="1050"/>
      <c r="U45" s="1050"/>
      <c r="V45" s="1050"/>
      <c r="W45" s="1050"/>
    </row>
    <row r="46" spans="1:23" s="848" customFormat="1">
      <c r="A46" s="1012" t="s">
        <v>115</v>
      </c>
      <c r="B46" s="1012" t="s">
        <v>4473</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4474</v>
      </c>
      <c r="B47" s="981" t="s">
        <v>4475</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4476</v>
      </c>
      <c r="B48" s="981" t="s">
        <v>4477</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4478</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4479</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4480</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4481</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4482</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4483</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4484</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1763</v>
      </c>
      <c r="O58" s="972" t="s">
        <v>1763</v>
      </c>
      <c r="P58" s="972" t="s">
        <v>1763</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452</v>
      </c>
      <c r="C60" s="981"/>
      <c r="D60" s="969"/>
      <c r="E60" s="969"/>
      <c r="F60" s="969"/>
      <c r="G60" s="969"/>
      <c r="H60" s="969"/>
      <c r="I60" s="1051">
        <f t="shared" ref="I60:W60" si="7">I6-I7-I22</f>
        <v>0</v>
      </c>
      <c r="J60" s="1051">
        <f t="shared" si="7"/>
        <v>0</v>
      </c>
      <c r="K60" s="1051">
        <f t="shared" si="7"/>
        <v>0</v>
      </c>
      <c r="L60" s="1051">
        <f t="shared" si="7"/>
        <v>0</v>
      </c>
      <c r="M60" s="1051">
        <f t="shared" si="7"/>
        <v>0</v>
      </c>
      <c r="N60" s="1051">
        <f t="shared" si="7"/>
        <v>0</v>
      </c>
      <c r="O60" s="1051">
        <f t="shared" si="7"/>
        <v>0</v>
      </c>
      <c r="P60" s="1051">
        <f t="shared" si="7"/>
        <v>0</v>
      </c>
      <c r="Q60" s="1051">
        <f t="shared" si="7"/>
        <v>0</v>
      </c>
      <c r="R60" s="1051">
        <f t="shared" ref="R60" si="8">R6-R7-R22</f>
        <v>0</v>
      </c>
      <c r="S60" s="1051">
        <f t="shared" si="7"/>
        <v>0</v>
      </c>
      <c r="T60" s="1051">
        <f t="shared" si="7"/>
        <v>0</v>
      </c>
      <c r="U60" s="1051">
        <f t="shared" si="7"/>
        <v>0</v>
      </c>
      <c r="V60" s="1051">
        <f t="shared" si="7"/>
        <v>0</v>
      </c>
      <c r="W60" s="1051">
        <f t="shared" si="7"/>
        <v>0</v>
      </c>
    </row>
    <row r="61" spans="1:23">
      <c r="B61" s="972" t="s">
        <v>141</v>
      </c>
      <c r="C61" s="981"/>
      <c r="D61" s="969"/>
      <c r="E61" s="969"/>
      <c r="F61" s="969"/>
      <c r="G61" s="969"/>
      <c r="H61" s="969"/>
      <c r="I61" s="1051">
        <f t="shared" ref="I61:W61" si="9">I7-I8-I16-I15</f>
        <v>0</v>
      </c>
      <c r="J61" s="1051">
        <f t="shared" si="9"/>
        <v>0</v>
      </c>
      <c r="K61" s="1051">
        <f t="shared" si="9"/>
        <v>0</v>
      </c>
      <c r="L61" s="1051">
        <f t="shared" si="9"/>
        <v>0</v>
      </c>
      <c r="M61" s="1051">
        <f t="shared" si="9"/>
        <v>0</v>
      </c>
      <c r="N61" s="1051">
        <f t="shared" si="9"/>
        <v>0</v>
      </c>
      <c r="O61" s="1051">
        <f t="shared" si="9"/>
        <v>0</v>
      </c>
      <c r="P61" s="1051">
        <f t="shared" si="9"/>
        <v>0</v>
      </c>
      <c r="Q61" s="1051">
        <f>Q7-Q8-Q16-Q15</f>
        <v>0</v>
      </c>
      <c r="R61" s="1051">
        <f>R7-R8-R16-R15</f>
        <v>0</v>
      </c>
      <c r="S61" s="1051">
        <f t="shared" si="9"/>
        <v>-4.8828125E-4</v>
      </c>
      <c r="T61" s="1051">
        <f>T7-T8-T16-T15</f>
        <v>0</v>
      </c>
      <c r="U61" s="1051">
        <f>U7-U8-U16-U15</f>
        <v>0</v>
      </c>
      <c r="V61" s="1051">
        <f t="shared" si="9"/>
        <v>0</v>
      </c>
      <c r="W61" s="1051">
        <f t="shared" si="9"/>
        <v>0</v>
      </c>
    </row>
    <row r="62" spans="1:23">
      <c r="B62" s="972" t="s">
        <v>142</v>
      </c>
      <c r="C62" s="981"/>
      <c r="D62" s="969"/>
      <c r="E62" s="969"/>
      <c r="F62" s="969"/>
      <c r="G62" s="969"/>
      <c r="H62" s="969"/>
      <c r="I62" s="1051">
        <f>I8-I9-I10-I13-I14</f>
        <v>6.103515625E-5</v>
      </c>
      <c r="J62" s="1051">
        <f t="shared" ref="J62:W62" si="10">J8-J9-J10-J13-J14</f>
        <v>6.866455078125E-5</v>
      </c>
      <c r="K62" s="1051">
        <f t="shared" si="10"/>
        <v>-6.103515625E-5</v>
      </c>
      <c r="L62" s="1051">
        <f>L8-L9-L10-L13-L14</f>
        <v>0</v>
      </c>
      <c r="M62" s="1051">
        <f>M8-M9-M10-M13-M14</f>
        <v>0</v>
      </c>
      <c r="N62" s="1051">
        <f>N8-N9-N10-N13-N14</f>
        <v>0</v>
      </c>
      <c r="O62" s="1051">
        <f t="shared" si="10"/>
        <v>0</v>
      </c>
      <c r="P62" s="1051">
        <f t="shared" si="10"/>
        <v>3.662109375E-4</v>
      </c>
      <c r="Q62" s="1051">
        <f t="shared" si="10"/>
        <v>1.220703125E-4</v>
      </c>
      <c r="R62" s="1051">
        <f t="shared" ref="R62" si="11">R8-R9-R10-R13-R14</f>
        <v>0</v>
      </c>
      <c r="S62" s="1051">
        <f>S8-S9-S10-S13-S14</f>
        <v>0</v>
      </c>
      <c r="T62" s="1051">
        <f>T8-T9-T10-T13-T14</f>
        <v>2.44140625E-4</v>
      </c>
      <c r="U62" s="1051">
        <f>U8-U9-U10-U13-U14</f>
        <v>2.44140625E-4</v>
      </c>
      <c r="V62" s="1051">
        <f>V8-V9-V10-V13-V14</f>
        <v>0</v>
      </c>
      <c r="W62" s="1051">
        <f t="shared" si="10"/>
        <v>0</v>
      </c>
    </row>
    <row r="63" spans="1:23">
      <c r="B63" s="972" t="s">
        <v>3212</v>
      </c>
      <c r="C63" s="981"/>
      <c r="D63" s="969"/>
      <c r="E63" s="969"/>
      <c r="F63" s="969"/>
      <c r="G63" s="969"/>
      <c r="H63" s="969"/>
      <c r="I63" s="1051">
        <f>I10-I11-I12</f>
        <v>0</v>
      </c>
      <c r="J63" s="1051">
        <f t="shared" ref="J63:U63" si="12">J10-J11-J12</f>
        <v>0</v>
      </c>
      <c r="K63" s="1051">
        <f t="shared" si="12"/>
        <v>0</v>
      </c>
      <c r="L63" s="1051">
        <f t="shared" si="12"/>
        <v>0</v>
      </c>
      <c r="M63" s="1051">
        <f t="shared" si="12"/>
        <v>0</v>
      </c>
      <c r="N63" s="1051">
        <f t="shared" si="12"/>
        <v>0</v>
      </c>
      <c r="O63" s="1051">
        <f t="shared" si="12"/>
        <v>0</v>
      </c>
      <c r="P63" s="1051">
        <f t="shared" si="12"/>
        <v>-2.288818359375E-4</v>
      </c>
      <c r="Q63" s="1051">
        <f t="shared" si="12"/>
        <v>0</v>
      </c>
      <c r="R63" s="1051">
        <f t="shared" ref="R63" si="13">R10-R11-R12</f>
        <v>0</v>
      </c>
      <c r="S63" s="1051">
        <f>S10-S11-S12</f>
        <v>0</v>
      </c>
      <c r="T63" s="1051">
        <f>T10-T11-T12</f>
        <v>0</v>
      </c>
      <c r="U63" s="1051">
        <f t="shared" si="12"/>
        <v>0</v>
      </c>
      <c r="V63" s="1051">
        <f>V10-V11-V12</f>
        <v>0</v>
      </c>
      <c r="W63" s="1051">
        <f>W10-W11-W12</f>
        <v>0</v>
      </c>
    </row>
    <row r="64" spans="1:23">
      <c r="B64" s="972" t="s">
        <v>1041</v>
      </c>
      <c r="C64" s="981"/>
      <c r="D64" s="969"/>
      <c r="E64" s="969"/>
      <c r="F64" s="969"/>
      <c r="G64" s="969"/>
      <c r="H64" s="969"/>
      <c r="I64" s="1051">
        <f t="shared" ref="I64:W64" si="14">I16-I17-I19</f>
        <v>0</v>
      </c>
      <c r="J64" s="1051">
        <f t="shared" si="14"/>
        <v>0</v>
      </c>
      <c r="K64" s="1051">
        <f t="shared" si="14"/>
        <v>0</v>
      </c>
      <c r="L64" s="1051">
        <f t="shared" si="14"/>
        <v>0</v>
      </c>
      <c r="M64" s="1051">
        <f t="shared" si="14"/>
        <v>0</v>
      </c>
      <c r="N64" s="1051">
        <f t="shared" si="14"/>
        <v>0</v>
      </c>
      <c r="O64" s="1051">
        <f t="shared" si="14"/>
        <v>0</v>
      </c>
      <c r="P64" s="1051">
        <f t="shared" si="14"/>
        <v>0</v>
      </c>
      <c r="Q64" s="1051">
        <f>Q16-Q17-Q19</f>
        <v>0</v>
      </c>
      <c r="R64" s="1051">
        <f t="shared" ref="R64" si="15">R16-R17-R19</f>
        <v>0</v>
      </c>
      <c r="S64" s="1051">
        <f t="shared" si="14"/>
        <v>0</v>
      </c>
      <c r="T64" s="1051">
        <f>T16-T17-T19</f>
        <v>0</v>
      </c>
      <c r="U64" s="1051">
        <f>U16-U17-U19</f>
        <v>0</v>
      </c>
      <c r="V64" s="1051">
        <f>V16-V17-V19</f>
        <v>0</v>
      </c>
      <c r="W64" s="1051">
        <f t="shared" si="14"/>
        <v>0</v>
      </c>
    </row>
    <row r="65" spans="2:23">
      <c r="B65" s="972" t="s">
        <v>2348</v>
      </c>
      <c r="C65" s="981"/>
      <c r="D65" s="969"/>
      <c r="E65" s="969"/>
      <c r="F65" s="969"/>
      <c r="G65" s="969"/>
      <c r="H65" s="969"/>
      <c r="I65" s="1051">
        <f>I19-I20-I21</f>
        <v>-1.220703125E-4</v>
      </c>
      <c r="J65" s="1051">
        <f t="shared" ref="J65:W65" si="16">J19-J20-J21</f>
        <v>1.220703125E-4</v>
      </c>
      <c r="K65" s="1051">
        <f t="shared" si="16"/>
        <v>0</v>
      </c>
      <c r="L65" s="1051">
        <f t="shared" si="16"/>
        <v>0</v>
      </c>
      <c r="M65" s="1051">
        <f>M19-M20-M21</f>
        <v>0</v>
      </c>
      <c r="N65" s="1697">
        <f t="shared" si="16"/>
        <v>796920000000</v>
      </c>
      <c r="O65" s="1697">
        <f t="shared" si="16"/>
        <v>712950000000</v>
      </c>
      <c r="P65" s="1697">
        <f t="shared" si="16"/>
        <v>796977000000</v>
      </c>
      <c r="Q65" s="1697">
        <f t="shared" si="16"/>
        <v>830127000000</v>
      </c>
      <c r="R65" s="1697">
        <f t="shared" ref="R65" si="17">R19-R20-R21</f>
        <v>803666000000</v>
      </c>
      <c r="S65" s="1697">
        <f t="shared" si="16"/>
        <v>722943000000</v>
      </c>
      <c r="T65" s="1697">
        <f t="shared" si="16"/>
        <v>623100000000</v>
      </c>
      <c r="U65" s="1697">
        <f t="shared" si="16"/>
        <v>812594000000.00012</v>
      </c>
      <c r="V65" s="1697">
        <f t="shared" si="16"/>
        <v>829220000000.00012</v>
      </c>
      <c r="W65" s="1697">
        <f t="shared" si="16"/>
        <v>819216000000</v>
      </c>
    </row>
    <row r="66" spans="2:23">
      <c r="B66" s="972" t="s">
        <v>1210</v>
      </c>
      <c r="C66" s="981"/>
      <c r="D66" s="969"/>
      <c r="E66" s="969"/>
      <c r="F66" s="969"/>
      <c r="G66" s="969"/>
      <c r="H66" s="969"/>
      <c r="I66" s="1051">
        <f>I23-I24-I40</f>
        <v>-4.8828125E-4</v>
      </c>
      <c r="J66" s="1051">
        <f>J23-J24-J40</f>
        <v>0</v>
      </c>
      <c r="K66" s="1051">
        <f t="shared" ref="K66:V66" si="18">K23-K24-K40</f>
        <v>0</v>
      </c>
      <c r="L66" s="1051">
        <f t="shared" si="18"/>
        <v>0</v>
      </c>
      <c r="M66" s="1051">
        <f t="shared" si="18"/>
        <v>0</v>
      </c>
      <c r="N66" s="1051">
        <f>N23-N24-N40</f>
        <v>0</v>
      </c>
      <c r="O66" s="1051">
        <f t="shared" si="18"/>
        <v>0</v>
      </c>
      <c r="P66" s="1051">
        <f t="shared" si="18"/>
        <v>0</v>
      </c>
      <c r="Q66" s="1051">
        <f>Q23-Q24-Q40</f>
        <v>-1.0986328125E-3</v>
      </c>
      <c r="R66" s="1051">
        <f t="shared" ref="R66" si="19">R23-R24-R40</f>
        <v>0</v>
      </c>
      <c r="S66" s="1051">
        <f t="shared" si="18"/>
        <v>0</v>
      </c>
      <c r="T66" s="1051">
        <f>T23-T24-T40</f>
        <v>0</v>
      </c>
      <c r="U66" s="1051">
        <f>U23-U24-U40</f>
        <v>0</v>
      </c>
      <c r="V66" s="1051">
        <f t="shared" si="18"/>
        <v>0</v>
      </c>
      <c r="W66" s="1051">
        <f>W23-W24-W40</f>
        <v>0</v>
      </c>
    </row>
    <row r="67" spans="2:23">
      <c r="B67" s="972" t="s">
        <v>4485</v>
      </c>
      <c r="C67" s="981"/>
      <c r="D67" s="969"/>
      <c r="E67" s="969"/>
      <c r="F67" s="969"/>
      <c r="G67" s="969"/>
      <c r="H67" s="969"/>
      <c r="I67" s="1051">
        <f>I24-I25-I26-I27-I30-I33-I34-I35</f>
        <v>5.79833984375E-4</v>
      </c>
      <c r="J67" s="1051">
        <f>J24-J25-J26-J27-J30-J33-J34-J35</f>
        <v>0</v>
      </c>
      <c r="K67" s="1051">
        <f t="shared" ref="K67:W67" si="20">K24-K25-K26-K27-K30-K33-K34-K35</f>
        <v>0</v>
      </c>
      <c r="L67" s="1051">
        <f t="shared" si="20"/>
        <v>0</v>
      </c>
      <c r="M67" s="1051">
        <f t="shared" si="20"/>
        <v>0</v>
      </c>
      <c r="N67" s="1051">
        <f t="shared" si="20"/>
        <v>6.103515625E-5</v>
      </c>
      <c r="O67" s="1051">
        <f t="shared" si="20"/>
        <v>0</v>
      </c>
      <c r="P67" s="1051">
        <f>P24-P25-P26-P27-P30-P33-P34-P35</f>
        <v>0</v>
      </c>
      <c r="Q67" s="1051">
        <f>Q24-Q25-Q26-Q27-Q30-Q33-Q34-Q35</f>
        <v>6.103515625E-5</v>
      </c>
      <c r="R67" s="1051">
        <f t="shared" ref="R67" si="21">R24-R25-R26-R27-R30-R33-R34-R35</f>
        <v>0</v>
      </c>
      <c r="S67" s="1051">
        <f>S24-S25-S26-S27-S30-S33-S34-S35</f>
        <v>0</v>
      </c>
      <c r="T67" s="1051">
        <f t="shared" si="20"/>
        <v>-1.220703125E-4</v>
      </c>
      <c r="U67" s="1051">
        <f t="shared" si="20"/>
        <v>-1.220703125E-4</v>
      </c>
      <c r="V67" s="1051">
        <f>V24-V25-V26-V27-V30-V33-V34-V35</f>
        <v>0</v>
      </c>
      <c r="W67" s="1051">
        <f t="shared" si="20"/>
        <v>0</v>
      </c>
    </row>
    <row r="68" spans="2:23">
      <c r="B68" s="972" t="s">
        <v>291</v>
      </c>
      <c r="C68" s="981"/>
      <c r="D68" s="969"/>
      <c r="E68" s="969"/>
      <c r="F68" s="969"/>
      <c r="G68" s="969"/>
      <c r="H68" s="969"/>
      <c r="I68" s="1051">
        <f t="shared" ref="I68:W68" si="22">I27-I28-I29</f>
        <v>0</v>
      </c>
      <c r="J68" s="1051">
        <f>J27-J28-J29</f>
        <v>0</v>
      </c>
      <c r="K68" s="1051">
        <f t="shared" si="22"/>
        <v>0</v>
      </c>
      <c r="L68" s="1051">
        <f>L27-L28-L29</f>
        <v>0</v>
      </c>
      <c r="M68" s="1051">
        <f>M27-M28-M29</f>
        <v>0</v>
      </c>
      <c r="N68" s="1697">
        <f t="shared" si="22"/>
        <v>332049999999.99994</v>
      </c>
      <c r="O68" s="1697">
        <f t="shared" si="22"/>
        <v>349200000000</v>
      </c>
      <c r="P68" s="1697">
        <f t="shared" si="22"/>
        <v>390675000000</v>
      </c>
      <c r="Q68" s="1697">
        <f t="shared" si="22"/>
        <v>488310000000</v>
      </c>
      <c r="R68" s="1697">
        <f t="shared" ref="R68" si="23">R27-R28-R29</f>
        <v>524130000000</v>
      </c>
      <c r="S68" s="1697">
        <f t="shared" si="22"/>
        <v>537572999999.99994</v>
      </c>
      <c r="T68" s="1697">
        <f t="shared" si="22"/>
        <v>663300000000</v>
      </c>
      <c r="U68" s="1697">
        <f t="shared" si="22"/>
        <v>702784000000</v>
      </c>
      <c r="V68" s="1697">
        <f t="shared" si="22"/>
        <v>734452000000</v>
      </c>
      <c r="W68" s="1697">
        <f t="shared" si="22"/>
        <v>819216000000</v>
      </c>
    </row>
    <row r="69" spans="2:23">
      <c r="B69" s="972" t="s">
        <v>292</v>
      </c>
      <c r="C69" s="981"/>
      <c r="D69" s="969"/>
      <c r="E69" s="969"/>
      <c r="F69" s="969"/>
      <c r="G69" s="969"/>
      <c r="H69" s="969"/>
      <c r="I69" s="1697">
        <f>I30-I31-I32</f>
        <v>203434000000.00003</v>
      </c>
      <c r="J69" s="1697">
        <f t="shared" ref="J69:W69" si="24">J30-J31-J32</f>
        <v>269724000000</v>
      </c>
      <c r="K69" s="1697">
        <f t="shared" si="24"/>
        <v>294164000000</v>
      </c>
      <c r="L69" s="1697">
        <f t="shared" si="24"/>
        <v>535744000000</v>
      </c>
      <c r="M69" s="1697">
        <f t="shared" si="24"/>
        <v>369830000000</v>
      </c>
      <c r="N69" s="1051">
        <f t="shared" si="24"/>
        <v>0</v>
      </c>
      <c r="O69" s="1051">
        <f>O30-O31-O32</f>
        <v>0</v>
      </c>
      <c r="P69" s="1051">
        <f t="shared" si="24"/>
        <v>0</v>
      </c>
      <c r="Q69" s="1051">
        <f t="shared" si="24"/>
        <v>0</v>
      </c>
      <c r="R69" s="1051">
        <f t="shared" ref="R69" si="25">R30-R31-R32</f>
        <v>0</v>
      </c>
      <c r="S69" s="1051">
        <f t="shared" si="24"/>
        <v>0</v>
      </c>
      <c r="T69" s="1051">
        <f t="shared" si="24"/>
        <v>0</v>
      </c>
      <c r="U69" s="1051">
        <f t="shared" si="24"/>
        <v>0</v>
      </c>
      <c r="V69" s="1051">
        <f t="shared" si="24"/>
        <v>0</v>
      </c>
      <c r="W69" s="1051">
        <f t="shared" si="24"/>
        <v>0</v>
      </c>
    </row>
    <row r="70" spans="2:23">
      <c r="B70" s="972" t="s">
        <v>2477</v>
      </c>
      <c r="C70" s="981"/>
      <c r="D70" s="969"/>
      <c r="E70" s="969"/>
      <c r="F70" s="969"/>
      <c r="G70" s="969"/>
      <c r="H70" s="969"/>
      <c r="I70" s="1051">
        <f>I35-I36-I38-I37-I39</f>
        <v>0</v>
      </c>
      <c r="J70" s="1051">
        <f>J35-J36-J38-J37-J39</f>
        <v>7.62939453125E-6</v>
      </c>
      <c r="K70" s="1051">
        <f t="shared" ref="K70:W70" si="26">K35-K36-K38-K37-K39</f>
        <v>0</v>
      </c>
      <c r="L70" s="1051">
        <f t="shared" si="26"/>
        <v>2.86102294921875E-5</v>
      </c>
      <c r="M70" s="1051">
        <f t="shared" si="26"/>
        <v>0</v>
      </c>
      <c r="N70" s="1697">
        <f t="shared" si="26"/>
        <v>66410000000</v>
      </c>
      <c r="O70" s="1697">
        <f t="shared" si="26"/>
        <v>72750000000</v>
      </c>
      <c r="P70" s="1697">
        <f t="shared" si="26"/>
        <v>93761999999.999985</v>
      </c>
      <c r="Q70" s="1697">
        <f>Q35-Q36-Q38-Q37-Q39</f>
        <v>65108000000</v>
      </c>
      <c r="R70" s="1697">
        <f t="shared" ref="R70" si="27">R35-R36-R38-R37-R39</f>
        <v>87355000000</v>
      </c>
      <c r="S70" s="1697">
        <f t="shared" si="26"/>
        <v>0</v>
      </c>
      <c r="T70" s="1697">
        <f t="shared" si="26"/>
        <v>-60300000000</v>
      </c>
      <c r="U70" s="1697">
        <f t="shared" si="26"/>
        <v>0</v>
      </c>
      <c r="V70" s="1697">
        <f t="shared" si="26"/>
        <v>94768000000</v>
      </c>
      <c r="W70" s="1697">
        <f t="shared" si="26"/>
        <v>-136536000000</v>
      </c>
    </row>
    <row r="71" spans="2:23">
      <c r="B71" s="972" t="s">
        <v>4486</v>
      </c>
      <c r="C71" s="981"/>
      <c r="D71" s="969"/>
      <c r="E71" s="969"/>
      <c r="F71" s="969"/>
      <c r="G71" s="969"/>
      <c r="H71" s="969"/>
      <c r="I71" s="1051">
        <f t="shared" ref="I71:W71" si="28">I46-I47-I48</f>
        <v>0</v>
      </c>
      <c r="J71" s="1051">
        <f t="shared" si="28"/>
        <v>0</v>
      </c>
      <c r="K71" s="1051">
        <f t="shared" si="28"/>
        <v>0</v>
      </c>
      <c r="L71" s="1051">
        <f t="shared" si="28"/>
        <v>0</v>
      </c>
      <c r="M71" s="1051">
        <f t="shared" si="28"/>
        <v>0</v>
      </c>
      <c r="N71" s="1697">
        <f t="shared" si="28"/>
        <v>519938999999.99994</v>
      </c>
      <c r="O71" s="1697">
        <f t="shared" si="28"/>
        <v>493846000000</v>
      </c>
      <c r="P71" s="1697">
        <f t="shared" si="28"/>
        <v>589773000000</v>
      </c>
      <c r="Q71" s="1697">
        <f t="shared" si="28"/>
        <v>602249000000</v>
      </c>
      <c r="R71" s="1697">
        <f t="shared" ref="R71" si="29">R46-R47-R48</f>
        <v>786195000000</v>
      </c>
      <c r="S71" s="1697">
        <f t="shared" si="28"/>
        <v>741480000000</v>
      </c>
      <c r="T71" s="1697">
        <f t="shared" si="28"/>
        <v>562800000000</v>
      </c>
      <c r="U71" s="1697">
        <f t="shared" si="28"/>
        <v>307468000000</v>
      </c>
      <c r="V71" s="1697">
        <f t="shared" si="28"/>
        <v>574526450000</v>
      </c>
      <c r="W71" s="1697">
        <f t="shared" si="28"/>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626</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2306</v>
      </c>
      <c r="C74" s="981"/>
      <c r="D74" s="969"/>
      <c r="E74" s="969"/>
      <c r="F74" s="969"/>
      <c r="G74" s="969"/>
      <c r="H74" s="969"/>
      <c r="I74" s="1006">
        <f t="shared" ref="I74:W74" si="30">((I7/I73))*100</f>
        <v>20.567715422052991</v>
      </c>
      <c r="J74" s="1006">
        <f t="shared" si="30"/>
        <v>21.854269003517231</v>
      </c>
      <c r="K74" s="1006">
        <f t="shared" si="30"/>
        <v>22.224656223398515</v>
      </c>
      <c r="L74" s="1006">
        <f t="shared" si="30"/>
        <v>25.232426926857222</v>
      </c>
      <c r="M74" s="1006">
        <f t="shared" si="30"/>
        <v>23.477474989436814</v>
      </c>
      <c r="N74" s="1006">
        <f t="shared" si="30"/>
        <v>22.499896665133519</v>
      </c>
      <c r="O74" s="1006">
        <f t="shared" si="30"/>
        <v>23.699977195898231</v>
      </c>
      <c r="P74" s="1006">
        <f t="shared" si="30"/>
        <v>23.898909584531019</v>
      </c>
      <c r="Q74" s="1006">
        <f t="shared" si="30"/>
        <v>24</v>
      </c>
      <c r="R74" s="1006">
        <f t="shared" ref="R74" si="31">((R7/R73))*100</f>
        <v>23.1</v>
      </c>
      <c r="S74" s="1006">
        <f t="shared" si="30"/>
        <v>22.7</v>
      </c>
      <c r="T74" s="1006">
        <f t="shared" si="30"/>
        <v>22.400000000000002</v>
      </c>
      <c r="U74" s="1006">
        <f t="shared" si="30"/>
        <v>22</v>
      </c>
      <c r="V74" s="1006">
        <f t="shared" si="30"/>
        <v>20.824907190957003</v>
      </c>
      <c r="W74" s="1006">
        <f t="shared" si="30"/>
        <v>19.557950120752569</v>
      </c>
    </row>
    <row r="75" spans="2:23">
      <c r="B75" s="972" t="s">
        <v>4487</v>
      </c>
      <c r="C75" s="981"/>
      <c r="D75" s="969"/>
      <c r="E75" s="969"/>
      <c r="F75" s="969"/>
      <c r="G75" s="969"/>
      <c r="H75" s="969"/>
      <c r="I75" s="1006">
        <f t="shared" ref="I75:W75" si="32">(I23/I73)*100</f>
        <v>20.763598426072541</v>
      </c>
      <c r="J75" s="1006">
        <f t="shared" si="32"/>
        <v>21.95271165668623</v>
      </c>
      <c r="K75" s="1006">
        <f t="shared" si="32"/>
        <v>22.125439008115482</v>
      </c>
      <c r="L75" s="1006">
        <f t="shared" si="32"/>
        <v>25.331767190348785</v>
      </c>
      <c r="M75" s="1006">
        <f t="shared" si="32"/>
        <v>25.746306606063062</v>
      </c>
      <c r="N75" s="1006">
        <f t="shared" si="32"/>
        <v>26.699877375958447</v>
      </c>
      <c r="O75" s="1006">
        <f t="shared" si="32"/>
        <v>27.099973924423715</v>
      </c>
      <c r="P75" s="1006">
        <f t="shared" si="32"/>
        <v>27.598740775441676</v>
      </c>
      <c r="Q75" s="1006">
        <f t="shared" si="32"/>
        <v>27.699999999999992</v>
      </c>
      <c r="R75" s="1006">
        <f t="shared" ref="R75" si="33">(R23/R73)*100</f>
        <v>27.400000000000002</v>
      </c>
      <c r="S75" s="1006">
        <f t="shared" si="32"/>
        <v>26.700000000000003</v>
      </c>
      <c r="T75" s="1006">
        <f t="shared" si="32"/>
        <v>25.3</v>
      </c>
      <c r="U75" s="1006">
        <f t="shared" si="32"/>
        <v>23.400000000000002</v>
      </c>
      <c r="V75" s="1006">
        <f t="shared" si="32"/>
        <v>23.505340789793056</v>
      </c>
      <c r="W75" s="1006">
        <f t="shared" si="32"/>
        <v>21.700011324454039</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5" bestFit="1" customWidth="1"/>
    <col min="2" max="2" width="41.28515625" style="1705" bestFit="1" customWidth="1"/>
    <col min="3" max="3" width="19.42578125" style="1705" bestFit="1" customWidth="1"/>
    <col min="4" max="17" width="11.7109375" style="1705" bestFit="1" customWidth="1"/>
    <col min="18" max="24" width="12" style="1705" bestFit="1" customWidth="1"/>
    <col min="25" max="26" width="13.7109375" style="1705" bestFit="1" customWidth="1"/>
    <col min="27" max="27" width="8.85546875" style="1570"/>
  </cols>
  <sheetData>
    <row r="1" spans="1:47">
      <c r="A1" s="1699" t="s">
        <v>4488</v>
      </c>
      <c r="B1" s="1700" t="s">
        <v>4489</v>
      </c>
      <c r="C1" s="1700"/>
      <c r="D1" s="1701"/>
      <c r="E1" s="1701"/>
      <c r="F1" s="1701"/>
      <c r="G1" s="1701"/>
      <c r="H1" s="1701"/>
      <c r="I1" s="1701"/>
      <c r="J1" s="1701"/>
      <c r="K1" s="1701"/>
      <c r="L1" s="1701"/>
      <c r="M1" s="1701"/>
      <c r="N1" s="1701"/>
      <c r="O1" s="1702"/>
      <c r="P1" s="1702"/>
      <c r="Q1" s="1702"/>
      <c r="R1" s="1703"/>
      <c r="S1" s="1702"/>
      <c r="T1" s="1702"/>
      <c r="U1" s="1702"/>
      <c r="V1" s="1702"/>
      <c r="W1" s="1702"/>
      <c r="X1" s="1702"/>
      <c r="Y1" s="1704"/>
      <c r="Z1" s="1704"/>
      <c r="AA1" s="1698"/>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6" t="s">
        <v>2309</v>
      </c>
      <c r="C2" s="1706"/>
      <c r="D2" s="1702"/>
      <c r="E2" s="1702"/>
      <c r="F2" s="1702"/>
      <c r="G2" s="1702"/>
      <c r="H2" s="1702"/>
      <c r="I2" s="1702"/>
      <c r="J2" s="1702"/>
      <c r="K2" s="1702"/>
      <c r="L2" s="1702"/>
      <c r="M2" s="1702"/>
      <c r="N2" s="1702"/>
      <c r="O2" s="1702"/>
      <c r="P2" s="1702"/>
      <c r="Q2" s="1702"/>
      <c r="R2" s="1707"/>
      <c r="S2" s="1708"/>
      <c r="T2" s="1709"/>
      <c r="U2" s="1702"/>
      <c r="V2" s="1702"/>
      <c r="W2" s="1702"/>
      <c r="X2" s="1702"/>
      <c r="Y2" s="1704"/>
      <c r="Z2" s="1704"/>
      <c r="AA2" s="1698"/>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10" t="s">
        <v>3</v>
      </c>
      <c r="C3" s="1710"/>
      <c r="D3" s="1702">
        <v>2000</v>
      </c>
      <c r="E3" s="1702">
        <v>2001</v>
      </c>
      <c r="F3" s="1702">
        <v>2002</v>
      </c>
      <c r="G3" s="1702">
        <v>2003</v>
      </c>
      <c r="H3" s="1702">
        <v>2004</v>
      </c>
      <c r="I3" s="1702">
        <v>2005</v>
      </c>
      <c r="J3" s="1702">
        <v>2006</v>
      </c>
      <c r="K3" s="1702">
        <v>2007</v>
      </c>
      <c r="L3" s="1702">
        <v>2008</v>
      </c>
      <c r="M3" s="1702">
        <v>2009</v>
      </c>
      <c r="N3" s="1702">
        <v>2010</v>
      </c>
      <c r="O3" s="1702">
        <v>2011</v>
      </c>
      <c r="P3" s="1702">
        <v>2012</v>
      </c>
      <c r="Q3" s="1702">
        <v>2013</v>
      </c>
      <c r="R3" s="1702">
        <v>2014</v>
      </c>
      <c r="S3" s="1702">
        <v>2015</v>
      </c>
      <c r="T3" s="1702">
        <v>2016</v>
      </c>
      <c r="U3" s="1702">
        <v>2017</v>
      </c>
      <c r="V3" s="1702">
        <v>2018</v>
      </c>
      <c r="W3" s="1702">
        <v>2019</v>
      </c>
      <c r="X3" s="1702">
        <v>2020</v>
      </c>
      <c r="Y3" s="1702">
        <v>2021</v>
      </c>
      <c r="Z3" s="1702">
        <v>2022</v>
      </c>
      <c r="AA3" s="1698"/>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10" t="s">
        <v>4</v>
      </c>
      <c r="C4" s="1710"/>
      <c r="D4" s="1702" t="s">
        <v>5</v>
      </c>
      <c r="E4" s="1702" t="s">
        <v>6</v>
      </c>
      <c r="F4" s="1702" t="s">
        <v>7</v>
      </c>
      <c r="G4" s="1702" t="s">
        <v>8</v>
      </c>
      <c r="H4" s="1702" t="s">
        <v>9</v>
      </c>
      <c r="I4" s="1702" t="s">
        <v>10</v>
      </c>
      <c r="J4" s="1702" t="s">
        <v>11</v>
      </c>
      <c r="K4" s="1702" t="s">
        <v>12</v>
      </c>
      <c r="L4" s="1702" t="s">
        <v>13</v>
      </c>
      <c r="M4" s="1702" t="s">
        <v>14</v>
      </c>
      <c r="N4" s="1702" t="s">
        <v>15</v>
      </c>
      <c r="O4" s="1702" t="s">
        <v>16</v>
      </c>
      <c r="P4" s="1702" t="s">
        <v>17</v>
      </c>
      <c r="Q4" s="1702" t="s">
        <v>18</v>
      </c>
      <c r="R4" s="1703" t="s">
        <v>19</v>
      </c>
      <c r="S4" s="1702" t="s">
        <v>20</v>
      </c>
      <c r="T4" s="1702" t="s">
        <v>21</v>
      </c>
      <c r="U4" s="1702" t="s">
        <v>22</v>
      </c>
      <c r="V4" s="1702" t="s">
        <v>23</v>
      </c>
      <c r="W4" s="1702" t="s">
        <v>24</v>
      </c>
      <c r="X4" s="1702" t="s">
        <v>25</v>
      </c>
      <c r="Y4" s="1732" t="s">
        <v>26</v>
      </c>
      <c r="Z4" s="1732" t="s">
        <v>27</v>
      </c>
      <c r="AA4" s="1698"/>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5" t="s">
        <v>28</v>
      </c>
      <c r="B5" s="1710" t="s">
        <v>29</v>
      </c>
      <c r="C5" s="1710"/>
      <c r="D5" s="1702" t="s">
        <v>30</v>
      </c>
      <c r="E5" s="1702" t="s">
        <v>30</v>
      </c>
      <c r="F5" s="1702" t="s">
        <v>30</v>
      </c>
      <c r="G5" s="1702" t="s">
        <v>30</v>
      </c>
      <c r="H5" s="1702" t="s">
        <v>30</v>
      </c>
      <c r="I5" s="1701" t="s">
        <v>31</v>
      </c>
      <c r="J5" s="1701" t="s">
        <v>30</v>
      </c>
      <c r="K5" s="1701" t="s">
        <v>30</v>
      </c>
      <c r="L5" s="1701" t="s">
        <v>30</v>
      </c>
      <c r="M5" s="1701" t="s">
        <v>30</v>
      </c>
      <c r="N5" s="1702" t="s">
        <v>31</v>
      </c>
      <c r="O5" s="1702" t="s">
        <v>30</v>
      </c>
      <c r="P5" s="1702" t="s">
        <v>30</v>
      </c>
      <c r="Q5" s="1702" t="s">
        <v>30</v>
      </c>
      <c r="R5" s="1702" t="s">
        <v>30</v>
      </c>
      <c r="S5" s="1702" t="s">
        <v>30</v>
      </c>
      <c r="T5" s="1702" t="s">
        <v>369</v>
      </c>
      <c r="U5" s="1702" t="s">
        <v>32</v>
      </c>
      <c r="V5" s="1702" t="s">
        <v>32</v>
      </c>
      <c r="W5" s="1702" t="s">
        <v>32</v>
      </c>
      <c r="X5" s="1702" t="s">
        <v>32</v>
      </c>
      <c r="Y5" s="1702" t="s">
        <v>32</v>
      </c>
      <c r="Z5" s="1702" t="s">
        <v>32</v>
      </c>
      <c r="AA5" s="1698"/>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2" t="s">
        <v>33</v>
      </c>
      <c r="B6" s="1723" t="s">
        <v>36</v>
      </c>
      <c r="C6" s="1724" t="s">
        <v>35</v>
      </c>
      <c r="D6" s="1725">
        <v>148800000</v>
      </c>
      <c r="E6" s="1725">
        <v>141100000</v>
      </c>
      <c r="F6" s="1726">
        <v>160300000</v>
      </c>
      <c r="G6" s="1726">
        <v>170400000</v>
      </c>
      <c r="H6" s="1726">
        <v>133600000</v>
      </c>
      <c r="I6" s="1726">
        <v>135900000</v>
      </c>
      <c r="J6" s="1726">
        <v>139700000</v>
      </c>
      <c r="K6" s="1726">
        <v>145200000</v>
      </c>
      <c r="L6" s="1726">
        <v>149800000</v>
      </c>
      <c r="M6" s="1726">
        <v>182800000</v>
      </c>
      <c r="N6" s="1726">
        <f>N7+N19</f>
        <v>200200000</v>
      </c>
      <c r="O6" s="1726">
        <f>O7+O19</f>
        <v>201000000</v>
      </c>
      <c r="P6" s="1726">
        <v>215200000</v>
      </c>
      <c r="Q6" s="1726">
        <v>196100000</v>
      </c>
      <c r="R6" s="1726">
        <v>206000000</v>
      </c>
      <c r="S6" s="1726">
        <v>207900000</v>
      </c>
      <c r="T6" s="1726">
        <v>226600000</v>
      </c>
      <c r="U6" s="1726">
        <v>226800000</v>
      </c>
      <c r="V6" s="1726">
        <v>230600000</v>
      </c>
      <c r="W6" s="1726">
        <v>235000000</v>
      </c>
      <c r="X6" s="1726">
        <v>237200000</v>
      </c>
      <c r="Y6" s="1735">
        <v>239600000</v>
      </c>
      <c r="Z6" s="1735">
        <v>242000000</v>
      </c>
      <c r="AA6" s="1727"/>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5" t="s">
        <v>36</v>
      </c>
      <c r="B7" s="1712" t="s">
        <v>4490</v>
      </c>
      <c r="C7" s="1713" t="s">
        <v>38</v>
      </c>
      <c r="D7" s="1714">
        <v>52600000</v>
      </c>
      <c r="E7" s="1714">
        <v>45400000</v>
      </c>
      <c r="F7" s="1711">
        <v>47000000</v>
      </c>
      <c r="G7" s="1711">
        <v>48400000</v>
      </c>
      <c r="H7" s="1711">
        <v>59800000</v>
      </c>
      <c r="I7" s="1711">
        <v>52100000</v>
      </c>
      <c r="J7" s="1711">
        <v>54900000</v>
      </c>
      <c r="K7" s="1711">
        <v>52800000</v>
      </c>
      <c r="L7" s="1711">
        <f t="shared" ref="L7:M7" si="1">L6-L19</f>
        <v>55500000</v>
      </c>
      <c r="M7" s="1711">
        <f t="shared" si="1"/>
        <v>59300000</v>
      </c>
      <c r="N7" s="1711">
        <f>N8+N27</f>
        <v>63500000</v>
      </c>
      <c r="O7" s="1711">
        <f>O8+O27</f>
        <v>64200000</v>
      </c>
      <c r="P7" s="1711">
        <f>P6-P19</f>
        <v>74600000</v>
      </c>
      <c r="Q7" s="1711">
        <f t="shared" ref="Q7:Z7" si="2">Q6-Q19</f>
        <v>84400000</v>
      </c>
      <c r="R7" s="1711">
        <f t="shared" si="2"/>
        <v>117200000</v>
      </c>
      <c r="S7" s="1711">
        <f t="shared" si="2"/>
        <v>116800000</v>
      </c>
      <c r="T7" s="1711">
        <f t="shared" si="2"/>
        <v>119100000</v>
      </c>
      <c r="U7" s="1711">
        <f t="shared" si="2"/>
        <v>119200000</v>
      </c>
      <c r="V7" s="1711">
        <f t="shared" si="2"/>
        <v>120600000</v>
      </c>
      <c r="W7" s="1711">
        <f t="shared" si="2"/>
        <v>122200000</v>
      </c>
      <c r="X7" s="1711">
        <f t="shared" si="2"/>
        <v>123200000</v>
      </c>
      <c r="Y7" s="1736">
        <f t="shared" si="2"/>
        <v>124500000</v>
      </c>
      <c r="Z7" s="1736">
        <f t="shared" si="2"/>
        <v>125700000</v>
      </c>
      <c r="AA7" s="1698"/>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5" t="s">
        <v>39</v>
      </c>
      <c r="B8" s="1715" t="s">
        <v>4491</v>
      </c>
      <c r="C8" s="1712" t="s">
        <v>41</v>
      </c>
      <c r="D8" s="1716">
        <v>27600000</v>
      </c>
      <c r="E8" s="1716">
        <v>26500000</v>
      </c>
      <c r="F8" s="1711">
        <v>26300000</v>
      </c>
      <c r="G8" s="1711">
        <v>24100000</v>
      </c>
      <c r="H8" s="1711">
        <v>27300000</v>
      </c>
      <c r="I8" s="1711">
        <v>29200000</v>
      </c>
      <c r="J8" s="1711">
        <v>29700000</v>
      </c>
      <c r="K8" s="1711">
        <v>27800000</v>
      </c>
      <c r="L8" s="1711">
        <v>29300000</v>
      </c>
      <c r="M8" s="1711">
        <v>31700000</v>
      </c>
      <c r="N8" s="1711">
        <f>N9+N10+N11+N12+N15</f>
        <v>35500000</v>
      </c>
      <c r="O8" s="1711">
        <f>O9+O10+O11+O12+O15</f>
        <v>37400000</v>
      </c>
      <c r="P8" s="1711">
        <v>38000000</v>
      </c>
      <c r="Q8" s="1711">
        <v>38200000</v>
      </c>
      <c r="R8" s="1711">
        <v>60300000</v>
      </c>
      <c r="S8" s="1711">
        <v>39000000</v>
      </c>
      <c r="T8" s="1711">
        <v>42700000</v>
      </c>
      <c r="U8" s="1711">
        <v>43900000</v>
      </c>
      <c r="V8" s="1711">
        <v>44900000</v>
      </c>
      <c r="W8" s="1711">
        <v>45800000</v>
      </c>
      <c r="X8" s="1711">
        <v>46600000</v>
      </c>
      <c r="Y8" s="1736">
        <v>47400000</v>
      </c>
      <c r="Z8" s="1736">
        <v>48100000</v>
      </c>
      <c r="AA8" s="1698"/>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7" t="s">
        <v>4492</v>
      </c>
      <c r="B9" s="1717" t="s">
        <v>4493</v>
      </c>
      <c r="C9" s="1701" t="s">
        <v>44</v>
      </c>
      <c r="D9" s="1716">
        <v>6400000</v>
      </c>
      <c r="E9" s="1716">
        <v>6000000</v>
      </c>
      <c r="F9" s="1711">
        <v>7500000</v>
      </c>
      <c r="G9" s="1711">
        <v>6500000</v>
      </c>
      <c r="H9" s="1711">
        <v>7300000</v>
      </c>
      <c r="I9" s="1711">
        <v>6500000</v>
      </c>
      <c r="J9" s="1711">
        <v>6700000</v>
      </c>
      <c r="K9" s="1711">
        <v>5400000</v>
      </c>
      <c r="L9" s="1711">
        <v>7300000</v>
      </c>
      <c r="M9" s="1711">
        <v>7100000</v>
      </c>
      <c r="N9" s="1711">
        <v>7600000</v>
      </c>
      <c r="O9" s="1711">
        <v>7600000</v>
      </c>
      <c r="P9" s="1711">
        <v>7700000</v>
      </c>
      <c r="Q9" s="1711">
        <v>7900000</v>
      </c>
      <c r="R9" s="1711">
        <v>8100000</v>
      </c>
      <c r="S9" s="1711">
        <v>8199999.9999999991</v>
      </c>
      <c r="T9" s="1711">
        <v>8500000</v>
      </c>
      <c r="U9" s="1711">
        <v>8800000</v>
      </c>
      <c r="V9" s="1711">
        <v>9100000</v>
      </c>
      <c r="W9" s="1711">
        <v>9300000</v>
      </c>
      <c r="X9" s="1711">
        <v>9500000</v>
      </c>
      <c r="Y9" s="1736">
        <v>9700000</v>
      </c>
      <c r="Z9" s="1736">
        <v>9800000</v>
      </c>
      <c r="AA9" s="1698"/>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7" t="s">
        <v>4494</v>
      </c>
      <c r="B10" s="1717" t="s">
        <v>4495</v>
      </c>
      <c r="C10" s="1701" t="s">
        <v>44</v>
      </c>
      <c r="D10" s="1716">
        <v>6900000</v>
      </c>
      <c r="E10" s="1716">
        <v>6900000</v>
      </c>
      <c r="F10" s="1711">
        <v>6200000</v>
      </c>
      <c r="G10" s="1711">
        <v>5100000</v>
      </c>
      <c r="H10" s="1711">
        <v>6800000</v>
      </c>
      <c r="I10" s="1711">
        <v>6700000</v>
      </c>
      <c r="J10" s="1711">
        <v>5700000</v>
      </c>
      <c r="K10" s="1711">
        <v>6200000</v>
      </c>
      <c r="L10" s="1711">
        <v>6400000</v>
      </c>
      <c r="M10" s="1711">
        <v>7800000</v>
      </c>
      <c r="N10" s="1711">
        <v>16800000</v>
      </c>
      <c r="O10" s="1711">
        <v>17600000</v>
      </c>
      <c r="P10" s="1711">
        <v>18100000</v>
      </c>
      <c r="Q10" s="1711">
        <v>17200000</v>
      </c>
      <c r="R10" s="1711">
        <v>16399999.999999998</v>
      </c>
      <c r="S10" s="1711">
        <v>17400000</v>
      </c>
      <c r="T10" s="1711">
        <v>17800000</v>
      </c>
      <c r="U10" s="1711">
        <v>18100000</v>
      </c>
      <c r="V10" s="1711">
        <v>18600000</v>
      </c>
      <c r="W10" s="1711">
        <v>18900000</v>
      </c>
      <c r="X10" s="1711">
        <v>19300000</v>
      </c>
      <c r="Y10" s="1736">
        <v>19600000</v>
      </c>
      <c r="Z10" s="1736">
        <v>19900000</v>
      </c>
      <c r="AA10" s="1698"/>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7" t="s">
        <v>4496</v>
      </c>
      <c r="B11" s="1717" t="s">
        <v>4496</v>
      </c>
      <c r="C11" s="1710" t="s">
        <v>44</v>
      </c>
      <c r="D11" s="1716"/>
      <c r="E11" s="1716"/>
      <c r="F11" s="1711"/>
      <c r="G11" s="1711"/>
      <c r="H11" s="1711"/>
      <c r="I11" s="1711"/>
      <c r="J11" s="1711"/>
      <c r="K11" s="1711"/>
      <c r="L11" s="1711"/>
      <c r="M11" s="1711"/>
      <c r="N11" s="1711">
        <v>800000</v>
      </c>
      <c r="O11" s="1711">
        <v>2100000</v>
      </c>
      <c r="P11" s="1711">
        <v>2600000</v>
      </c>
      <c r="Q11" s="1711">
        <v>4400000</v>
      </c>
      <c r="R11" s="1711">
        <v>27600000</v>
      </c>
      <c r="S11" s="1711">
        <v>4099999.9999999995</v>
      </c>
      <c r="T11" s="1711">
        <v>6000000</v>
      </c>
      <c r="U11" s="1711">
        <v>6100000</v>
      </c>
      <c r="V11" s="1711">
        <v>6300000</v>
      </c>
      <c r="W11" s="1711">
        <v>6400000</v>
      </c>
      <c r="X11" s="1711">
        <v>6500000</v>
      </c>
      <c r="Y11" s="1733">
        <v>6600000</v>
      </c>
      <c r="Z11" s="1733">
        <v>6700000</v>
      </c>
    </row>
    <row r="12" spans="1:47">
      <c r="A12" s="1717" t="s">
        <v>4497</v>
      </c>
      <c r="B12" s="1717" t="s">
        <v>4498</v>
      </c>
      <c r="C12" s="1701" t="s">
        <v>44</v>
      </c>
      <c r="D12" s="1714">
        <f>D13+D14</f>
        <v>7900000</v>
      </c>
      <c r="E12" s="1714">
        <f t="shared" ref="E12:K12" si="3">E13+E14</f>
        <v>7900000</v>
      </c>
      <c r="F12" s="1714">
        <f t="shared" si="3"/>
        <v>6700000</v>
      </c>
      <c r="G12" s="1714">
        <f t="shared" si="3"/>
        <v>6000000</v>
      </c>
      <c r="H12" s="1714">
        <f t="shared" si="3"/>
        <v>6900000</v>
      </c>
      <c r="I12" s="1714">
        <f t="shared" si="3"/>
        <v>8600000</v>
      </c>
      <c r="J12" s="1714">
        <f t="shared" si="3"/>
        <v>10700000</v>
      </c>
      <c r="K12" s="1714">
        <f t="shared" si="3"/>
        <v>9500000</v>
      </c>
      <c r="L12" s="1711">
        <v>8400000</v>
      </c>
      <c r="M12" s="1711">
        <v>9200000</v>
      </c>
      <c r="N12" s="1711">
        <v>10000000</v>
      </c>
      <c r="O12" s="1711">
        <v>9800000</v>
      </c>
      <c r="P12" s="1711">
        <v>9400000</v>
      </c>
      <c r="Q12" s="1711">
        <v>8500000</v>
      </c>
      <c r="R12" s="1711">
        <v>8100000</v>
      </c>
      <c r="S12" s="1711">
        <v>9000000</v>
      </c>
      <c r="T12" s="1711">
        <v>10100000</v>
      </c>
      <c r="U12" s="1711">
        <v>10100000</v>
      </c>
      <c r="V12" s="1711">
        <v>10400000</v>
      </c>
      <c r="W12" s="1711">
        <v>10600000</v>
      </c>
      <c r="X12" s="1711">
        <v>10800000</v>
      </c>
      <c r="Y12" s="1736">
        <v>11000000</v>
      </c>
      <c r="Z12" s="1736">
        <v>11100000</v>
      </c>
      <c r="AA12" s="1698"/>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7" t="s">
        <v>4499</v>
      </c>
      <c r="B13" s="1717" t="s">
        <v>4500</v>
      </c>
      <c r="C13" s="1701" t="s">
        <v>4501</v>
      </c>
      <c r="D13" s="1716">
        <v>700000</v>
      </c>
      <c r="E13" s="1716">
        <v>900000</v>
      </c>
      <c r="F13" s="1711">
        <v>800000</v>
      </c>
      <c r="G13" s="1711">
        <v>600000</v>
      </c>
      <c r="H13" s="1711">
        <v>700000</v>
      </c>
      <c r="I13" s="1711">
        <v>600000</v>
      </c>
      <c r="J13" s="1711">
        <v>700000</v>
      </c>
      <c r="K13" s="1711">
        <v>800000</v>
      </c>
      <c r="L13" s="1711"/>
      <c r="M13" s="1711"/>
      <c r="N13" s="1711"/>
      <c r="O13" s="1711"/>
      <c r="P13" s="1711"/>
      <c r="Q13" s="1711"/>
      <c r="R13" s="1711"/>
      <c r="S13" s="1716"/>
      <c r="T13" s="1716"/>
      <c r="U13" s="1716"/>
      <c r="V13" s="1716"/>
      <c r="W13" s="1716"/>
      <c r="X13" s="1716"/>
      <c r="Y13" s="1736"/>
      <c r="Z13" s="1736"/>
      <c r="AA13" s="1698"/>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7" t="s">
        <v>4502</v>
      </c>
      <c r="B14" s="1717" t="s">
        <v>4503</v>
      </c>
      <c r="C14" s="1701" t="s">
        <v>4501</v>
      </c>
      <c r="D14" s="1716">
        <v>7200000</v>
      </c>
      <c r="E14" s="1716">
        <v>7000000</v>
      </c>
      <c r="F14" s="1711">
        <v>5900000</v>
      </c>
      <c r="G14" s="1711">
        <v>5400000</v>
      </c>
      <c r="H14" s="1711">
        <v>6200000</v>
      </c>
      <c r="I14" s="1711">
        <v>8000000</v>
      </c>
      <c r="J14" s="1711">
        <v>10000000</v>
      </c>
      <c r="K14" s="1711">
        <v>8700000</v>
      </c>
      <c r="L14" s="1711"/>
      <c r="M14" s="1711"/>
      <c r="N14" s="1711"/>
      <c r="O14" s="1711"/>
      <c r="P14" s="1711"/>
      <c r="Q14" s="1711"/>
      <c r="R14" s="1711"/>
      <c r="S14" s="1716"/>
      <c r="T14" s="1716"/>
      <c r="U14" s="1716"/>
      <c r="V14" s="1716"/>
      <c r="W14" s="1716"/>
      <c r="X14" s="1716"/>
      <c r="Y14" s="1736"/>
      <c r="Z14" s="1736"/>
      <c r="AA14" s="1698"/>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7" t="s">
        <v>49</v>
      </c>
      <c r="B15" s="1717" t="s">
        <v>4504</v>
      </c>
      <c r="C15" s="1701" t="s">
        <v>44</v>
      </c>
      <c r="D15" s="1714">
        <f>D16+D17</f>
        <v>0</v>
      </c>
      <c r="E15" s="1714">
        <f t="shared" ref="E15:K15" si="4">E16+E17</f>
        <v>200000</v>
      </c>
      <c r="F15" s="1714">
        <f t="shared" si="4"/>
        <v>900000</v>
      </c>
      <c r="G15" s="1714">
        <f t="shared" si="4"/>
        <v>200000</v>
      </c>
      <c r="H15" s="1714">
        <f t="shared" si="4"/>
        <v>0</v>
      </c>
      <c r="I15" s="1714">
        <f t="shared" si="4"/>
        <v>0</v>
      </c>
      <c r="J15" s="1714">
        <f t="shared" si="4"/>
        <v>0</v>
      </c>
      <c r="K15" s="1714">
        <f t="shared" si="4"/>
        <v>0</v>
      </c>
      <c r="L15" s="1711">
        <v>0</v>
      </c>
      <c r="M15" s="1711">
        <v>0</v>
      </c>
      <c r="N15" s="1714">
        <v>300000</v>
      </c>
      <c r="O15" s="1711">
        <v>300000</v>
      </c>
      <c r="P15" s="1711">
        <f>P8-P9-P10-P11-P12</f>
        <v>200000</v>
      </c>
      <c r="Q15" s="1711">
        <f t="shared" ref="Q15:Z15" si="5">Q8-Q9-Q10-Q11-Q12</f>
        <v>200000</v>
      </c>
      <c r="R15" s="1711">
        <f t="shared" si="5"/>
        <v>100000</v>
      </c>
      <c r="S15" s="1711">
        <f t="shared" si="5"/>
        <v>300000</v>
      </c>
      <c r="T15" s="1711">
        <f t="shared" si="5"/>
        <v>300000</v>
      </c>
      <c r="U15" s="1711">
        <f t="shared" si="5"/>
        <v>800000</v>
      </c>
      <c r="V15" s="1711">
        <f t="shared" si="5"/>
        <v>500000</v>
      </c>
      <c r="W15" s="1711">
        <f t="shared" si="5"/>
        <v>600000</v>
      </c>
      <c r="X15" s="1711">
        <f t="shared" si="5"/>
        <v>500000</v>
      </c>
      <c r="Y15" s="1734">
        <f t="shared" si="5"/>
        <v>500000</v>
      </c>
      <c r="Z15" s="1734">
        <f t="shared" si="5"/>
        <v>600000</v>
      </c>
      <c r="AA15" s="1698"/>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7" t="s">
        <v>4505</v>
      </c>
      <c r="B16" s="1717" t="s">
        <v>4506</v>
      </c>
      <c r="C16" s="1701" t="s">
        <v>4507</v>
      </c>
      <c r="D16" s="1714"/>
      <c r="E16" s="1714"/>
      <c r="F16" s="1711">
        <v>0</v>
      </c>
      <c r="G16" s="1711">
        <v>0</v>
      </c>
      <c r="H16" s="1711">
        <v>0</v>
      </c>
      <c r="I16" s="1711">
        <v>0</v>
      </c>
      <c r="J16" s="1711">
        <v>0</v>
      </c>
      <c r="K16" s="1711">
        <v>0</v>
      </c>
      <c r="L16" s="1711"/>
      <c r="M16" s="1711"/>
      <c r="N16" s="1714"/>
      <c r="O16" s="1711"/>
      <c r="P16" s="1711"/>
      <c r="Q16" s="1711"/>
      <c r="R16" s="1711"/>
      <c r="S16" s="1716"/>
      <c r="T16" s="1716"/>
      <c r="U16" s="1716"/>
      <c r="V16" s="1716"/>
      <c r="W16" s="1716"/>
      <c r="X16" s="1716"/>
      <c r="Y16" s="1736"/>
      <c r="Z16" s="1736"/>
      <c r="AA16" s="1698"/>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7" t="s">
        <v>4508</v>
      </c>
      <c r="B17" s="1717" t="s">
        <v>4509</v>
      </c>
      <c r="C17" s="1701" t="s">
        <v>4507</v>
      </c>
      <c r="D17" s="1714">
        <v>0</v>
      </c>
      <c r="E17" s="1714">
        <v>200000</v>
      </c>
      <c r="F17" s="1711">
        <v>900000</v>
      </c>
      <c r="G17" s="1711">
        <v>200000</v>
      </c>
      <c r="H17" s="1711">
        <v>0</v>
      </c>
      <c r="I17" s="1711">
        <v>0</v>
      </c>
      <c r="J17" s="1711">
        <v>0</v>
      </c>
      <c r="K17" s="1711">
        <v>0</v>
      </c>
      <c r="L17" s="1711"/>
      <c r="M17" s="1711"/>
      <c r="N17" s="1714"/>
      <c r="O17" s="1711"/>
      <c r="P17" s="1711"/>
      <c r="Q17" s="1711"/>
      <c r="R17" s="1711"/>
      <c r="S17" s="1716"/>
      <c r="T17" s="1716"/>
      <c r="U17" s="1716"/>
      <c r="V17" s="1716"/>
      <c r="W17" s="1716"/>
      <c r="X17" s="1716"/>
      <c r="Y17" s="1736"/>
      <c r="Z17" s="1736"/>
      <c r="AA17" s="1698"/>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7" t="s">
        <v>4510</v>
      </c>
      <c r="B18" s="1717" t="s">
        <v>4511</v>
      </c>
      <c r="C18" s="1701" t="s">
        <v>44</v>
      </c>
      <c r="D18" s="1714">
        <v>6400000</v>
      </c>
      <c r="E18" s="1714">
        <v>5500000</v>
      </c>
      <c r="F18" s="1711">
        <v>4900000</v>
      </c>
      <c r="G18" s="1711">
        <v>6200000</v>
      </c>
      <c r="H18" s="1711">
        <v>6300000</v>
      </c>
      <c r="I18" s="1711">
        <v>7400000</v>
      </c>
      <c r="J18" s="1711">
        <v>6500000</v>
      </c>
      <c r="K18" s="1711">
        <v>6800000</v>
      </c>
      <c r="L18" s="1730">
        <f t="shared" ref="L18:M18" si="6">L8-L9-L10-L12-L15</f>
        <v>7200000</v>
      </c>
      <c r="M18" s="1730">
        <f t="shared" si="6"/>
        <v>7600000</v>
      </c>
      <c r="N18" s="2655"/>
      <c r="O18" s="2655"/>
      <c r="P18" s="1711"/>
      <c r="Q18" s="1711"/>
      <c r="R18" s="1711"/>
      <c r="S18" s="1711"/>
      <c r="T18" s="1711"/>
      <c r="U18" s="1711"/>
      <c r="V18" s="1711"/>
      <c r="W18" s="1711"/>
      <c r="X18" s="1711"/>
      <c r="Y18" s="1736"/>
      <c r="Z18" s="1736"/>
      <c r="AA18" s="1698"/>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3" t="s">
        <v>798</v>
      </c>
      <c r="B19" s="1723" t="s">
        <v>4512</v>
      </c>
      <c r="C19" s="1728" t="s">
        <v>38</v>
      </c>
      <c r="D19" s="1725">
        <v>96200000</v>
      </c>
      <c r="E19" s="1725">
        <v>95600000</v>
      </c>
      <c r="F19" s="1726">
        <v>113300000</v>
      </c>
      <c r="G19" s="1726">
        <v>122100000</v>
      </c>
      <c r="H19" s="1726">
        <v>73900000</v>
      </c>
      <c r="I19" s="1726">
        <v>83900000</v>
      </c>
      <c r="J19" s="1726">
        <v>84800000</v>
      </c>
      <c r="K19" s="1726">
        <v>92500000</v>
      </c>
      <c r="L19" s="1726">
        <v>94300000</v>
      </c>
      <c r="M19" s="1726">
        <v>123500000</v>
      </c>
      <c r="N19" s="1726">
        <v>136700000</v>
      </c>
      <c r="O19" s="1726">
        <v>136800000</v>
      </c>
      <c r="P19" s="1726">
        <v>140600000</v>
      </c>
      <c r="Q19" s="1726">
        <v>111700000</v>
      </c>
      <c r="R19" s="1725">
        <v>88800000</v>
      </c>
      <c r="S19" s="1725">
        <v>91100000</v>
      </c>
      <c r="T19" s="1725">
        <v>107500000</v>
      </c>
      <c r="U19" s="1725">
        <v>107600000</v>
      </c>
      <c r="V19" s="1725">
        <v>110000000</v>
      </c>
      <c r="W19" s="1725">
        <v>112800000</v>
      </c>
      <c r="X19" s="1725">
        <v>114000000</v>
      </c>
      <c r="Y19" s="1735">
        <v>115100000</v>
      </c>
      <c r="Z19" s="1735">
        <v>116300000</v>
      </c>
      <c r="AA19" s="1727"/>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5" t="s">
        <v>544</v>
      </c>
      <c r="B20" s="1715" t="s">
        <v>544</v>
      </c>
      <c r="C20" s="1701" t="s">
        <v>57</v>
      </c>
      <c r="D20" s="1714">
        <v>70400000</v>
      </c>
      <c r="E20" s="1714">
        <v>70500000</v>
      </c>
      <c r="F20" s="1711">
        <v>81500000</v>
      </c>
      <c r="G20" s="1711">
        <v>90200000</v>
      </c>
      <c r="H20" s="1711">
        <v>73900000</v>
      </c>
      <c r="I20" s="1711">
        <v>82500000</v>
      </c>
      <c r="J20" s="1711">
        <v>79600000</v>
      </c>
      <c r="K20" s="1711">
        <v>79100000</v>
      </c>
      <c r="L20" s="1711">
        <v>79000000</v>
      </c>
      <c r="M20" s="1711">
        <v>84400000</v>
      </c>
      <c r="N20" s="1711">
        <v>86100000</v>
      </c>
      <c r="O20" s="1711">
        <v>84000000</v>
      </c>
      <c r="P20" s="1711">
        <v>82000000</v>
      </c>
      <c r="Q20" s="1711">
        <v>80400000</v>
      </c>
      <c r="R20" s="1711">
        <v>78500000</v>
      </c>
      <c r="S20" s="1711">
        <v>79200000</v>
      </c>
      <c r="T20" s="1711">
        <v>85900000</v>
      </c>
      <c r="U20" s="1711">
        <v>84100000</v>
      </c>
      <c r="V20" s="1711">
        <v>84700000</v>
      </c>
      <c r="W20" s="1711">
        <v>85300000</v>
      </c>
      <c r="X20" s="1711">
        <v>85900000</v>
      </c>
      <c r="Y20" s="1736">
        <v>86500000</v>
      </c>
      <c r="Z20" s="1736">
        <v>87100000</v>
      </c>
      <c r="AA20" s="1698"/>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7" t="s">
        <v>4513</v>
      </c>
      <c r="B21" s="1717" t="s">
        <v>4514</v>
      </c>
      <c r="C21" s="1701" t="s">
        <v>4515</v>
      </c>
      <c r="D21" s="1714"/>
      <c r="E21" s="1714">
        <v>37400000</v>
      </c>
      <c r="F21" s="1711">
        <v>47700000</v>
      </c>
      <c r="G21" s="1711">
        <v>47700000</v>
      </c>
      <c r="H21" s="1711">
        <v>52100000</v>
      </c>
      <c r="I21" s="1711">
        <v>56000000</v>
      </c>
      <c r="J21" s="1711">
        <v>59300000</v>
      </c>
      <c r="K21" s="1711">
        <v>60500000</v>
      </c>
      <c r="L21" s="1711"/>
      <c r="M21" s="1711"/>
      <c r="N21" s="1711">
        <v>66099999.999999993</v>
      </c>
      <c r="O21" s="1711">
        <v>66900000.000000007</v>
      </c>
      <c r="P21" s="1711">
        <v>65200000</v>
      </c>
      <c r="Q21" s="1711">
        <v>63800000</v>
      </c>
      <c r="R21" s="1711">
        <v>61000000</v>
      </c>
      <c r="S21" s="1711">
        <v>64599999.999999993</v>
      </c>
      <c r="T21" s="1711">
        <v>65900000.000000007</v>
      </c>
      <c r="U21" s="1711">
        <v>63900000</v>
      </c>
      <c r="V21" s="1711">
        <v>64099999.999999993</v>
      </c>
      <c r="W21" s="1711">
        <v>64300000</v>
      </c>
      <c r="X21" s="1711">
        <v>64500000</v>
      </c>
      <c r="Y21" s="1736">
        <v>64700000</v>
      </c>
      <c r="Z21" s="1736">
        <v>64900000.000000007</v>
      </c>
      <c r="AA21" s="1698"/>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7" t="s">
        <v>4513</v>
      </c>
      <c r="B22" s="1717" t="s">
        <v>4513</v>
      </c>
      <c r="C22" s="1701" t="s">
        <v>4515</v>
      </c>
      <c r="D22" s="1714"/>
      <c r="E22" s="1714">
        <v>17800000</v>
      </c>
      <c r="F22" s="1711">
        <v>18200000</v>
      </c>
      <c r="G22" s="1711">
        <v>18700000</v>
      </c>
      <c r="H22" s="1711"/>
      <c r="I22" s="1711"/>
      <c r="J22" s="1711"/>
      <c r="K22" s="1711"/>
      <c r="L22" s="1711"/>
      <c r="M22" s="1711"/>
      <c r="N22" s="1711"/>
      <c r="O22" s="1711"/>
      <c r="P22" s="1711"/>
      <c r="Q22" s="1711"/>
      <c r="R22" s="1711"/>
      <c r="S22" s="1716"/>
      <c r="T22" s="1716"/>
      <c r="U22" s="1716"/>
      <c r="V22" s="1716"/>
      <c r="W22" s="1716"/>
      <c r="X22" s="1716"/>
      <c r="Y22" s="1736"/>
      <c r="Z22" s="1736"/>
      <c r="AA22" s="1698"/>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7" t="s">
        <v>4516</v>
      </c>
      <c r="B23" s="1717" t="s">
        <v>4517</v>
      </c>
      <c r="C23" s="1701" t="s">
        <v>4515</v>
      </c>
      <c r="D23" s="1714"/>
      <c r="E23" s="1714">
        <v>15200000</v>
      </c>
      <c r="F23" s="1711">
        <v>15500000</v>
      </c>
      <c r="G23" s="1711">
        <v>23800000</v>
      </c>
      <c r="H23" s="1711">
        <v>21800000</v>
      </c>
      <c r="I23" s="1711">
        <v>26500000</v>
      </c>
      <c r="J23" s="1711">
        <v>20300000</v>
      </c>
      <c r="K23" s="1711">
        <v>18600000</v>
      </c>
      <c r="L23" s="1711"/>
      <c r="M23" s="1711"/>
      <c r="N23" s="1711">
        <f t="shared" ref="N23:O23" si="7">N20-N21</f>
        <v>20000000.000000007</v>
      </c>
      <c r="O23" s="1711">
        <f t="shared" si="7"/>
        <v>17099999.999999993</v>
      </c>
      <c r="P23" s="1711">
        <f>P20-P21</f>
        <v>16800000</v>
      </c>
      <c r="Q23" s="1711">
        <f t="shared" ref="Q23:Z23" si="8">Q20-Q21</f>
        <v>16600000</v>
      </c>
      <c r="R23" s="1711">
        <f t="shared" si="8"/>
        <v>17500000</v>
      </c>
      <c r="S23" s="1716">
        <f t="shared" si="8"/>
        <v>14600000.000000007</v>
      </c>
      <c r="T23" s="1716">
        <f t="shared" si="8"/>
        <v>19999999.999999993</v>
      </c>
      <c r="U23" s="1716">
        <f t="shared" si="8"/>
        <v>20200000</v>
      </c>
      <c r="V23" s="1716">
        <f t="shared" si="8"/>
        <v>20600000.000000007</v>
      </c>
      <c r="W23" s="1716">
        <f t="shared" si="8"/>
        <v>21000000</v>
      </c>
      <c r="X23" s="1716">
        <f t="shared" si="8"/>
        <v>21400000</v>
      </c>
      <c r="Y23" s="1736">
        <f t="shared" si="8"/>
        <v>21800000</v>
      </c>
      <c r="Z23" s="1736">
        <f t="shared" si="8"/>
        <v>22199999.999999993</v>
      </c>
      <c r="AA23" s="1698"/>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5" t="s">
        <v>543</v>
      </c>
      <c r="B24" s="1715" t="s">
        <v>543</v>
      </c>
      <c r="C24" s="1701" t="s">
        <v>57</v>
      </c>
      <c r="D24" s="1714">
        <v>25800000</v>
      </c>
      <c r="E24" s="1714">
        <v>25100000</v>
      </c>
      <c r="F24" s="1711">
        <v>31800000</v>
      </c>
      <c r="G24" s="1711">
        <v>31800000</v>
      </c>
      <c r="H24" s="1711">
        <v>0</v>
      </c>
      <c r="I24" s="1711">
        <v>1400000</v>
      </c>
      <c r="J24" s="1711">
        <v>5200000</v>
      </c>
      <c r="K24" s="1711">
        <v>13400000</v>
      </c>
      <c r="L24" s="1711">
        <v>15400000</v>
      </c>
      <c r="M24" s="1711">
        <v>39100000</v>
      </c>
      <c r="N24" s="1711">
        <v>50700000</v>
      </c>
      <c r="O24" s="1711">
        <v>52800000</v>
      </c>
      <c r="P24" s="1711">
        <v>58600000</v>
      </c>
      <c r="Q24" s="1711">
        <v>31300000</v>
      </c>
      <c r="R24" s="1711">
        <v>10200000</v>
      </c>
      <c r="S24" s="1711">
        <v>11900000</v>
      </c>
      <c r="T24" s="1711">
        <v>21600000</v>
      </c>
      <c r="U24" s="1711">
        <v>23500000</v>
      </c>
      <c r="V24" s="1711">
        <v>25300000</v>
      </c>
      <c r="W24" s="1711">
        <v>27500000</v>
      </c>
      <c r="X24" s="1711">
        <v>28000000</v>
      </c>
      <c r="Y24" s="1736">
        <v>28600000</v>
      </c>
      <c r="Z24" s="1736">
        <v>29200000</v>
      </c>
      <c r="AA24" s="1698"/>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7" t="s">
        <v>4513</v>
      </c>
      <c r="B25" s="1717" t="s">
        <v>4514</v>
      </c>
      <c r="C25" s="1701" t="s">
        <v>4518</v>
      </c>
      <c r="D25" s="1714"/>
      <c r="E25" s="1714">
        <v>25000000</v>
      </c>
      <c r="F25" s="1714"/>
      <c r="G25" s="1714"/>
      <c r="H25" s="1711">
        <v>0</v>
      </c>
      <c r="I25" s="1711">
        <v>0</v>
      </c>
      <c r="J25" s="1711">
        <v>3000000</v>
      </c>
      <c r="K25" s="1711">
        <v>7000000</v>
      </c>
      <c r="L25" s="1711"/>
      <c r="M25" s="1711"/>
      <c r="N25" s="1711"/>
      <c r="O25" s="1711"/>
      <c r="P25" s="1711">
        <v>28500000</v>
      </c>
      <c r="Q25" s="1711">
        <v>16500000</v>
      </c>
      <c r="R25" s="1711">
        <v>4900000</v>
      </c>
      <c r="S25" s="1716">
        <v>7300000</v>
      </c>
      <c r="T25" s="1716">
        <v>7200000</v>
      </c>
      <c r="U25" s="1716">
        <v>8900000</v>
      </c>
      <c r="V25" s="1716">
        <v>10800000</v>
      </c>
      <c r="W25" s="1716">
        <v>12700000</v>
      </c>
      <c r="X25" s="1716">
        <v>13000000</v>
      </c>
      <c r="Y25" s="1736">
        <v>13200000</v>
      </c>
      <c r="Z25" s="1736">
        <v>13500000</v>
      </c>
      <c r="AA25" s="1698"/>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7" t="s">
        <v>4516</v>
      </c>
      <c r="B26" s="1717" t="s">
        <v>4517</v>
      </c>
      <c r="C26" s="1701" t="s">
        <v>4518</v>
      </c>
      <c r="D26" s="1714"/>
      <c r="E26" s="1714">
        <v>200000</v>
      </c>
      <c r="F26" s="1714"/>
      <c r="G26" s="1714"/>
      <c r="H26" s="1711">
        <v>0</v>
      </c>
      <c r="I26" s="1711">
        <v>1400000</v>
      </c>
      <c r="J26" s="1711">
        <v>2200000</v>
      </c>
      <c r="K26" s="1711">
        <v>6400000</v>
      </c>
      <c r="L26" s="1711"/>
      <c r="M26" s="1711"/>
      <c r="N26" s="1711"/>
      <c r="O26" s="1711"/>
      <c r="P26" s="1711">
        <f>P24-P25</f>
        <v>30100000</v>
      </c>
      <c r="Q26" s="1711">
        <f t="shared" ref="Q26:Z26" si="9">Q24-Q25</f>
        <v>14800000</v>
      </c>
      <c r="R26" s="1711">
        <f t="shared" si="9"/>
        <v>5300000</v>
      </c>
      <c r="S26" s="1716">
        <f t="shared" si="9"/>
        <v>4600000</v>
      </c>
      <c r="T26" s="1716">
        <f t="shared" si="9"/>
        <v>14400000</v>
      </c>
      <c r="U26" s="1716">
        <f t="shared" si="9"/>
        <v>14600000</v>
      </c>
      <c r="V26" s="1716">
        <f t="shared" si="9"/>
        <v>14500000</v>
      </c>
      <c r="W26" s="1716">
        <f t="shared" si="9"/>
        <v>14800000</v>
      </c>
      <c r="X26" s="1716">
        <f t="shared" si="9"/>
        <v>15000000</v>
      </c>
      <c r="Y26" s="1736">
        <f t="shared" si="9"/>
        <v>15400000</v>
      </c>
      <c r="Z26" s="1736">
        <f t="shared" si="9"/>
        <v>15700000</v>
      </c>
      <c r="AA26" s="1698"/>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5" t="s">
        <v>188</v>
      </c>
      <c r="B27" s="1715" t="s">
        <v>4519</v>
      </c>
      <c r="C27" s="1712" t="s">
        <v>41</v>
      </c>
      <c r="D27" s="1714">
        <v>24900000</v>
      </c>
      <c r="E27" s="1714">
        <v>19000000</v>
      </c>
      <c r="F27" s="1711">
        <v>20700000</v>
      </c>
      <c r="G27" s="1711">
        <v>24300000</v>
      </c>
      <c r="H27" s="1711">
        <v>32500000</v>
      </c>
      <c r="I27" s="1711">
        <v>22900000</v>
      </c>
      <c r="J27" s="1711">
        <v>25200000</v>
      </c>
      <c r="K27" s="1711">
        <v>24900000</v>
      </c>
      <c r="L27" s="1711">
        <v>26100000</v>
      </c>
      <c r="M27" s="1711">
        <v>27600000</v>
      </c>
      <c r="N27" s="1711">
        <v>28000000</v>
      </c>
      <c r="O27" s="1711">
        <v>26800000</v>
      </c>
      <c r="P27" s="1711">
        <v>36600000</v>
      </c>
      <c r="Q27" s="1711">
        <v>46100000</v>
      </c>
      <c r="R27" s="1711">
        <v>57000000</v>
      </c>
      <c r="S27" s="1711">
        <v>77800000</v>
      </c>
      <c r="T27" s="1711">
        <v>76400000</v>
      </c>
      <c r="U27" s="1711">
        <v>75400000</v>
      </c>
      <c r="V27" s="1711">
        <v>75700000</v>
      </c>
      <c r="W27" s="1711">
        <v>76400000</v>
      </c>
      <c r="X27" s="1711">
        <v>76600000</v>
      </c>
      <c r="Y27" s="1736">
        <v>77100000</v>
      </c>
      <c r="Z27" s="1736">
        <v>77700000</v>
      </c>
      <c r="AA27" s="1698"/>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7" t="s">
        <v>4520</v>
      </c>
      <c r="B28" s="1717" t="s">
        <v>4521</v>
      </c>
      <c r="C28" s="1705" t="s">
        <v>192</v>
      </c>
      <c r="D28" s="1714">
        <v>14100000</v>
      </c>
      <c r="E28" s="1714">
        <v>11300000</v>
      </c>
      <c r="F28" s="1711">
        <v>10600000</v>
      </c>
      <c r="G28" s="1711">
        <v>11800000</v>
      </c>
      <c r="H28" s="1711">
        <v>12100000</v>
      </c>
      <c r="I28" s="1711">
        <v>13300000</v>
      </c>
      <c r="J28" s="1711">
        <v>13200000</v>
      </c>
      <c r="K28" s="1711">
        <v>15000000</v>
      </c>
      <c r="L28" s="1711">
        <v>17000000</v>
      </c>
      <c r="M28" s="1711">
        <v>20000000</v>
      </c>
      <c r="N28" s="1711">
        <v>17700000</v>
      </c>
      <c r="O28" s="1711">
        <v>18800000</v>
      </c>
      <c r="P28" s="1711">
        <v>26400000</v>
      </c>
      <c r="Q28" s="1711">
        <v>35000000</v>
      </c>
      <c r="R28" s="1711">
        <v>47500000</v>
      </c>
      <c r="S28" s="1711">
        <v>65200000</v>
      </c>
      <c r="T28" s="1711">
        <v>63400000</v>
      </c>
      <c r="U28" s="1711">
        <v>62500000</v>
      </c>
      <c r="V28" s="1711">
        <v>62500000</v>
      </c>
      <c r="W28" s="1711">
        <v>62500000</v>
      </c>
      <c r="X28" s="1711">
        <v>62500000</v>
      </c>
      <c r="Y28" s="1736">
        <v>62500000</v>
      </c>
      <c r="Z28" s="1736">
        <v>62500000</v>
      </c>
      <c r="AA28" s="1698"/>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7" t="s">
        <v>4522</v>
      </c>
      <c r="B29" s="1717" t="s">
        <v>4523</v>
      </c>
      <c r="C29" s="1705" t="s">
        <v>192</v>
      </c>
      <c r="D29" s="1714">
        <v>5200000</v>
      </c>
      <c r="E29" s="1714">
        <v>2100000</v>
      </c>
      <c r="F29" s="1711">
        <v>2300000</v>
      </c>
      <c r="G29" s="1711">
        <v>1300000</v>
      </c>
      <c r="H29" s="1711">
        <v>3300000</v>
      </c>
      <c r="I29" s="1711">
        <v>2000000</v>
      </c>
      <c r="J29" s="1711">
        <v>1400000</v>
      </c>
      <c r="K29" s="1711">
        <v>2700000</v>
      </c>
      <c r="L29" s="1711">
        <v>500000</v>
      </c>
      <c r="M29" s="1711">
        <v>700000</v>
      </c>
      <c r="N29" s="1711"/>
      <c r="O29" s="1711"/>
      <c r="P29" s="1711"/>
      <c r="Q29" s="1711"/>
      <c r="R29" s="1711"/>
      <c r="S29" s="1716"/>
      <c r="T29" s="1716"/>
      <c r="U29" s="1716"/>
      <c r="V29" s="1716"/>
      <c r="W29" s="1716"/>
      <c r="X29" s="1716"/>
      <c r="Y29" s="1736"/>
      <c r="Z29" s="1736"/>
      <c r="AA29" s="1698"/>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7" t="s">
        <v>1519</v>
      </c>
      <c r="B30" s="1717" t="s">
        <v>4524</v>
      </c>
      <c r="C30" s="1705" t="s">
        <v>192</v>
      </c>
      <c r="D30" s="1714">
        <v>5600000</v>
      </c>
      <c r="E30" s="1714">
        <v>5500000</v>
      </c>
      <c r="F30" s="1711">
        <v>7900000</v>
      </c>
      <c r="G30" s="1711">
        <v>11200000</v>
      </c>
      <c r="H30" s="1711">
        <v>17100000</v>
      </c>
      <c r="I30" s="1711">
        <v>7600000</v>
      </c>
      <c r="J30" s="1711">
        <v>10600000</v>
      </c>
      <c r="K30" s="1711">
        <v>7200000</v>
      </c>
      <c r="L30" s="1711">
        <v>8600000</v>
      </c>
      <c r="M30" s="1711">
        <v>6800000</v>
      </c>
      <c r="N30" s="1730">
        <f>N27-N28</f>
        <v>10300000</v>
      </c>
      <c r="O30" s="1730">
        <f t="shared" ref="O30:Z30" si="10">O27-O28</f>
        <v>8000000</v>
      </c>
      <c r="P30" s="1730">
        <f t="shared" si="10"/>
        <v>10200000</v>
      </c>
      <c r="Q30" s="1730">
        <f t="shared" si="10"/>
        <v>11100000</v>
      </c>
      <c r="R30" s="1730">
        <f t="shared" si="10"/>
        <v>9500000</v>
      </c>
      <c r="S30" s="1730">
        <f t="shared" si="10"/>
        <v>12600000</v>
      </c>
      <c r="T30" s="1730">
        <f t="shared" si="10"/>
        <v>13000000</v>
      </c>
      <c r="U30" s="1730">
        <f t="shared" si="10"/>
        <v>12900000</v>
      </c>
      <c r="V30" s="1730">
        <f t="shared" si="10"/>
        <v>13200000</v>
      </c>
      <c r="W30" s="1730">
        <f t="shared" si="10"/>
        <v>13900000</v>
      </c>
      <c r="X30" s="1730">
        <f t="shared" si="10"/>
        <v>14100000</v>
      </c>
      <c r="Y30" s="1730">
        <f t="shared" si="10"/>
        <v>14600000</v>
      </c>
      <c r="Z30" s="1730">
        <f t="shared" si="10"/>
        <v>15200000</v>
      </c>
      <c r="AA30" s="1698"/>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2" t="s">
        <v>198</v>
      </c>
      <c r="B31" s="1723" t="s">
        <v>538</v>
      </c>
      <c r="C31" s="1724" t="s">
        <v>35</v>
      </c>
      <c r="D31" s="1725">
        <v>165300000</v>
      </c>
      <c r="E31" s="1725">
        <f>E32+E42</f>
        <v>157200000</v>
      </c>
      <c r="F31" s="1726">
        <v>143000000</v>
      </c>
      <c r="G31" s="1726">
        <v>164100000</v>
      </c>
      <c r="H31" s="1726">
        <f>H32+H42</f>
        <v>170000000</v>
      </c>
      <c r="I31" s="1726">
        <f>I32+I42</f>
        <v>149000000</v>
      </c>
      <c r="J31" s="1726">
        <f>J32+J42</f>
        <v>153200000</v>
      </c>
      <c r="K31" s="1726">
        <f>K32+K42</f>
        <v>152100000</v>
      </c>
      <c r="L31" s="1726">
        <v>154200000</v>
      </c>
      <c r="M31" s="1726">
        <v>178200000</v>
      </c>
      <c r="N31" s="1726">
        <f t="shared" ref="N31:O31" si="11">N32+N42</f>
        <v>185800000</v>
      </c>
      <c r="O31" s="1726">
        <f t="shared" si="11"/>
        <v>199100000</v>
      </c>
      <c r="P31" s="1726">
        <v>212300000</v>
      </c>
      <c r="Q31" s="1726">
        <v>187000000</v>
      </c>
      <c r="R31" s="1726">
        <v>170500000</v>
      </c>
      <c r="S31" s="1726">
        <v>175100000</v>
      </c>
      <c r="T31" s="1726">
        <v>197500000</v>
      </c>
      <c r="U31" s="1726">
        <v>198300000</v>
      </c>
      <c r="V31" s="1726">
        <v>201500000</v>
      </c>
      <c r="W31" s="1726">
        <v>205700000</v>
      </c>
      <c r="X31" s="1726">
        <v>208000000</v>
      </c>
      <c r="Y31" s="1735">
        <v>210700000</v>
      </c>
      <c r="Z31" s="1735">
        <v>213100000</v>
      </c>
      <c r="AA31" s="1727"/>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7" t="s">
        <v>73</v>
      </c>
      <c r="B32" s="1712" t="s">
        <v>382</v>
      </c>
      <c r="C32" s="1712" t="s">
        <v>201</v>
      </c>
      <c r="D32" s="1714">
        <v>126600000</v>
      </c>
      <c r="E32" s="1731">
        <f>E33+E37+E38+E39+E40</f>
        <v>126300000</v>
      </c>
      <c r="F32" s="1711">
        <v>119700000</v>
      </c>
      <c r="G32" s="1711">
        <v>138300000</v>
      </c>
      <c r="H32" s="1730">
        <f>H33+H37+H38+H39+H40</f>
        <v>127300000</v>
      </c>
      <c r="I32" s="1730">
        <f>I33+I37+I38+I39+I40</f>
        <v>136200000</v>
      </c>
      <c r="J32" s="1730">
        <f>J33+J37+J38+J39+J40</f>
        <v>144400000</v>
      </c>
      <c r="K32" s="1730">
        <f>K33+K37+K38+K39+K40</f>
        <v>132600000</v>
      </c>
      <c r="L32" s="1711">
        <v>131100000</v>
      </c>
      <c r="M32" s="1711">
        <v>131400000</v>
      </c>
      <c r="N32" s="1711">
        <v>137800000</v>
      </c>
      <c r="O32" s="1711">
        <v>141100000</v>
      </c>
      <c r="P32" s="1711">
        <v>142200000</v>
      </c>
      <c r="Q32" s="1711">
        <v>141700000</v>
      </c>
      <c r="R32" s="1711">
        <v>147900000</v>
      </c>
      <c r="S32" s="1711">
        <v>153400000</v>
      </c>
      <c r="T32" s="1711">
        <v>158300000</v>
      </c>
      <c r="U32" s="1711">
        <v>157200000</v>
      </c>
      <c r="V32" s="1711">
        <v>158700000</v>
      </c>
      <c r="W32" s="1711">
        <v>160600000</v>
      </c>
      <c r="X32" s="1711">
        <v>162000000</v>
      </c>
      <c r="Y32" s="1736">
        <v>163700000</v>
      </c>
      <c r="Z32" s="1736">
        <v>164900000</v>
      </c>
      <c r="AA32" s="1698"/>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5" t="s">
        <v>83</v>
      </c>
      <c r="B33" s="1715" t="s">
        <v>4525</v>
      </c>
      <c r="C33" s="1712" t="s">
        <v>204</v>
      </c>
      <c r="D33" s="1714">
        <v>114300000</v>
      </c>
      <c r="E33" s="1714">
        <v>122100000</v>
      </c>
      <c r="F33" s="1711">
        <v>113100000</v>
      </c>
      <c r="G33" s="1711">
        <v>131300000.00000001</v>
      </c>
      <c r="H33" s="1711">
        <v>120500000</v>
      </c>
      <c r="I33" s="1711">
        <v>130100000</v>
      </c>
      <c r="J33" s="1711">
        <v>138400000</v>
      </c>
      <c r="K33" s="1711">
        <v>129000000</v>
      </c>
      <c r="L33" s="1711">
        <v>127500000</v>
      </c>
      <c r="M33" s="1711">
        <v>128900000</v>
      </c>
      <c r="N33" s="1711">
        <v>131199999.99999999</v>
      </c>
      <c r="O33" s="1711">
        <v>133600000</v>
      </c>
      <c r="P33" s="1711">
        <v>135500000</v>
      </c>
      <c r="Q33" s="1711">
        <v>135600000</v>
      </c>
      <c r="R33" s="1711">
        <v>141200000</v>
      </c>
      <c r="S33" s="1711">
        <v>147800000</v>
      </c>
      <c r="T33" s="1711">
        <v>151100000</v>
      </c>
      <c r="U33" s="1711">
        <v>149900000</v>
      </c>
      <c r="V33" s="1711">
        <v>151200000</v>
      </c>
      <c r="W33" s="1711">
        <v>153000000</v>
      </c>
      <c r="X33" s="1711">
        <v>154300000</v>
      </c>
      <c r="Y33" s="1736">
        <v>155800000</v>
      </c>
      <c r="Z33" s="1736">
        <v>157000000</v>
      </c>
      <c r="AA33" s="1698"/>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7" t="s">
        <v>79</v>
      </c>
      <c r="B34" s="1717" t="s">
        <v>4526</v>
      </c>
      <c r="C34" s="1705" t="s">
        <v>1439</v>
      </c>
      <c r="D34" s="1714">
        <v>50200000</v>
      </c>
      <c r="E34" s="1714">
        <v>54300000</v>
      </c>
      <c r="F34" s="1711">
        <v>58100000</v>
      </c>
      <c r="G34" s="1711">
        <v>46100000</v>
      </c>
      <c r="H34" s="1711">
        <v>57300000</v>
      </c>
      <c r="I34" s="1711">
        <v>60100000</v>
      </c>
      <c r="J34" s="1711">
        <v>65500000</v>
      </c>
      <c r="K34" s="1711">
        <v>61700000</v>
      </c>
      <c r="L34" s="1711">
        <v>60200000</v>
      </c>
      <c r="M34" s="1711">
        <v>63100000</v>
      </c>
      <c r="N34" s="1711">
        <v>68000000</v>
      </c>
      <c r="O34" s="1711">
        <v>68000000</v>
      </c>
      <c r="P34" s="1711">
        <v>68100000</v>
      </c>
      <c r="Q34" s="1711">
        <v>69400000</v>
      </c>
      <c r="R34" s="1711">
        <v>70100000</v>
      </c>
      <c r="S34" s="1711">
        <v>71600000</v>
      </c>
      <c r="T34" s="1711">
        <v>73700000</v>
      </c>
      <c r="U34" s="1711">
        <v>74400000</v>
      </c>
      <c r="V34" s="1711">
        <v>74600000</v>
      </c>
      <c r="W34" s="1711">
        <v>74800000</v>
      </c>
      <c r="X34" s="1711">
        <v>75100000</v>
      </c>
      <c r="Y34" s="1736">
        <v>75400000</v>
      </c>
      <c r="Z34" s="1736">
        <v>75600000</v>
      </c>
      <c r="AA34" s="1698"/>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7" t="s">
        <v>4527</v>
      </c>
      <c r="B35" s="1717" t="s">
        <v>4527</v>
      </c>
      <c r="C35" s="1705" t="s">
        <v>1439</v>
      </c>
      <c r="D35" s="1714">
        <v>7700000</v>
      </c>
      <c r="E35" s="1714">
        <v>8900000</v>
      </c>
      <c r="F35" s="1711">
        <v>7800000</v>
      </c>
      <c r="G35" s="1711">
        <v>2900000</v>
      </c>
      <c r="H35" s="1711">
        <v>7700000</v>
      </c>
      <c r="I35" s="1711">
        <v>7800000</v>
      </c>
      <c r="J35" s="1711">
        <v>8400000</v>
      </c>
      <c r="K35" s="1711">
        <v>8199999.9999999991</v>
      </c>
      <c r="L35" s="1711">
        <v>8199999.9999999991</v>
      </c>
      <c r="M35" s="1711">
        <v>8300000.0000000009</v>
      </c>
      <c r="N35" s="1711">
        <v>10400000</v>
      </c>
      <c r="O35" s="1711">
        <v>10100000</v>
      </c>
      <c r="P35" s="1711"/>
      <c r="Q35" s="1711"/>
      <c r="R35" s="1711"/>
      <c r="S35" s="1711"/>
      <c r="T35" s="1711"/>
      <c r="U35" s="1711"/>
      <c r="V35" s="1711"/>
      <c r="W35" s="1711"/>
      <c r="X35" s="1711"/>
      <c r="Y35" s="1736"/>
      <c r="Z35" s="1736"/>
      <c r="AA35" s="1698"/>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7" t="s">
        <v>50</v>
      </c>
      <c r="B36" s="1717" t="s">
        <v>50</v>
      </c>
      <c r="C36" s="1705" t="s">
        <v>1439</v>
      </c>
      <c r="D36" s="1714">
        <v>56400000</v>
      </c>
      <c r="E36" s="1714">
        <v>58900000</v>
      </c>
      <c r="F36" s="1711">
        <v>47200000</v>
      </c>
      <c r="G36" s="1711">
        <v>82300000</v>
      </c>
      <c r="H36" s="1711">
        <v>55500000</v>
      </c>
      <c r="I36" s="1711">
        <v>62200000</v>
      </c>
      <c r="J36" s="1711">
        <v>64500000</v>
      </c>
      <c r="K36" s="1711">
        <v>59000000</v>
      </c>
      <c r="L36" s="1711">
        <v>59100000</v>
      </c>
      <c r="M36" s="1711">
        <v>57500000</v>
      </c>
      <c r="N36" s="1711">
        <v>52800000</v>
      </c>
      <c r="O36" s="1711">
        <v>55600000</v>
      </c>
      <c r="P36" s="1711">
        <v>67400000</v>
      </c>
      <c r="Q36" s="1711">
        <v>66200000</v>
      </c>
      <c r="R36" s="1711">
        <v>71100000</v>
      </c>
      <c r="S36" s="1711">
        <v>76100000</v>
      </c>
      <c r="T36" s="1711">
        <v>77400000</v>
      </c>
      <c r="U36" s="1711">
        <v>75500000</v>
      </c>
      <c r="V36" s="1711">
        <v>76600000</v>
      </c>
      <c r="W36" s="1711">
        <v>78200000</v>
      </c>
      <c r="X36" s="1711">
        <v>79200000</v>
      </c>
      <c r="Y36" s="1736">
        <v>80500000</v>
      </c>
      <c r="Z36" s="1736">
        <v>81400000</v>
      </c>
      <c r="AA36" s="1698"/>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5" t="s">
        <v>90</v>
      </c>
      <c r="B37" s="1715" t="s">
        <v>4528</v>
      </c>
      <c r="C37" s="1712" t="s">
        <v>204</v>
      </c>
      <c r="D37" s="1714">
        <v>2900000</v>
      </c>
      <c r="E37" s="1714">
        <v>600000</v>
      </c>
      <c r="F37" s="1714"/>
      <c r="G37" s="1714"/>
      <c r="H37" s="1714"/>
      <c r="I37" s="1714"/>
      <c r="J37" s="1714"/>
      <c r="K37" s="1714"/>
      <c r="L37" s="1711">
        <v>0</v>
      </c>
      <c r="M37" s="1711">
        <v>100000</v>
      </c>
      <c r="N37" s="1711">
        <v>800000</v>
      </c>
      <c r="O37" s="1711">
        <v>1000000</v>
      </c>
      <c r="P37" s="1711">
        <v>1000000</v>
      </c>
      <c r="Q37" s="1711">
        <v>1200000</v>
      </c>
      <c r="R37" s="1711">
        <v>1200000</v>
      </c>
      <c r="S37" s="1711">
        <v>1100000</v>
      </c>
      <c r="T37" s="1711">
        <v>1000000</v>
      </c>
      <c r="U37" s="1711">
        <v>1000000</v>
      </c>
      <c r="V37" s="1711">
        <v>1000000</v>
      </c>
      <c r="W37" s="1711">
        <v>1000000</v>
      </c>
      <c r="X37" s="1711">
        <v>1000000</v>
      </c>
      <c r="Y37" s="1736">
        <v>1000000</v>
      </c>
      <c r="Z37" s="1736">
        <v>1000000</v>
      </c>
      <c r="AA37" s="1698"/>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5" t="s">
        <v>215</v>
      </c>
      <c r="B38" s="1715" t="s">
        <v>215</v>
      </c>
      <c r="C38" s="1712" t="s">
        <v>204</v>
      </c>
      <c r="D38" s="1714">
        <v>4300000</v>
      </c>
      <c r="E38" s="1714">
        <v>3600000</v>
      </c>
      <c r="F38" s="1711">
        <v>4400000</v>
      </c>
      <c r="G38" s="1711">
        <v>3500000</v>
      </c>
      <c r="H38" s="1711">
        <v>2400000</v>
      </c>
      <c r="I38" s="1711">
        <v>1300000</v>
      </c>
      <c r="J38" s="1711">
        <v>1200000</v>
      </c>
      <c r="K38" s="1711">
        <v>2400000</v>
      </c>
      <c r="L38" s="1711">
        <v>2900000</v>
      </c>
      <c r="M38" s="1711">
        <v>2300000</v>
      </c>
      <c r="N38" s="1711">
        <v>1000000</v>
      </c>
      <c r="O38" s="1711">
        <v>700000</v>
      </c>
      <c r="P38" s="1711">
        <v>1000000</v>
      </c>
      <c r="Q38" s="1711">
        <v>600000</v>
      </c>
      <c r="R38" s="1711">
        <v>700000</v>
      </c>
      <c r="S38" s="1711">
        <v>300000</v>
      </c>
      <c r="T38" s="1711">
        <v>300000</v>
      </c>
      <c r="U38" s="1711">
        <v>300000</v>
      </c>
      <c r="V38" s="1711">
        <v>300000</v>
      </c>
      <c r="W38" s="1711">
        <v>300000</v>
      </c>
      <c r="X38" s="1711">
        <v>300000</v>
      </c>
      <c r="Y38" s="1736">
        <v>300000</v>
      </c>
      <c r="Z38" s="1736">
        <v>300000</v>
      </c>
      <c r="AA38" s="1698"/>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5" t="s">
        <v>4529</v>
      </c>
      <c r="B39" s="1715" t="s">
        <v>4530</v>
      </c>
      <c r="C39" s="1712" t="s">
        <v>204</v>
      </c>
      <c r="D39" s="1714"/>
      <c r="E39" s="1714"/>
      <c r="F39" s="1711">
        <v>2200000</v>
      </c>
      <c r="G39" s="1711">
        <v>3400000</v>
      </c>
      <c r="H39" s="1711">
        <v>4400000</v>
      </c>
      <c r="I39" s="1711">
        <v>4800000</v>
      </c>
      <c r="J39" s="1711">
        <v>4800000</v>
      </c>
      <c r="K39" s="1711">
        <v>1200000</v>
      </c>
      <c r="L39" s="1711">
        <v>700000</v>
      </c>
      <c r="M39" s="1711">
        <v>0</v>
      </c>
      <c r="N39" s="1714"/>
      <c r="O39" s="1714"/>
      <c r="P39" s="1714">
        <v>4800000</v>
      </c>
      <c r="Q39" s="1714">
        <v>4200000</v>
      </c>
      <c r="R39" s="1714">
        <v>4900000</v>
      </c>
      <c r="S39" s="1714">
        <v>4200000</v>
      </c>
      <c r="T39" s="1714">
        <v>5900000</v>
      </c>
      <c r="U39" s="1714">
        <v>6000000</v>
      </c>
      <c r="V39" s="1714">
        <v>6200000</v>
      </c>
      <c r="W39" s="1714">
        <v>6300000</v>
      </c>
      <c r="X39" s="1714">
        <v>6400000</v>
      </c>
      <c r="Y39" s="1736">
        <v>6500000</v>
      </c>
      <c r="Z39" s="1736">
        <v>6600000</v>
      </c>
      <c r="AA39" s="1698"/>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5" t="s">
        <v>391</v>
      </c>
      <c r="B40" s="1715" t="s">
        <v>4531</v>
      </c>
      <c r="C40" s="1712" t="s">
        <v>204</v>
      </c>
      <c r="D40" s="1714">
        <f>D32-D33-D37-D38-D39</f>
        <v>5100000</v>
      </c>
      <c r="E40" s="1714"/>
      <c r="F40" s="1711"/>
      <c r="G40" s="1711"/>
      <c r="H40" s="1711"/>
      <c r="I40" s="1711"/>
      <c r="J40" s="1711"/>
      <c r="K40" s="1711"/>
      <c r="L40" s="1711"/>
      <c r="M40" s="1711"/>
      <c r="N40" s="1714">
        <f>N32-N33-N37-N38-N39</f>
        <v>4800000.0000000149</v>
      </c>
      <c r="O40" s="1714">
        <f t="shared" ref="O40" si="12">O32-O33-O37-O38-O39</f>
        <v>5800000</v>
      </c>
      <c r="P40" s="1714"/>
      <c r="Q40" s="1714"/>
      <c r="R40" s="1714"/>
      <c r="S40" s="1714"/>
      <c r="T40" s="1714"/>
      <c r="U40" s="1714"/>
      <c r="V40" s="1714"/>
      <c r="W40" s="1714"/>
      <c r="X40" s="1714"/>
      <c r="Y40" s="1736"/>
      <c r="Z40" s="1736"/>
      <c r="AA40" s="1698"/>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5" t="s">
        <v>1235</v>
      </c>
      <c r="B41" s="1715" t="s">
        <v>4532</v>
      </c>
      <c r="C41" s="1712" t="s">
        <v>241</v>
      </c>
      <c r="D41" s="1714"/>
      <c r="E41" s="1714">
        <v>300000</v>
      </c>
      <c r="F41" s="1711">
        <v>1000000</v>
      </c>
      <c r="G41" s="1711">
        <v>0</v>
      </c>
      <c r="H41" s="1711">
        <v>28300000</v>
      </c>
      <c r="I41" s="1711">
        <v>0</v>
      </c>
      <c r="J41" s="1711">
        <v>0</v>
      </c>
      <c r="K41" s="1711">
        <v>0</v>
      </c>
      <c r="L41" s="1711">
        <v>0</v>
      </c>
      <c r="M41" s="1711">
        <v>0</v>
      </c>
      <c r="N41" s="1711"/>
      <c r="O41" s="1711"/>
      <c r="P41" s="1711"/>
      <c r="Q41" s="1711"/>
      <c r="R41" s="1711"/>
      <c r="S41" s="1716"/>
      <c r="T41" s="1716"/>
      <c r="U41" s="1716"/>
      <c r="V41" s="1716"/>
      <c r="W41" s="1716"/>
      <c r="X41" s="1716"/>
      <c r="Y41" s="1736"/>
      <c r="Z41" s="1736"/>
      <c r="AA41" s="1698"/>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5" t="s">
        <v>237</v>
      </c>
      <c r="B42" s="1712" t="s">
        <v>4533</v>
      </c>
      <c r="C42" s="1712" t="s">
        <v>201</v>
      </c>
      <c r="D42" s="1714">
        <v>38800000</v>
      </c>
      <c r="E42" s="1714">
        <v>30900000</v>
      </c>
      <c r="F42" s="1711">
        <v>23300000</v>
      </c>
      <c r="G42" s="1711">
        <v>25700000</v>
      </c>
      <c r="H42" s="1711">
        <v>42700000</v>
      </c>
      <c r="I42" s="1711">
        <v>12800000</v>
      </c>
      <c r="J42" s="1711">
        <v>8800000</v>
      </c>
      <c r="K42" s="1711">
        <v>19500000</v>
      </c>
      <c r="L42" s="1711">
        <v>23100000</v>
      </c>
      <c r="M42" s="1711">
        <v>46800000</v>
      </c>
      <c r="N42" s="1711">
        <v>48000000</v>
      </c>
      <c r="O42" s="1711">
        <v>58000000</v>
      </c>
      <c r="P42" s="1711">
        <v>70100000</v>
      </c>
      <c r="Q42" s="1711">
        <v>45300000</v>
      </c>
      <c r="R42" s="1711">
        <v>22600000</v>
      </c>
      <c r="S42" s="1711">
        <v>21700000</v>
      </c>
      <c r="T42" s="1711">
        <v>39100000</v>
      </c>
      <c r="U42" s="1711">
        <v>41000000</v>
      </c>
      <c r="V42" s="1711">
        <v>42800000</v>
      </c>
      <c r="W42" s="1711">
        <v>45000000</v>
      </c>
      <c r="X42" s="1711">
        <v>46000000</v>
      </c>
      <c r="Y42" s="1736">
        <v>47100000</v>
      </c>
      <c r="Z42" s="1736">
        <v>48100000</v>
      </c>
      <c r="AA42" s="1698"/>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5" t="s">
        <v>4534</v>
      </c>
      <c r="B43" s="1715" t="s">
        <v>4535</v>
      </c>
      <c r="C43" s="1712" t="s">
        <v>241</v>
      </c>
      <c r="D43" s="1714"/>
      <c r="E43" s="1714">
        <v>12100000</v>
      </c>
      <c r="F43" s="1711">
        <v>4600000</v>
      </c>
      <c r="G43" s="1711">
        <v>11600000</v>
      </c>
      <c r="H43" s="1711">
        <v>2800000</v>
      </c>
      <c r="I43" s="1711">
        <v>7200000</v>
      </c>
      <c r="J43" s="1711">
        <v>5000000</v>
      </c>
      <c r="K43" s="1711">
        <v>9100000</v>
      </c>
      <c r="L43" s="1711">
        <v>14700000</v>
      </c>
      <c r="M43" s="1711">
        <v>38000000</v>
      </c>
      <c r="N43" s="1714"/>
      <c r="O43" s="1714"/>
      <c r="P43" s="1714"/>
      <c r="Q43" s="1714"/>
      <c r="R43" s="1714"/>
      <c r="S43" s="1714"/>
      <c r="T43" s="1714"/>
      <c r="U43" s="1714"/>
      <c r="V43" s="1714"/>
      <c r="W43" s="1714"/>
      <c r="X43" s="1714"/>
      <c r="Y43" s="1736"/>
      <c r="Z43" s="1736"/>
      <c r="AA43" s="1698"/>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5" t="s">
        <v>4536</v>
      </c>
      <c r="B44" s="1715" t="s">
        <v>4537</v>
      </c>
      <c r="C44" s="1712" t="s">
        <v>241</v>
      </c>
      <c r="D44" s="1714"/>
      <c r="E44" s="1714">
        <v>18500000</v>
      </c>
      <c r="F44" s="1711">
        <v>17700000</v>
      </c>
      <c r="G44" s="1711">
        <v>14100000</v>
      </c>
      <c r="H44" s="1711">
        <v>11600000</v>
      </c>
      <c r="I44" s="1711">
        <v>5600000</v>
      </c>
      <c r="J44" s="1711">
        <v>3800000</v>
      </c>
      <c r="K44" s="1711">
        <v>10400000</v>
      </c>
      <c r="L44" s="1711">
        <v>8400000</v>
      </c>
      <c r="M44" s="1711">
        <v>8800000</v>
      </c>
      <c r="N44" s="1711"/>
      <c r="O44" s="1711"/>
      <c r="P44" s="1711"/>
      <c r="Q44" s="1711"/>
      <c r="R44" s="1711"/>
      <c r="S44" s="1716"/>
      <c r="T44" s="1716"/>
      <c r="U44" s="1716"/>
      <c r="V44" s="1716"/>
      <c r="W44" s="1716"/>
      <c r="X44" s="1716"/>
      <c r="Y44" s="1736"/>
      <c r="Z44" s="1736"/>
      <c r="AA44" s="1698"/>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2" t="s">
        <v>4538</v>
      </c>
      <c r="C45" s="1712"/>
      <c r="D45" s="1714"/>
      <c r="E45" s="1714"/>
      <c r="F45" s="1714"/>
      <c r="G45" s="1714"/>
      <c r="H45" s="1714"/>
      <c r="I45" s="1714"/>
      <c r="J45" s="1714"/>
      <c r="K45" s="1714"/>
      <c r="L45" s="1711">
        <v>18600000</v>
      </c>
      <c r="M45" s="1711">
        <v>51400000</v>
      </c>
      <c r="N45" s="1711">
        <v>61100000</v>
      </c>
      <c r="O45" s="1711">
        <v>61700000</v>
      </c>
      <c r="P45" s="1711">
        <v>73000000</v>
      </c>
      <c r="Q45" s="1711">
        <v>54400000</v>
      </c>
      <c r="R45" s="1711">
        <v>58100000</v>
      </c>
      <c r="S45" s="1711">
        <v>54500000</v>
      </c>
      <c r="T45" s="1711">
        <v>68200000</v>
      </c>
      <c r="U45" s="1711">
        <v>69600000</v>
      </c>
      <c r="V45" s="1711">
        <v>71800000</v>
      </c>
      <c r="W45" s="1711">
        <v>74400000</v>
      </c>
      <c r="X45" s="1711">
        <v>75200000</v>
      </c>
      <c r="Y45" s="1736">
        <v>75900000</v>
      </c>
      <c r="Z45" s="1736">
        <v>77100000</v>
      </c>
      <c r="AA45" s="1698"/>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2" t="s">
        <v>4539</v>
      </c>
      <c r="C46" s="1712"/>
      <c r="D46" s="1714"/>
      <c r="E46" s="1714">
        <v>-13100000</v>
      </c>
      <c r="F46" s="1711">
        <v>17300000</v>
      </c>
      <c r="G46" s="1711">
        <v>6400000</v>
      </c>
      <c r="H46" s="1711">
        <v>-35900000</v>
      </c>
      <c r="I46" s="1711">
        <v>-12300000</v>
      </c>
      <c r="J46" s="1711">
        <v>-13100000</v>
      </c>
      <c r="K46" s="1711">
        <v>-6400000</v>
      </c>
      <c r="L46" s="1711">
        <v>-4500000</v>
      </c>
      <c r="M46" s="1711">
        <v>4600000</v>
      </c>
      <c r="N46" s="1711">
        <v>1400000</v>
      </c>
      <c r="O46" s="1711">
        <v>-1800000</v>
      </c>
      <c r="P46" s="1711">
        <v>2900000</v>
      </c>
      <c r="Q46" s="1711">
        <v>9100000</v>
      </c>
      <c r="R46" s="1711">
        <v>35500000</v>
      </c>
      <c r="S46" s="1711">
        <v>32700000.000000004</v>
      </c>
      <c r="T46" s="1711">
        <v>29100000</v>
      </c>
      <c r="U46" s="1711">
        <v>28600000</v>
      </c>
      <c r="V46" s="1711">
        <v>29000000</v>
      </c>
      <c r="W46" s="1711">
        <v>29400000</v>
      </c>
      <c r="X46" s="1711">
        <v>29200000</v>
      </c>
      <c r="Y46" s="1736">
        <v>28900000</v>
      </c>
      <c r="Z46" s="1736">
        <v>29000000</v>
      </c>
      <c r="AA46" s="1698"/>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3" t="s">
        <v>115</v>
      </c>
      <c r="B47" s="1723" t="s">
        <v>115</v>
      </c>
      <c r="C47" s="1724" t="s">
        <v>35</v>
      </c>
      <c r="D47" s="1729">
        <v>14400000</v>
      </c>
      <c r="E47" s="1729">
        <v>19500000</v>
      </c>
      <c r="F47" s="1729">
        <v>-13100000</v>
      </c>
      <c r="G47" s="1729">
        <v>-9700000</v>
      </c>
      <c r="H47" s="1729">
        <v>15100000</v>
      </c>
      <c r="I47" s="1726">
        <v>4800000</v>
      </c>
      <c r="J47" s="1726">
        <f>-J46</f>
        <v>13100000</v>
      </c>
      <c r="K47" s="1726">
        <f t="shared" ref="K47:O47" si="13">-K46</f>
        <v>6400000</v>
      </c>
      <c r="L47" s="1726">
        <f t="shared" si="13"/>
        <v>4500000</v>
      </c>
      <c r="M47" s="1726">
        <f t="shared" si="13"/>
        <v>-4600000</v>
      </c>
      <c r="N47" s="1726">
        <f t="shared" si="13"/>
        <v>-1400000</v>
      </c>
      <c r="O47" s="1726">
        <f t="shared" si="13"/>
        <v>1800000</v>
      </c>
      <c r="P47" s="1726">
        <f>P6-P31</f>
        <v>2900000</v>
      </c>
      <c r="Q47" s="1726">
        <f t="shared" ref="Q47:Z47" si="14">Q6-Q31</f>
        <v>9100000</v>
      </c>
      <c r="R47" s="1726">
        <f t="shared" si="14"/>
        <v>35500000</v>
      </c>
      <c r="S47" s="1726">
        <f t="shared" si="14"/>
        <v>32800000</v>
      </c>
      <c r="T47" s="1726">
        <f t="shared" si="14"/>
        <v>29100000</v>
      </c>
      <c r="U47" s="1726">
        <f t="shared" si="14"/>
        <v>28500000</v>
      </c>
      <c r="V47" s="1726">
        <f t="shared" si="14"/>
        <v>29100000</v>
      </c>
      <c r="W47" s="1726">
        <f t="shared" si="14"/>
        <v>29300000</v>
      </c>
      <c r="X47" s="1726">
        <f t="shared" si="14"/>
        <v>29200000</v>
      </c>
      <c r="Y47" s="1735">
        <f t="shared" si="14"/>
        <v>28900000</v>
      </c>
      <c r="Z47" s="1735">
        <f t="shared" si="14"/>
        <v>28900000</v>
      </c>
      <c r="AA47" s="1727"/>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2" t="s">
        <v>2302</v>
      </c>
      <c r="B48" s="1712" t="s">
        <v>2302</v>
      </c>
      <c r="C48" s="1712" t="s">
        <v>252</v>
      </c>
      <c r="D48" s="1718">
        <v>4500000</v>
      </c>
      <c r="E48" s="1718">
        <v>6200000</v>
      </c>
      <c r="F48" s="1718">
        <v>-7300000</v>
      </c>
      <c r="G48" s="1718">
        <v>-12700000</v>
      </c>
      <c r="H48" s="1718">
        <v>13100000</v>
      </c>
      <c r="I48" s="1711">
        <v>4000000</v>
      </c>
      <c r="J48" s="1711"/>
      <c r="K48" s="1711"/>
      <c r="L48" s="1711"/>
      <c r="M48" s="1711"/>
      <c r="N48" s="1711"/>
      <c r="O48" s="1711"/>
      <c r="P48" s="1711"/>
      <c r="Q48" s="1711"/>
      <c r="R48" s="1711"/>
      <c r="S48" s="1702"/>
      <c r="T48" s="1702"/>
      <c r="U48" s="1702"/>
      <c r="V48" s="1702"/>
      <c r="W48" s="1702"/>
      <c r="X48" s="1702"/>
      <c r="Y48" s="1704"/>
      <c r="Z48" s="1704"/>
      <c r="AA48" s="1698"/>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5" t="s">
        <v>117</v>
      </c>
      <c r="B49" s="1715" t="s">
        <v>117</v>
      </c>
      <c r="C49" s="1712" t="s">
        <v>252</v>
      </c>
      <c r="D49" s="1718">
        <v>9900000</v>
      </c>
      <c r="E49" s="1718">
        <v>13200000</v>
      </c>
      <c r="F49" s="1718">
        <v>-5800000</v>
      </c>
      <c r="G49" s="1718">
        <v>3000000</v>
      </c>
      <c r="H49" s="1718">
        <v>2000000</v>
      </c>
      <c r="I49" s="1711">
        <v>700000</v>
      </c>
      <c r="J49" s="1711"/>
      <c r="K49" s="1711"/>
      <c r="L49" s="1711"/>
      <c r="M49" s="1711"/>
      <c r="N49" s="1711"/>
      <c r="O49" s="1711"/>
      <c r="P49" s="1711"/>
      <c r="Q49" s="1711"/>
      <c r="R49" s="1711"/>
      <c r="S49" s="1702"/>
      <c r="T49" s="1702"/>
      <c r="U49" s="1702"/>
      <c r="V49" s="1702"/>
      <c r="W49" s="1702"/>
      <c r="X49" s="1702"/>
      <c r="Y49" s="1704"/>
      <c r="Z49" s="1704"/>
      <c r="AA49" s="1698"/>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2" t="s">
        <v>1492</v>
      </c>
      <c r="C50" s="1712"/>
      <c r="D50" s="1705">
        <f t="shared" ref="D50:K50" si="15">(D19/D6)*100</f>
        <v>64.650537634408607</v>
      </c>
      <c r="E50" s="1705">
        <f t="shared" si="15"/>
        <v>67.753366406803679</v>
      </c>
      <c r="F50" s="1705">
        <f t="shared" si="15"/>
        <v>70.679975046787263</v>
      </c>
      <c r="G50" s="1705">
        <f t="shared" si="15"/>
        <v>71.654929577464785</v>
      </c>
      <c r="H50" s="1705">
        <f t="shared" si="15"/>
        <v>55.314371257485028</v>
      </c>
      <c r="I50" s="1705">
        <f t="shared" si="15"/>
        <v>61.736571008094188</v>
      </c>
      <c r="J50" s="1705">
        <f t="shared" si="15"/>
        <v>60.701503221188261</v>
      </c>
      <c r="K50" s="1705">
        <f t="shared" si="15"/>
        <v>63.705234159779614</v>
      </c>
      <c r="L50" s="1705">
        <f t="shared" ref="L50:Z50" si="16">(L19/L6)*100</f>
        <v>62.950600801068092</v>
      </c>
      <c r="M50" s="1705">
        <f t="shared" si="16"/>
        <v>67.560175054704601</v>
      </c>
      <c r="N50" s="1705">
        <f t="shared" si="16"/>
        <v>68.281718281718284</v>
      </c>
      <c r="O50" s="1705">
        <f t="shared" si="16"/>
        <v>68.059701492537314</v>
      </c>
      <c r="P50" s="1705">
        <f t="shared" si="16"/>
        <v>65.334572490706321</v>
      </c>
      <c r="Q50" s="1738">
        <f t="shared" si="16"/>
        <v>56.960734319224883</v>
      </c>
      <c r="R50" s="1738">
        <f t="shared" si="16"/>
        <v>43.106796116504853</v>
      </c>
      <c r="S50" s="1738">
        <f t="shared" si="16"/>
        <v>43.819143819143818</v>
      </c>
      <c r="T50" s="1738">
        <f t="shared" si="16"/>
        <v>47.440423654015888</v>
      </c>
      <c r="U50" s="1738">
        <f t="shared" si="16"/>
        <v>47.442680776014107</v>
      </c>
      <c r="V50" s="1738">
        <f t="shared" si="16"/>
        <v>47.701647875108414</v>
      </c>
      <c r="W50" s="1738">
        <f t="shared" si="16"/>
        <v>48</v>
      </c>
      <c r="X50" s="1738">
        <f t="shared" si="16"/>
        <v>48.060708263069138</v>
      </c>
      <c r="Y50" s="1738">
        <f t="shared" si="16"/>
        <v>48.038397328881473</v>
      </c>
      <c r="Z50" s="1738">
        <f t="shared" si="16"/>
        <v>48.057851239669418</v>
      </c>
      <c r="AA50" s="1698"/>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2"/>
      <c r="C51" s="1712"/>
      <c r="R51" s="1711"/>
      <c r="S51" s="1702"/>
      <c r="T51" s="1702"/>
      <c r="U51" s="1702"/>
      <c r="V51" s="1702"/>
      <c r="W51" s="1702"/>
      <c r="X51" s="1702"/>
      <c r="Y51" s="1704"/>
      <c r="Z51" s="1704"/>
      <c r="AA51" s="1698"/>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2"/>
      <c r="C52" s="1712"/>
      <c r="D52" s="1705" t="s">
        <v>138</v>
      </c>
      <c r="E52" s="1705" t="s">
        <v>139</v>
      </c>
      <c r="F52" s="1705" t="s">
        <v>139</v>
      </c>
      <c r="G52" s="1705" t="s">
        <v>139</v>
      </c>
      <c r="H52" s="1705" t="s">
        <v>139</v>
      </c>
      <c r="I52" s="1705" t="s">
        <v>139</v>
      </c>
      <c r="J52" s="1705" t="s">
        <v>139</v>
      </c>
      <c r="K52" s="1705" t="s">
        <v>139</v>
      </c>
      <c r="L52" s="1705" t="s">
        <v>139</v>
      </c>
      <c r="M52" s="1705" t="s">
        <v>139</v>
      </c>
      <c r="N52" s="1705" t="s">
        <v>139</v>
      </c>
      <c r="O52" s="1705" t="s">
        <v>139</v>
      </c>
      <c r="P52" s="1705" t="s">
        <v>139</v>
      </c>
      <c r="Q52" s="1705" t="s">
        <v>139</v>
      </c>
      <c r="R52" s="1705" t="s">
        <v>139</v>
      </c>
      <c r="S52" s="1705" t="s">
        <v>139</v>
      </c>
      <c r="T52" s="1705" t="s">
        <v>139</v>
      </c>
      <c r="U52" s="1705" t="s">
        <v>139</v>
      </c>
      <c r="V52" s="1705" t="s">
        <v>139</v>
      </c>
      <c r="W52" s="1705" t="s">
        <v>139</v>
      </c>
      <c r="X52" s="1705" t="s">
        <v>139</v>
      </c>
      <c r="Y52" s="1705" t="s">
        <v>139</v>
      </c>
      <c r="Z52" s="1705" t="s">
        <v>139</v>
      </c>
      <c r="AA52" s="1698"/>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2"/>
      <c r="C53" s="1712"/>
      <c r="R53" s="1711"/>
      <c r="S53" s="1702"/>
      <c r="T53" s="1702"/>
      <c r="U53" s="1702"/>
      <c r="V53" s="1702"/>
      <c r="W53" s="1702"/>
      <c r="X53" s="1702"/>
      <c r="Y53" s="1704"/>
      <c r="Z53" s="1704"/>
      <c r="AA53" s="1698"/>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2"/>
      <c r="C54" s="1712"/>
      <c r="R54" s="1711"/>
      <c r="S54" s="1702"/>
      <c r="T54" s="1702"/>
      <c r="U54" s="1702"/>
      <c r="V54" s="1702"/>
      <c r="W54" s="1702"/>
      <c r="X54" s="1702"/>
      <c r="Y54" s="1704"/>
      <c r="Z54" s="1704"/>
      <c r="AA54" s="1698"/>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2" t="s">
        <v>4540</v>
      </c>
      <c r="C55" s="1712"/>
      <c r="D55" s="1719">
        <f>D6-D7-D19</f>
        <v>0</v>
      </c>
      <c r="E55" s="1719">
        <f t="shared" ref="E55:Q55" si="17">E6-E7-E19</f>
        <v>100000</v>
      </c>
      <c r="F55" s="1719">
        <f t="shared" si="17"/>
        <v>0</v>
      </c>
      <c r="G55" s="1719">
        <f t="shared" si="17"/>
        <v>-100000</v>
      </c>
      <c r="H55" s="1719">
        <f t="shared" si="17"/>
        <v>-100000</v>
      </c>
      <c r="I55" s="1719">
        <f t="shared" si="17"/>
        <v>-100000</v>
      </c>
      <c r="J55" s="1719">
        <f t="shared" si="17"/>
        <v>0</v>
      </c>
      <c r="K55" s="1719">
        <f t="shared" si="17"/>
        <v>-100000</v>
      </c>
      <c r="L55" s="1719">
        <f t="shared" si="17"/>
        <v>0</v>
      </c>
      <c r="M55" s="1719">
        <f t="shared" si="17"/>
        <v>0</v>
      </c>
      <c r="N55" s="1719">
        <f t="shared" si="17"/>
        <v>0</v>
      </c>
      <c r="O55" s="1719">
        <f t="shared" si="17"/>
        <v>0</v>
      </c>
      <c r="P55" s="1719">
        <f t="shared" si="17"/>
        <v>0</v>
      </c>
      <c r="Q55" s="1719">
        <f t="shared" si="17"/>
        <v>0</v>
      </c>
      <c r="R55" s="1719">
        <f t="shared" ref="R55:X55" si="18">R6-R7-R19</f>
        <v>0</v>
      </c>
      <c r="S55" s="1719">
        <f t="shared" si="18"/>
        <v>0</v>
      </c>
      <c r="T55" s="1719">
        <f t="shared" si="18"/>
        <v>0</v>
      </c>
      <c r="U55" s="1719">
        <f t="shared" si="18"/>
        <v>0</v>
      </c>
      <c r="V55" s="1719">
        <f t="shared" si="18"/>
        <v>0</v>
      </c>
      <c r="W55" s="1719">
        <f t="shared" si="18"/>
        <v>0</v>
      </c>
      <c r="X55" s="1719">
        <f t="shared" si="18"/>
        <v>0</v>
      </c>
      <c r="Y55" s="1719">
        <f t="shared" ref="Y55:Z55" si="19">Y6-Y7-Y19</f>
        <v>0</v>
      </c>
      <c r="Z55" s="1719">
        <f t="shared" si="19"/>
        <v>0</v>
      </c>
      <c r="AA55" s="1698"/>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2" t="s">
        <v>141</v>
      </c>
      <c r="C56" s="1712"/>
      <c r="D56" s="1719">
        <f>D7-D8-D27</f>
        <v>100000</v>
      </c>
      <c r="E56" s="1719">
        <f t="shared" ref="E56:Q56" si="20">E7-E8-E27</f>
        <v>-100000</v>
      </c>
      <c r="F56" s="1719">
        <f t="shared" si="20"/>
        <v>0</v>
      </c>
      <c r="G56" s="1719">
        <f t="shared" si="20"/>
        <v>0</v>
      </c>
      <c r="H56" s="1719">
        <f t="shared" si="20"/>
        <v>0</v>
      </c>
      <c r="I56" s="1719">
        <f t="shared" si="20"/>
        <v>0</v>
      </c>
      <c r="J56" s="1719">
        <f t="shared" si="20"/>
        <v>0</v>
      </c>
      <c r="K56" s="1719">
        <f t="shared" si="20"/>
        <v>100000</v>
      </c>
      <c r="L56" s="1719">
        <f t="shared" si="20"/>
        <v>100000</v>
      </c>
      <c r="M56" s="1719">
        <f t="shared" si="20"/>
        <v>0</v>
      </c>
      <c r="N56" s="1719">
        <f t="shared" si="20"/>
        <v>0</v>
      </c>
      <c r="O56" s="1719">
        <f t="shared" si="20"/>
        <v>0</v>
      </c>
      <c r="P56" s="1719">
        <f t="shared" si="20"/>
        <v>0</v>
      </c>
      <c r="Q56" s="1719">
        <f t="shared" si="20"/>
        <v>100000</v>
      </c>
      <c r="R56" s="1719">
        <f t="shared" ref="R56:X56" si="21">R7-R8-R27</f>
        <v>-100000</v>
      </c>
      <c r="S56" s="1719">
        <f t="shared" si="21"/>
        <v>0</v>
      </c>
      <c r="T56" s="1719">
        <f t="shared" si="21"/>
        <v>0</v>
      </c>
      <c r="U56" s="1719">
        <f t="shared" si="21"/>
        <v>-100000</v>
      </c>
      <c r="V56" s="1719">
        <f t="shared" si="21"/>
        <v>0</v>
      </c>
      <c r="W56" s="1719">
        <f t="shared" si="21"/>
        <v>0</v>
      </c>
      <c r="X56" s="1719">
        <f t="shared" si="21"/>
        <v>0</v>
      </c>
      <c r="Y56" s="1719">
        <f t="shared" ref="Y56:Z56" si="22">Y7-Y8-Y27</f>
        <v>0</v>
      </c>
      <c r="Z56" s="1719">
        <f t="shared" si="22"/>
        <v>-100000</v>
      </c>
      <c r="AA56" s="1698"/>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2" t="s">
        <v>142</v>
      </c>
      <c r="C57" s="1712"/>
      <c r="D57" s="1719">
        <f>D8-D9-D10-D12-D15-D18</f>
        <v>0</v>
      </c>
      <c r="E57" s="1719">
        <f t="shared" ref="E57:O57" si="23">E8-E9-E10-E12-E15-E18</f>
        <v>0</v>
      </c>
      <c r="F57" s="1719">
        <f t="shared" si="23"/>
        <v>100000</v>
      </c>
      <c r="G57" s="1719">
        <f t="shared" si="23"/>
        <v>100000</v>
      </c>
      <c r="H57" s="1719">
        <f t="shared" si="23"/>
        <v>0</v>
      </c>
      <c r="I57" s="1719">
        <f t="shared" si="23"/>
        <v>0</v>
      </c>
      <c r="J57" s="1719">
        <f t="shared" si="23"/>
        <v>100000</v>
      </c>
      <c r="K57" s="1719">
        <f t="shared" si="23"/>
        <v>-100000</v>
      </c>
      <c r="L57" s="1719">
        <f t="shared" si="23"/>
        <v>0</v>
      </c>
      <c r="M57" s="1719">
        <f t="shared" si="23"/>
        <v>0</v>
      </c>
      <c r="N57" s="1719">
        <f t="shared" si="23"/>
        <v>800000</v>
      </c>
      <c r="O57" s="1719">
        <f t="shared" si="23"/>
        <v>2100000</v>
      </c>
      <c r="P57" s="1719">
        <f>P8-P9-P10-P12-P15-P18-P11</f>
        <v>0</v>
      </c>
      <c r="Q57" s="1719">
        <f t="shared" ref="Q57:X57" si="24">Q8-Q9-Q10-Q12-Q15-Q18-Q11</f>
        <v>0</v>
      </c>
      <c r="R57" s="1719">
        <f t="shared" si="24"/>
        <v>0</v>
      </c>
      <c r="S57" s="1719">
        <f t="shared" si="24"/>
        <v>0</v>
      </c>
      <c r="T57" s="1719">
        <f t="shared" si="24"/>
        <v>0</v>
      </c>
      <c r="U57" s="1719">
        <f t="shared" si="24"/>
        <v>0</v>
      </c>
      <c r="V57" s="1719">
        <f t="shared" si="24"/>
        <v>0</v>
      </c>
      <c r="W57" s="1719">
        <f t="shared" si="24"/>
        <v>0</v>
      </c>
      <c r="X57" s="1719">
        <f t="shared" si="24"/>
        <v>0</v>
      </c>
      <c r="Y57" s="1719">
        <f t="shared" ref="Y57:Z57" si="25">Y8-Y9-Y10-Y12-Y15-Y18-Y11</f>
        <v>0</v>
      </c>
      <c r="Z57" s="1719">
        <f t="shared" si="25"/>
        <v>0</v>
      </c>
      <c r="AA57" s="1698"/>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2" t="s">
        <v>4541</v>
      </c>
      <c r="C58" s="1712"/>
      <c r="D58" s="1719">
        <f>D12-D13-D14</f>
        <v>0</v>
      </c>
      <c r="E58" s="1719">
        <f t="shared" ref="E58:Q58" si="26">E12-E13-E14</f>
        <v>0</v>
      </c>
      <c r="F58" s="1719">
        <f t="shared" si="26"/>
        <v>0</v>
      </c>
      <c r="G58" s="1719">
        <f t="shared" si="26"/>
        <v>0</v>
      </c>
      <c r="H58" s="1719">
        <f t="shared" si="26"/>
        <v>0</v>
      </c>
      <c r="I58" s="1719">
        <f t="shared" si="26"/>
        <v>0</v>
      </c>
      <c r="J58" s="1719">
        <f t="shared" si="26"/>
        <v>0</v>
      </c>
      <c r="K58" s="1719">
        <f t="shared" si="26"/>
        <v>0</v>
      </c>
      <c r="L58" s="1720">
        <f t="shared" si="26"/>
        <v>8400000</v>
      </c>
      <c r="M58" s="1720">
        <f t="shared" si="26"/>
        <v>9200000</v>
      </c>
      <c r="N58" s="1720">
        <f t="shared" si="26"/>
        <v>10000000</v>
      </c>
      <c r="O58" s="1720">
        <f t="shared" si="26"/>
        <v>9800000</v>
      </c>
      <c r="P58" s="1720">
        <f t="shared" si="26"/>
        <v>9400000</v>
      </c>
      <c r="Q58" s="1720">
        <f t="shared" si="26"/>
        <v>8500000</v>
      </c>
      <c r="R58" s="1720">
        <f t="shared" ref="R58:X58" si="27">R12-R13-R14</f>
        <v>8100000</v>
      </c>
      <c r="S58" s="1720">
        <f t="shared" si="27"/>
        <v>9000000</v>
      </c>
      <c r="T58" s="1720">
        <f t="shared" si="27"/>
        <v>10100000</v>
      </c>
      <c r="U58" s="1720">
        <f t="shared" si="27"/>
        <v>10100000</v>
      </c>
      <c r="V58" s="1720">
        <f t="shared" si="27"/>
        <v>10400000</v>
      </c>
      <c r="W58" s="1720">
        <f t="shared" si="27"/>
        <v>10600000</v>
      </c>
      <c r="X58" s="1720">
        <f t="shared" si="27"/>
        <v>10800000</v>
      </c>
      <c r="Y58" s="1720">
        <f t="shared" ref="Y58:Z58" si="28">Y12-Y13-Y14</f>
        <v>11000000</v>
      </c>
      <c r="Z58" s="1720">
        <f t="shared" si="28"/>
        <v>11100000</v>
      </c>
      <c r="AA58" s="1698"/>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2" t="s">
        <v>4542</v>
      </c>
      <c r="C59" s="1712"/>
      <c r="D59" s="1719">
        <f>D15-D16-D17</f>
        <v>0</v>
      </c>
      <c r="E59" s="1719">
        <f t="shared" ref="E59:Q59" si="29">E15-E16-E17</f>
        <v>0</v>
      </c>
      <c r="F59" s="1719">
        <f t="shared" si="29"/>
        <v>0</v>
      </c>
      <c r="G59" s="1719">
        <f t="shared" si="29"/>
        <v>0</v>
      </c>
      <c r="H59" s="1719">
        <f t="shared" si="29"/>
        <v>0</v>
      </c>
      <c r="I59" s="1719">
        <f t="shared" si="29"/>
        <v>0</v>
      </c>
      <c r="J59" s="1719">
        <f t="shared" si="29"/>
        <v>0</v>
      </c>
      <c r="K59" s="1719">
        <f t="shared" si="29"/>
        <v>0</v>
      </c>
      <c r="L59" s="1719">
        <f t="shared" si="29"/>
        <v>0</v>
      </c>
      <c r="M59" s="1719">
        <f t="shared" si="29"/>
        <v>0</v>
      </c>
      <c r="N59" s="1720">
        <f t="shared" si="29"/>
        <v>300000</v>
      </c>
      <c r="O59" s="1720">
        <f t="shared" si="29"/>
        <v>300000</v>
      </c>
      <c r="P59" s="1720">
        <f>P15-P16-P17</f>
        <v>200000</v>
      </c>
      <c r="Q59" s="1720">
        <f t="shared" si="29"/>
        <v>200000</v>
      </c>
      <c r="R59" s="1720">
        <f t="shared" ref="R59:X59" si="30">R15-R16-R17</f>
        <v>100000</v>
      </c>
      <c r="S59" s="1720">
        <f t="shared" si="30"/>
        <v>300000</v>
      </c>
      <c r="T59" s="1720">
        <f t="shared" si="30"/>
        <v>300000</v>
      </c>
      <c r="U59" s="1720">
        <f t="shared" si="30"/>
        <v>800000</v>
      </c>
      <c r="V59" s="1720">
        <f t="shared" si="30"/>
        <v>500000</v>
      </c>
      <c r="W59" s="1720">
        <f t="shared" si="30"/>
        <v>600000</v>
      </c>
      <c r="X59" s="1720">
        <f t="shared" si="30"/>
        <v>500000</v>
      </c>
      <c r="Y59" s="1720">
        <f t="shared" ref="Y59:Z59" si="31">Y15-Y16-Y17</f>
        <v>500000</v>
      </c>
      <c r="Z59" s="1720">
        <f t="shared" si="31"/>
        <v>600000</v>
      </c>
      <c r="AA59" s="1698"/>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2" t="s">
        <v>1365</v>
      </c>
      <c r="C60" s="1712"/>
      <c r="D60" s="1719">
        <f>D19-D20-D24</f>
        <v>0</v>
      </c>
      <c r="E60" s="1719">
        <f t="shared" ref="E60:Q60" si="32">E19-E20-E24</f>
        <v>0</v>
      </c>
      <c r="F60" s="1719">
        <f t="shared" si="32"/>
        <v>0</v>
      </c>
      <c r="G60" s="1719">
        <f t="shared" si="32"/>
        <v>100000</v>
      </c>
      <c r="H60" s="1719">
        <f t="shared" si="32"/>
        <v>0</v>
      </c>
      <c r="I60" s="1719">
        <f t="shared" si="32"/>
        <v>0</v>
      </c>
      <c r="J60" s="1719">
        <f t="shared" si="32"/>
        <v>0</v>
      </c>
      <c r="K60" s="1719">
        <f t="shared" si="32"/>
        <v>0</v>
      </c>
      <c r="L60" s="1719">
        <f t="shared" si="32"/>
        <v>-100000</v>
      </c>
      <c r="M60" s="1719">
        <f t="shared" si="32"/>
        <v>0</v>
      </c>
      <c r="N60" s="1719">
        <f t="shared" si="32"/>
        <v>-100000</v>
      </c>
      <c r="O60" s="1719">
        <f t="shared" si="32"/>
        <v>0</v>
      </c>
      <c r="P60" s="1719">
        <f t="shared" si="32"/>
        <v>0</v>
      </c>
      <c r="Q60" s="1719">
        <f t="shared" si="32"/>
        <v>0</v>
      </c>
      <c r="R60" s="1719">
        <f t="shared" ref="R60:X60" si="33">R19-R20-R24</f>
        <v>100000</v>
      </c>
      <c r="S60" s="1719">
        <f t="shared" si="33"/>
        <v>0</v>
      </c>
      <c r="T60" s="1719">
        <f t="shared" si="33"/>
        <v>0</v>
      </c>
      <c r="U60" s="1719">
        <f t="shared" si="33"/>
        <v>0</v>
      </c>
      <c r="V60" s="1719">
        <f t="shared" si="33"/>
        <v>0</v>
      </c>
      <c r="W60" s="1719">
        <f t="shared" si="33"/>
        <v>0</v>
      </c>
      <c r="X60" s="1719">
        <f t="shared" si="33"/>
        <v>100000</v>
      </c>
      <c r="Y60" s="1719">
        <f t="shared" ref="Y60:Z60" si="34">Y19-Y20-Y24</f>
        <v>0</v>
      </c>
      <c r="Z60" s="1719">
        <f t="shared" si="34"/>
        <v>0</v>
      </c>
      <c r="AA60" s="1698"/>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2" t="s">
        <v>4543</v>
      </c>
      <c r="C61" s="1712"/>
      <c r="D61" s="1720">
        <f>D20-D21-D22-D23</f>
        <v>70400000</v>
      </c>
      <c r="E61" s="1719">
        <f t="shared" ref="E61:Q61" si="35">E20-E21-E22-E23</f>
        <v>100000</v>
      </c>
      <c r="F61" s="1719">
        <f t="shared" si="35"/>
        <v>100000</v>
      </c>
      <c r="G61" s="1719">
        <f t="shared" si="35"/>
        <v>0</v>
      </c>
      <c r="H61" s="1719">
        <f t="shared" si="35"/>
        <v>0</v>
      </c>
      <c r="I61" s="1719">
        <f t="shared" si="35"/>
        <v>0</v>
      </c>
      <c r="J61" s="1719">
        <f t="shared" si="35"/>
        <v>0</v>
      </c>
      <c r="K61" s="1719">
        <f t="shared" si="35"/>
        <v>0</v>
      </c>
      <c r="L61" s="1720">
        <f>L20-L21-L22-L23</f>
        <v>79000000</v>
      </c>
      <c r="M61" s="1720">
        <f t="shared" si="35"/>
        <v>84400000</v>
      </c>
      <c r="N61" s="1720">
        <f t="shared" si="35"/>
        <v>0</v>
      </c>
      <c r="O61" s="1720">
        <f t="shared" si="35"/>
        <v>0</v>
      </c>
      <c r="P61" s="1720">
        <f t="shared" si="35"/>
        <v>0</v>
      </c>
      <c r="Q61" s="1720">
        <f t="shared" si="35"/>
        <v>0</v>
      </c>
      <c r="R61" s="1720">
        <f t="shared" ref="R61:X61" si="36">R20-R21-R22-R23</f>
        <v>0</v>
      </c>
      <c r="S61" s="1720">
        <f t="shared" si="36"/>
        <v>0</v>
      </c>
      <c r="T61" s="1720">
        <f t="shared" si="36"/>
        <v>0</v>
      </c>
      <c r="U61" s="1720">
        <f t="shared" si="36"/>
        <v>0</v>
      </c>
      <c r="V61" s="1720">
        <f t="shared" si="36"/>
        <v>0</v>
      </c>
      <c r="W61" s="1720">
        <f t="shared" si="36"/>
        <v>0</v>
      </c>
      <c r="X61" s="1720">
        <f t="shared" si="36"/>
        <v>0</v>
      </c>
      <c r="Y61" s="1720">
        <f t="shared" ref="Y61:Z61" si="37">Y20-Y21-Y22-Y23</f>
        <v>0</v>
      </c>
      <c r="Z61" s="1720">
        <f t="shared" si="37"/>
        <v>0</v>
      </c>
      <c r="AA61" s="1698"/>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2" t="s">
        <v>4544</v>
      </c>
      <c r="C62" s="1712"/>
      <c r="D62" s="1720">
        <f>D24-D25-D26</f>
        <v>25800000</v>
      </c>
      <c r="E62" s="1719">
        <f t="shared" ref="E62:Q62" si="38">E24-E25-E26</f>
        <v>-100000</v>
      </c>
      <c r="F62" s="1720">
        <f>F24-F25-F26</f>
        <v>31800000</v>
      </c>
      <c r="G62" s="1720">
        <f t="shared" si="38"/>
        <v>31800000</v>
      </c>
      <c r="H62" s="1719">
        <f t="shared" si="38"/>
        <v>0</v>
      </c>
      <c r="I62" s="1719">
        <f t="shared" si="38"/>
        <v>0</v>
      </c>
      <c r="J62" s="1719">
        <f t="shared" si="38"/>
        <v>0</v>
      </c>
      <c r="K62" s="1719">
        <f t="shared" si="38"/>
        <v>0</v>
      </c>
      <c r="L62" s="1720">
        <f>L24-L25-L26</f>
        <v>15400000</v>
      </c>
      <c r="M62" s="1720">
        <f t="shared" si="38"/>
        <v>39100000</v>
      </c>
      <c r="N62" s="1720">
        <f t="shared" si="38"/>
        <v>50700000</v>
      </c>
      <c r="O62" s="1720">
        <f t="shared" si="38"/>
        <v>52800000</v>
      </c>
      <c r="P62" s="1720">
        <f t="shared" si="38"/>
        <v>0</v>
      </c>
      <c r="Q62" s="1720">
        <f t="shared" si="38"/>
        <v>0</v>
      </c>
      <c r="R62" s="1720">
        <f t="shared" ref="R62:X62" si="39">R24-R25-R26</f>
        <v>0</v>
      </c>
      <c r="S62" s="1720">
        <f t="shared" si="39"/>
        <v>0</v>
      </c>
      <c r="T62" s="1720">
        <f t="shared" si="39"/>
        <v>0</v>
      </c>
      <c r="U62" s="1720">
        <f t="shared" si="39"/>
        <v>0</v>
      </c>
      <c r="V62" s="1720">
        <f t="shared" si="39"/>
        <v>0</v>
      </c>
      <c r="W62" s="1720">
        <f t="shared" si="39"/>
        <v>0</v>
      </c>
      <c r="X62" s="1720">
        <f t="shared" si="39"/>
        <v>0</v>
      </c>
      <c r="Y62" s="1720">
        <f t="shared" ref="Y62:Z62" si="40">Y24-Y25-Y26</f>
        <v>0</v>
      </c>
      <c r="Z62" s="1720">
        <f t="shared" si="40"/>
        <v>0</v>
      </c>
      <c r="AA62" s="1698"/>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2" t="s">
        <v>4545</v>
      </c>
      <c r="D63" s="1719">
        <f>D27-D28-D29-D30</f>
        <v>0</v>
      </c>
      <c r="E63" s="1719">
        <f t="shared" ref="E63:Q63" si="41">E27-E28-E29-E30</f>
        <v>100000</v>
      </c>
      <c r="F63" s="1719">
        <f t="shared" si="41"/>
        <v>-100000</v>
      </c>
      <c r="G63" s="1719">
        <f t="shared" si="41"/>
        <v>0</v>
      </c>
      <c r="H63" s="1719">
        <f t="shared" si="41"/>
        <v>0</v>
      </c>
      <c r="I63" s="1719">
        <f t="shared" si="41"/>
        <v>0</v>
      </c>
      <c r="J63" s="1719">
        <f t="shared" si="41"/>
        <v>0</v>
      </c>
      <c r="K63" s="1719">
        <f t="shared" si="41"/>
        <v>0</v>
      </c>
      <c r="L63" s="1719">
        <f t="shared" si="41"/>
        <v>0</v>
      </c>
      <c r="M63" s="1719">
        <f t="shared" si="41"/>
        <v>100000</v>
      </c>
      <c r="N63" s="1719">
        <f t="shared" si="41"/>
        <v>0</v>
      </c>
      <c r="O63" s="1719">
        <f t="shared" si="41"/>
        <v>0</v>
      </c>
      <c r="P63" s="1719">
        <f t="shared" si="41"/>
        <v>0</v>
      </c>
      <c r="Q63" s="1719">
        <f t="shared" si="41"/>
        <v>0</v>
      </c>
      <c r="R63" s="1719">
        <f t="shared" ref="R63:X63" si="42">R27-R28-R29-R30</f>
        <v>0</v>
      </c>
      <c r="S63" s="1719">
        <f t="shared" si="42"/>
        <v>0</v>
      </c>
      <c r="T63" s="1719">
        <f t="shared" si="42"/>
        <v>0</v>
      </c>
      <c r="U63" s="1719">
        <f t="shared" si="42"/>
        <v>0</v>
      </c>
      <c r="V63" s="1719">
        <f t="shared" si="42"/>
        <v>0</v>
      </c>
      <c r="W63" s="1719">
        <f t="shared" si="42"/>
        <v>0</v>
      </c>
      <c r="X63" s="1719">
        <f t="shared" si="42"/>
        <v>0</v>
      </c>
      <c r="Y63" s="1719">
        <f t="shared" ref="Y63:Z63" si="43">Y27-Y28-Y29-Y30</f>
        <v>0</v>
      </c>
      <c r="Z63" s="1719">
        <f t="shared" si="43"/>
        <v>0</v>
      </c>
      <c r="AA63" s="1698"/>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2" t="s">
        <v>1210</v>
      </c>
      <c r="D64" s="1719">
        <f>D31-D32-D42</f>
        <v>-100000</v>
      </c>
      <c r="E64" s="1719">
        <f>E31-E32-E42</f>
        <v>0</v>
      </c>
      <c r="F64" s="1719">
        <f t="shared" ref="F64:Q64" si="44">F31-F32-F42</f>
        <v>0</v>
      </c>
      <c r="G64" s="1719">
        <f t="shared" si="44"/>
        <v>100000</v>
      </c>
      <c r="H64" s="1719">
        <f t="shared" si="44"/>
        <v>0</v>
      </c>
      <c r="I64" s="1719">
        <f t="shared" si="44"/>
        <v>0</v>
      </c>
      <c r="J64" s="1719">
        <f t="shared" si="44"/>
        <v>0</v>
      </c>
      <c r="K64" s="1719">
        <f t="shared" si="44"/>
        <v>0</v>
      </c>
      <c r="L64" s="1719">
        <f t="shared" si="44"/>
        <v>0</v>
      </c>
      <c r="M64" s="1719">
        <f t="shared" si="44"/>
        <v>0</v>
      </c>
      <c r="N64" s="1719">
        <f>N31-N32-N42</f>
        <v>0</v>
      </c>
      <c r="O64" s="1719">
        <f t="shared" si="44"/>
        <v>0</v>
      </c>
      <c r="P64" s="1719">
        <f t="shared" si="44"/>
        <v>0</v>
      </c>
      <c r="Q64" s="1719">
        <f t="shared" si="44"/>
        <v>0</v>
      </c>
      <c r="R64" s="1719">
        <f t="shared" ref="R64:X64" si="45">R31-R32-R42</f>
        <v>0</v>
      </c>
      <c r="S64" s="1719">
        <f t="shared" si="45"/>
        <v>0</v>
      </c>
      <c r="T64" s="1719">
        <f t="shared" si="45"/>
        <v>100000</v>
      </c>
      <c r="U64" s="1719">
        <f t="shared" si="45"/>
        <v>100000</v>
      </c>
      <c r="V64" s="1719">
        <f t="shared" si="45"/>
        <v>0</v>
      </c>
      <c r="W64" s="1719">
        <f t="shared" si="45"/>
        <v>100000</v>
      </c>
      <c r="X64" s="1719">
        <f t="shared" si="45"/>
        <v>0</v>
      </c>
      <c r="Y64" s="1719">
        <f t="shared" ref="Y64:Z64" si="46">Y31-Y32-Y42</f>
        <v>-100000</v>
      </c>
      <c r="Z64" s="1719">
        <f t="shared" si="46"/>
        <v>100000</v>
      </c>
      <c r="AA64" s="1698"/>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2" t="s">
        <v>829</v>
      </c>
      <c r="D65" s="1719">
        <f>D32-D33-D37-D38-D39-D40</f>
        <v>0</v>
      </c>
      <c r="E65" s="1719">
        <f t="shared" ref="E65:Q65" si="47">E32-E33-E37-E38-E39-E40</f>
        <v>0</v>
      </c>
      <c r="F65" s="1719">
        <f t="shared" si="47"/>
        <v>0</v>
      </c>
      <c r="G65" s="1719">
        <f t="shared" si="47"/>
        <v>99999.999999985099</v>
      </c>
      <c r="H65" s="1719">
        <f>H32-H33-H37-H38-H39-H40</f>
        <v>0</v>
      </c>
      <c r="I65" s="1719">
        <f t="shared" si="47"/>
        <v>0</v>
      </c>
      <c r="J65" s="1719">
        <f t="shared" si="47"/>
        <v>0</v>
      </c>
      <c r="K65" s="1719">
        <f t="shared" si="47"/>
        <v>0</v>
      </c>
      <c r="L65" s="1719">
        <f t="shared" si="47"/>
        <v>0</v>
      </c>
      <c r="M65" s="1719">
        <f t="shared" si="47"/>
        <v>100000</v>
      </c>
      <c r="N65" s="1719">
        <f>N32-N33-N37-N38-N39-N40</f>
        <v>0</v>
      </c>
      <c r="O65" s="1719">
        <f t="shared" si="47"/>
        <v>0</v>
      </c>
      <c r="P65" s="1719">
        <f t="shared" si="47"/>
        <v>-100000</v>
      </c>
      <c r="Q65" s="1719">
        <f t="shared" si="47"/>
        <v>100000</v>
      </c>
      <c r="R65" s="1719">
        <f t="shared" ref="R65:X65" si="48">R32-R33-R37-R38-R39-R40</f>
        <v>-100000</v>
      </c>
      <c r="S65" s="1719">
        <f t="shared" si="48"/>
        <v>0</v>
      </c>
      <c r="T65" s="1719">
        <f t="shared" si="48"/>
        <v>0</v>
      </c>
      <c r="U65" s="1719">
        <f t="shared" si="48"/>
        <v>0</v>
      </c>
      <c r="V65" s="1719">
        <f t="shared" si="48"/>
        <v>0</v>
      </c>
      <c r="W65" s="1719">
        <f t="shared" si="48"/>
        <v>0</v>
      </c>
      <c r="X65" s="1719">
        <f t="shared" si="48"/>
        <v>0</v>
      </c>
      <c r="Y65" s="1719">
        <f t="shared" ref="Y65:Z65" si="49">Y32-Y33-Y37-Y38-Y39-Y40</f>
        <v>100000</v>
      </c>
      <c r="Z65" s="1719">
        <f t="shared" si="49"/>
        <v>0</v>
      </c>
      <c r="AA65" s="1698"/>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2" t="s">
        <v>879</v>
      </c>
      <c r="D66" s="1720">
        <f>D42-D43-D44-D41</f>
        <v>38800000</v>
      </c>
      <c r="E66" s="1719">
        <f>E42-E43-E44-E41</f>
        <v>0</v>
      </c>
      <c r="F66" s="1719">
        <f>F42-F43-F44-F41</f>
        <v>0</v>
      </c>
      <c r="G66" s="1719">
        <f>G42-G43-G44-G41</f>
        <v>0</v>
      </c>
      <c r="H66" s="1719">
        <f>H42-H43-H44-H41</f>
        <v>0</v>
      </c>
      <c r="I66" s="1719">
        <f t="shared" ref="I66:Q66" si="50">I42-I43-I44</f>
        <v>0</v>
      </c>
      <c r="J66" s="1719">
        <f t="shared" si="50"/>
        <v>0</v>
      </c>
      <c r="K66" s="1719">
        <f t="shared" si="50"/>
        <v>0</v>
      </c>
      <c r="L66" s="1719">
        <f t="shared" si="50"/>
        <v>0</v>
      </c>
      <c r="M66" s="1719">
        <f t="shared" si="50"/>
        <v>0</v>
      </c>
      <c r="N66" s="1720">
        <f>N42-N43-N44</f>
        <v>48000000</v>
      </c>
      <c r="O66" s="1720">
        <f t="shared" si="50"/>
        <v>58000000</v>
      </c>
      <c r="P66" s="1720">
        <f t="shared" si="50"/>
        <v>70100000</v>
      </c>
      <c r="Q66" s="1720">
        <f t="shared" si="50"/>
        <v>45300000</v>
      </c>
      <c r="R66" s="1720">
        <f t="shared" ref="R66:X66" si="51">R42-R43-R44</f>
        <v>22600000</v>
      </c>
      <c r="S66" s="1720">
        <f t="shared" si="51"/>
        <v>21700000</v>
      </c>
      <c r="T66" s="1720">
        <f t="shared" si="51"/>
        <v>39100000</v>
      </c>
      <c r="U66" s="1720">
        <f t="shared" si="51"/>
        <v>41000000</v>
      </c>
      <c r="V66" s="1720">
        <f t="shared" si="51"/>
        <v>42800000</v>
      </c>
      <c r="W66" s="1720">
        <f t="shared" si="51"/>
        <v>45000000</v>
      </c>
      <c r="X66" s="1720">
        <f t="shared" si="51"/>
        <v>46000000</v>
      </c>
      <c r="Y66" s="1720">
        <f t="shared" ref="Y66:Z66" si="52">Y42-Y43-Y44</f>
        <v>47100000</v>
      </c>
      <c r="Z66" s="1720">
        <f t="shared" si="52"/>
        <v>48100000</v>
      </c>
      <c r="AA66" s="1698"/>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2" t="s">
        <v>460</v>
      </c>
      <c r="D67" s="1721">
        <f>D47-D48-D49</f>
        <v>0</v>
      </c>
      <c r="E67" s="1721">
        <f t="shared" ref="E67:Q67" si="53">E47-E48-E49</f>
        <v>100000</v>
      </c>
      <c r="F67" s="1721">
        <f t="shared" si="53"/>
        <v>0</v>
      </c>
      <c r="G67" s="1721">
        <f t="shared" si="53"/>
        <v>0</v>
      </c>
      <c r="H67" s="1721">
        <f t="shared" si="53"/>
        <v>0</v>
      </c>
      <c r="I67" s="1721">
        <f t="shared" si="53"/>
        <v>100000</v>
      </c>
      <c r="J67" s="1721">
        <f>J47-J48-J49</f>
        <v>13100000</v>
      </c>
      <c r="K67" s="1721">
        <f t="shared" si="53"/>
        <v>6400000</v>
      </c>
      <c r="L67" s="1721">
        <f t="shared" si="53"/>
        <v>4500000</v>
      </c>
      <c r="M67" s="1721">
        <f t="shared" si="53"/>
        <v>-4600000</v>
      </c>
      <c r="N67" s="1721">
        <f t="shared" si="53"/>
        <v>-1400000</v>
      </c>
      <c r="O67" s="1721">
        <f t="shared" si="53"/>
        <v>1800000</v>
      </c>
      <c r="P67" s="1737">
        <f t="shared" si="53"/>
        <v>2900000</v>
      </c>
      <c r="Q67" s="1737">
        <f t="shared" si="53"/>
        <v>9100000</v>
      </c>
      <c r="R67" s="1737">
        <f t="shared" ref="R67:X67" si="54">R47-R48-R49</f>
        <v>35500000</v>
      </c>
      <c r="S67" s="1737">
        <f t="shared" si="54"/>
        <v>32800000</v>
      </c>
      <c r="T67" s="1737">
        <f t="shared" si="54"/>
        <v>29100000</v>
      </c>
      <c r="U67" s="1737">
        <f t="shared" si="54"/>
        <v>28500000</v>
      </c>
      <c r="V67" s="1737">
        <f t="shared" si="54"/>
        <v>29100000</v>
      </c>
      <c r="W67" s="1737">
        <f t="shared" si="54"/>
        <v>29300000</v>
      </c>
      <c r="X67" s="1737">
        <f t="shared" si="54"/>
        <v>29200000</v>
      </c>
      <c r="Y67" s="1737">
        <f t="shared" ref="Y67:Z67" si="55">Y47-Y48-Y49</f>
        <v>28900000</v>
      </c>
      <c r="Z67" s="1737">
        <f t="shared" si="55"/>
        <v>28900000</v>
      </c>
      <c r="AA67" s="1698"/>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9"/>
      <c r="AA68" s="1698"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2" t="s">
        <v>626</v>
      </c>
      <c r="D69" s="1705">
        <v>233000000</v>
      </c>
      <c r="E69" s="1705">
        <v>240000000</v>
      </c>
      <c r="F69" s="1705">
        <v>242000000</v>
      </c>
      <c r="G69" s="1705">
        <v>245000000</v>
      </c>
      <c r="H69" s="1705">
        <v>240000000</v>
      </c>
      <c r="I69" s="1705">
        <v>250000000</v>
      </c>
      <c r="J69" s="1705">
        <v>253000000</v>
      </c>
      <c r="K69" s="1705">
        <v>256000000</v>
      </c>
      <c r="L69" s="1705">
        <v>262000000</v>
      </c>
      <c r="M69" s="1705">
        <v>277000000</v>
      </c>
      <c r="N69" s="1705">
        <v>294000000</v>
      </c>
      <c r="O69" s="1705">
        <v>310000000</v>
      </c>
      <c r="P69" s="1705">
        <v>326000000</v>
      </c>
      <c r="Q69">
        <v>316300000</v>
      </c>
      <c r="R69">
        <v>318100000</v>
      </c>
      <c r="S69">
        <v>315000000</v>
      </c>
      <c r="T69">
        <v>322800000</v>
      </c>
      <c r="U69">
        <v>329200000</v>
      </c>
      <c r="V69">
        <v>337000000</v>
      </c>
      <c r="W69">
        <v>343500000</v>
      </c>
      <c r="X69">
        <v>349400000</v>
      </c>
      <c r="Y69">
        <v>355400000</v>
      </c>
      <c r="Z69">
        <v>360400000</v>
      </c>
      <c r="AA69" s="1698"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2" t="s">
        <v>363</v>
      </c>
      <c r="D70" s="1705">
        <f t="shared" ref="D70:Q70" si="59">(D6/D69)*100</f>
        <v>63.862660944206006</v>
      </c>
      <c r="E70" s="1705">
        <f t="shared" si="59"/>
        <v>58.791666666666664</v>
      </c>
      <c r="F70" s="1705">
        <f t="shared" si="59"/>
        <v>66.239669421487605</v>
      </c>
      <c r="G70" s="1705">
        <f t="shared" si="59"/>
        <v>69.551020408163268</v>
      </c>
      <c r="H70" s="1705">
        <f t="shared" si="59"/>
        <v>55.666666666666664</v>
      </c>
      <c r="I70" s="1705">
        <f t="shared" si="59"/>
        <v>54.36</v>
      </c>
      <c r="J70" s="1705">
        <f t="shared" si="59"/>
        <v>55.217391304347828</v>
      </c>
      <c r="K70" s="1705">
        <f t="shared" si="59"/>
        <v>56.718749999999993</v>
      </c>
      <c r="L70" s="1705">
        <f t="shared" si="59"/>
        <v>57.175572519083971</v>
      </c>
      <c r="M70" s="1705">
        <f t="shared" si="59"/>
        <v>65.992779783393502</v>
      </c>
      <c r="N70" s="1705">
        <f t="shared" si="59"/>
        <v>68.095238095238102</v>
      </c>
      <c r="O70" s="1705">
        <f t="shared" si="59"/>
        <v>64.838709677419359</v>
      </c>
      <c r="P70" s="1705">
        <f t="shared" si="59"/>
        <v>66.012269938650306</v>
      </c>
      <c r="Q70" s="1705">
        <f t="shared" si="59"/>
        <v>61.998103066708822</v>
      </c>
      <c r="R70" s="1705">
        <f t="shared" ref="R70:Z70" si="60">(R6/R69)*100</f>
        <v>64.759509588179824</v>
      </c>
      <c r="S70" s="1705">
        <f t="shared" si="60"/>
        <v>66</v>
      </c>
      <c r="T70" s="1705">
        <f t="shared" si="60"/>
        <v>70.198265179677819</v>
      </c>
      <c r="U70" s="1705">
        <f t="shared" si="60"/>
        <v>68.894289185905222</v>
      </c>
      <c r="V70" s="1705">
        <f t="shared" si="60"/>
        <v>68.427299703264097</v>
      </c>
      <c r="W70" s="1705">
        <f t="shared" si="60"/>
        <v>68.413391557496368</v>
      </c>
      <c r="X70" s="1705">
        <f t="shared" si="60"/>
        <v>67.887807670291934</v>
      </c>
      <c r="Y70" s="1705">
        <f t="shared" si="60"/>
        <v>67.416994935284194</v>
      </c>
      <c r="Z70" s="1705">
        <f t="shared" si="60"/>
        <v>67.147613762486131</v>
      </c>
      <c r="AA70" s="1698"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2" t="s">
        <v>152</v>
      </c>
      <c r="D71" s="1705">
        <f t="shared" ref="D71:Q71" si="61">(D31/D69)*100</f>
        <v>70.944206008583691</v>
      </c>
      <c r="E71" s="1705">
        <f t="shared" si="61"/>
        <v>65.5</v>
      </c>
      <c r="F71" s="1705">
        <f t="shared" si="61"/>
        <v>59.090909090909093</v>
      </c>
      <c r="G71" s="1705">
        <f t="shared" si="61"/>
        <v>66.979591836734699</v>
      </c>
      <c r="H71" s="1705">
        <f t="shared" si="61"/>
        <v>70.833333333333343</v>
      </c>
      <c r="I71" s="1705">
        <f t="shared" si="61"/>
        <v>59.599999999999994</v>
      </c>
      <c r="J71" s="1705">
        <f t="shared" si="61"/>
        <v>60.553359683794461</v>
      </c>
      <c r="K71" s="1705">
        <f t="shared" si="61"/>
        <v>59.4140625</v>
      </c>
      <c r="L71" s="1705">
        <f t="shared" si="61"/>
        <v>58.854961832061072</v>
      </c>
      <c r="M71" s="1705">
        <f t="shared" si="61"/>
        <v>64.332129963898922</v>
      </c>
      <c r="N71" s="1705">
        <f t="shared" si="61"/>
        <v>63.197278911564624</v>
      </c>
      <c r="O71" s="1705">
        <f t="shared" si="61"/>
        <v>64.225806451612897</v>
      </c>
      <c r="P71" s="1705">
        <f t="shared" si="61"/>
        <v>65.122699386503072</v>
      </c>
      <c r="Q71" s="1705">
        <f t="shared" si="61"/>
        <v>59.121087575086939</v>
      </c>
      <c r="R71" s="1705">
        <f t="shared" ref="R71:Z71" si="62">(R31/R69)*100</f>
        <v>53.599497013517762</v>
      </c>
      <c r="S71" s="1705">
        <f t="shared" si="62"/>
        <v>55.587301587301582</v>
      </c>
      <c r="T71" s="1705">
        <f t="shared" si="62"/>
        <v>61.183395291201983</v>
      </c>
      <c r="U71" s="1705">
        <f t="shared" si="62"/>
        <v>60.236938031591734</v>
      </c>
      <c r="V71" s="1705">
        <f t="shared" si="62"/>
        <v>59.792284866468847</v>
      </c>
      <c r="W71" s="1705">
        <f t="shared" si="62"/>
        <v>59.883551673944687</v>
      </c>
      <c r="X71" s="1705">
        <f t="shared" si="62"/>
        <v>59.530623926731543</v>
      </c>
      <c r="Y71" s="1705">
        <f t="shared" si="62"/>
        <v>59.285312324141813</v>
      </c>
      <c r="Z71" s="1705">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4546</v>
      </c>
      <c r="B1" s="82" t="s">
        <v>4547</v>
      </c>
      <c r="C1" s="82"/>
      <c r="D1" s="27"/>
      <c r="E1" s="27"/>
      <c r="F1" s="27"/>
      <c r="G1" s="27"/>
      <c r="H1" s="27"/>
      <c r="I1" s="27"/>
      <c r="J1" s="27"/>
      <c r="K1" s="27"/>
      <c r="L1" s="27"/>
      <c r="M1" s="27"/>
      <c r="N1" s="27"/>
      <c r="O1" s="28"/>
      <c r="P1" s="28"/>
      <c r="Q1" s="28"/>
      <c r="R1" s="29"/>
      <c r="S1" s="28"/>
      <c r="T1" s="28"/>
      <c r="U1" s="28"/>
      <c r="V1" s="28"/>
      <c r="W1" s="28"/>
      <c r="X1" s="28"/>
    </row>
    <row r="2" spans="1:26">
      <c r="B2" s="30" t="s">
        <v>4548</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2940</v>
      </c>
      <c r="S5" s="28" t="s">
        <v>2940</v>
      </c>
      <c r="T5" s="28" t="s">
        <v>2940</v>
      </c>
      <c r="U5" s="28" t="s">
        <v>369</v>
      </c>
      <c r="V5" s="28" t="s">
        <v>32</v>
      </c>
      <c r="W5" s="28" t="s">
        <v>32</v>
      </c>
      <c r="X5" s="28" t="s">
        <v>32</v>
      </c>
      <c r="Y5" s="28" t="s">
        <v>32</v>
      </c>
      <c r="Z5" s="28" t="s">
        <v>32</v>
      </c>
    </row>
    <row r="6" spans="1:26" s="848" customFormat="1">
      <c r="A6" s="848" t="s">
        <v>33</v>
      </c>
      <c r="B6" s="1063" t="s">
        <v>3221</v>
      </c>
      <c r="C6" s="848" t="s">
        <v>35</v>
      </c>
      <c r="E6" s="1739"/>
      <c r="F6" s="1739"/>
      <c r="G6" s="1739"/>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4549</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536</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2276</v>
      </c>
      <c r="B9" s="64" t="s">
        <v>4550</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4551</v>
      </c>
      <c r="B10" s="65" t="s">
        <v>4552</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4553</v>
      </c>
      <c r="B11" s="65" t="s">
        <v>4554</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556</v>
      </c>
      <c r="B13" s="65" t="s">
        <v>556</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4555</v>
      </c>
      <c r="B14" s="65" t="s">
        <v>4556</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791</v>
      </c>
      <c r="B15" s="655" t="s">
        <v>4557</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4558</v>
      </c>
      <c r="B17" s="65" t="s">
        <v>4559</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4560</v>
      </c>
      <c r="B18" s="65" t="s">
        <v>4561</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4007</v>
      </c>
      <c r="B19" s="64" t="s">
        <v>4562</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4563</v>
      </c>
      <c r="B20" s="64" t="s">
        <v>4564</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4565</v>
      </c>
      <c r="C24" s="27" t="s">
        <v>4566</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1222</v>
      </c>
      <c r="B25" s="65" t="s">
        <v>1222</v>
      </c>
      <c r="C25" s="27" t="s">
        <v>4566</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4567</v>
      </c>
      <c r="B26" s="65" t="s">
        <v>4568</v>
      </c>
      <c r="C26" s="27" t="s">
        <v>4566</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40" t="s">
        <v>198</v>
      </c>
      <c r="B27" s="1740" t="s">
        <v>198</v>
      </c>
      <c r="C27" s="848" t="s">
        <v>35</v>
      </c>
      <c r="D27" s="1158"/>
      <c r="G27" s="1741"/>
      <c r="H27" s="1159">
        <f>H29+H44+H43</f>
        <v>11093000000</v>
      </c>
      <c r="I27" s="1159">
        <f t="shared" ref="I27:Q27" si="2">I29+I44+I43</f>
        <v>13937000000</v>
      </c>
      <c r="J27" s="1159">
        <f t="shared" si="2"/>
        <v>17739000000</v>
      </c>
      <c r="K27" s="1159">
        <f t="shared" si="2"/>
        <v>22416000000</v>
      </c>
      <c r="L27" s="1159">
        <f t="shared" si="2"/>
        <v>26148000000</v>
      </c>
      <c r="M27" s="1159">
        <f t="shared" si="2"/>
        <v>27352000000</v>
      </c>
      <c r="N27" s="1159">
        <f t="shared" si="2"/>
        <v>29327000000</v>
      </c>
      <c r="O27" s="1159">
        <f t="shared" si="2"/>
        <v>32100000000</v>
      </c>
      <c r="P27" s="1159">
        <f t="shared" si="2"/>
        <v>35374000000</v>
      </c>
      <c r="Q27" s="1159">
        <f t="shared" si="2"/>
        <v>38673000000</v>
      </c>
      <c r="R27" s="1159">
        <f>R29+R44+R43</f>
        <v>44571000000</v>
      </c>
      <c r="S27" s="1159">
        <f t="shared" ref="S27:Z27" si="3">S29+S44+S43</f>
        <v>46502000000</v>
      </c>
      <c r="T27" s="1742">
        <f t="shared" si="3"/>
        <v>48773000000</v>
      </c>
      <c r="U27" s="1742">
        <f t="shared" si="3"/>
        <v>57525000000</v>
      </c>
      <c r="V27" s="1742">
        <f t="shared" si="3"/>
        <v>62263000000</v>
      </c>
      <c r="W27" s="1742">
        <f t="shared" si="3"/>
        <v>65762000000</v>
      </c>
      <c r="X27" s="1742">
        <f t="shared" si="3"/>
        <v>71123000000</v>
      </c>
      <c r="Y27" s="1348">
        <f t="shared" si="3"/>
        <v>75652000000</v>
      </c>
      <c r="Z27" s="1348">
        <f t="shared" si="3"/>
        <v>82325000000</v>
      </c>
    </row>
    <row r="28" spans="1:26">
      <c r="A28" s="58"/>
      <c r="B28" s="58" t="s">
        <v>4569</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748</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539</v>
      </c>
      <c r="B30" s="64" t="s">
        <v>539</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4570</v>
      </c>
      <c r="B31" s="64" t="s">
        <v>752</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4571</v>
      </c>
      <c r="B32" s="65" t="s">
        <v>4572</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754</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4573</v>
      </c>
      <c r="B38" s="65" t="s">
        <v>4574</v>
      </c>
      <c r="C38" s="27" t="s">
        <v>489</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4575</v>
      </c>
      <c r="B39" s="65" t="s">
        <v>4576</v>
      </c>
      <c r="C39" s="27" t="s">
        <v>489</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4577</v>
      </c>
      <c r="B40" s="65" t="s">
        <v>4578</v>
      </c>
      <c r="C40" s="27" t="s">
        <v>4579</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490</v>
      </c>
      <c r="B41" s="65" t="s">
        <v>3272</v>
      </c>
      <c r="C41" s="27" t="s">
        <v>4579</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1918</v>
      </c>
      <c r="B42" s="64" t="s">
        <v>4580</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3525</v>
      </c>
      <c r="B43" s="58" t="s">
        <v>3525</v>
      </c>
      <c r="C43" s="58" t="s">
        <v>201</v>
      </c>
      <c r="D43" s="28"/>
      <c r="G43" s="277"/>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69"/>
      <c r="U43" s="269"/>
      <c r="V43" s="269"/>
      <c r="W43" s="269"/>
      <c r="X43" s="269"/>
      <c r="Y43" s="267"/>
      <c r="Z43" s="267"/>
    </row>
    <row r="44" spans="1:26">
      <c r="A44" s="58" t="s">
        <v>237</v>
      </c>
      <c r="B44" s="58" t="s">
        <v>1815</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3516</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4216</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4581</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447</v>
      </c>
      <c r="B48" s="65" t="s">
        <v>447</v>
      </c>
      <c r="C48" s="27" t="s">
        <v>4581</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524</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4582</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2506</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4583</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4584</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4583</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4585</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4586</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4587</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4588</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4589</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4590</v>
      </c>
      <c r="B61" s="65" t="s">
        <v>4591</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4592</v>
      </c>
      <c r="B62" s="65" t="s">
        <v>4593</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861</v>
      </c>
      <c r="B63" s="221" t="s">
        <v>861</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4" t="s">
        <v>4594</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4" t="s">
        <v>4595</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4014</v>
      </c>
      <c r="B66" s="64" t="s">
        <v>4596</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4577</v>
      </c>
      <c r="B67" s="64" t="s">
        <v>4578</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4571</v>
      </c>
      <c r="B68" s="64" t="s">
        <v>4572</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1256</v>
      </c>
      <c r="B70" s="58" t="s">
        <v>2512</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2302</v>
      </c>
      <c r="B71" s="58" t="s">
        <v>2302</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4597</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4598</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2609</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4599</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3581</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2433</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4600</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3212</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3">
        <f t="shared" si="18"/>
        <v>9960000000</v>
      </c>
      <c r="S89" s="1743">
        <f t="shared" si="18"/>
        <v>10151000000</v>
      </c>
      <c r="T89" s="1743">
        <f t="shared" si="18"/>
        <v>9498000000</v>
      </c>
      <c r="U89" s="1743">
        <f t="shared" si="18"/>
        <v>11277000000</v>
      </c>
      <c r="V89" s="1743">
        <f t="shared" si="18"/>
        <v>11645000000</v>
      </c>
      <c r="W89" s="1743">
        <f t="shared" si="18"/>
        <v>12568000000</v>
      </c>
      <c r="X89" s="1743">
        <f t="shared" si="18"/>
        <v>13566000000</v>
      </c>
      <c r="Y89" s="1743">
        <f t="shared" si="18"/>
        <v>14800000000</v>
      </c>
      <c r="Z89" s="1743">
        <f t="shared" si="18"/>
        <v>16146000000</v>
      </c>
    </row>
    <row r="90" spans="2:26">
      <c r="B90" t="s">
        <v>939</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4601</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3">
        <f t="shared" si="21"/>
        <v>13562000000</v>
      </c>
      <c r="S92" s="1743">
        <f t="shared" si="21"/>
        <v>14777000000</v>
      </c>
      <c r="T92" s="1743">
        <f t="shared" si="21"/>
        <v>16399000000</v>
      </c>
      <c r="U92" s="1743">
        <f t="shared" si="21"/>
        <v>18116000000</v>
      </c>
      <c r="V92" s="1743">
        <f t="shared" si="21"/>
        <v>19494000000</v>
      </c>
      <c r="W92" s="1743">
        <f t="shared" si="21"/>
        <v>18725000000</v>
      </c>
      <c r="X92" s="1743">
        <f t="shared" si="21"/>
        <v>20941000000</v>
      </c>
      <c r="Y92" s="1743">
        <f t="shared" si="21"/>
        <v>22594000000</v>
      </c>
      <c r="Z92" s="1743">
        <f t="shared" si="21"/>
        <v>24812000000</v>
      </c>
    </row>
    <row r="93" spans="2:26">
      <c r="B93" t="s">
        <v>879</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3">
        <f t="shared" si="22"/>
        <v>4819000000</v>
      </c>
      <c r="S93" s="1743">
        <f t="shared" si="22"/>
        <v>5443000000</v>
      </c>
      <c r="T93" s="1743">
        <f t="shared" si="22"/>
        <v>5000000000</v>
      </c>
      <c r="U93" s="1743">
        <f t="shared" si="22"/>
        <v>7341000000</v>
      </c>
      <c r="V93" s="1743">
        <f t="shared" si="22"/>
        <v>7975000000</v>
      </c>
      <c r="W93" s="1743">
        <f t="shared" si="22"/>
        <v>10248000000</v>
      </c>
      <c r="X93" s="1743">
        <f t="shared" si="22"/>
        <v>10900000000</v>
      </c>
      <c r="Y93" s="1743">
        <f t="shared" si="22"/>
        <v>10759000000</v>
      </c>
      <c r="Z93" s="1743">
        <f t="shared" si="22"/>
        <v>11673000000</v>
      </c>
    </row>
    <row r="94" spans="2:26">
      <c r="B94" t="s">
        <v>4602</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4603</v>
      </c>
      <c r="B1" s="1086" t="s">
        <v>4604</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4605</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1140</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7079</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1415</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2395</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4606</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4607</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4608</v>
      </c>
      <c r="B10" s="988" t="s">
        <v>4609</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631</v>
      </c>
      <c r="B11" s="997" t="s">
        <v>4610</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4611</v>
      </c>
      <c r="B12" s="997" t="s">
        <v>4612</v>
      </c>
      <c r="C12" s="968" t="s">
        <v>4613</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4614</v>
      </c>
      <c r="C13" s="968" t="s">
        <v>4613</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4615</v>
      </c>
      <c r="B14" s="997" t="s">
        <v>4616</v>
      </c>
      <c r="C14" s="968" t="s">
        <v>4613</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638</v>
      </c>
      <c r="B15" s="997" t="s">
        <v>4617</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4618</v>
      </c>
      <c r="B16" s="997" t="s">
        <v>4619</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644</v>
      </c>
      <c r="B17" s="997" t="s">
        <v>4620</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4621</v>
      </c>
      <c r="B18" s="997" t="s">
        <v>4622</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4086</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1427</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4623</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4624</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8448000000000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4625</v>
      </c>
      <c r="B24" s="981" t="s">
        <v>4626</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1435</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4627</v>
      </c>
      <c r="B26" s="988" t="s">
        <v>1389</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4628</v>
      </c>
      <c r="B27" s="988" t="s">
        <v>4629</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1732</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4630</v>
      </c>
      <c r="B30" s="988" t="s">
        <v>4631</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2951</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1445</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680</v>
      </c>
      <c r="B33" s="988" t="s">
        <v>681</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683</v>
      </c>
      <c r="B34" s="988" t="s">
        <v>684</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4632</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3118</v>
      </c>
      <c r="B36" s="981" t="s">
        <v>3118</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1076">
        <v>-146000000000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4633</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4634</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4635</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4636</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4637</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4638</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4639</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4640</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4641</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4642</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4643</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4644</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418</v>
      </c>
      <c r="B50" s="988" t="s">
        <v>418</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1256</v>
      </c>
      <c r="B51" s="997" t="s">
        <v>4059</v>
      </c>
      <c r="C51" s="968" t="s">
        <v>2515</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1261</v>
      </c>
      <c r="B52" s="997" t="s">
        <v>4645</v>
      </c>
      <c r="C52" s="968" t="s">
        <v>2515</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4646</v>
      </c>
      <c r="B53" s="997" t="s">
        <v>4647</v>
      </c>
      <c r="C53" s="968" t="s">
        <v>2515</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4648</v>
      </c>
      <c r="B54" s="997" t="s">
        <v>4649</v>
      </c>
      <c r="C54" s="968" t="s">
        <v>2515</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4650</v>
      </c>
      <c r="B56" s="981" t="s">
        <v>4651</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1406</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4652</v>
      </c>
      <c r="B58" s="988" t="s">
        <v>4653</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7077</v>
      </c>
      <c r="B59" s="988" t="s">
        <v>7077</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4654</v>
      </c>
      <c r="B60" s="988" t="s">
        <v>4655</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4656</v>
      </c>
      <c r="B61" s="988" t="s">
        <v>4657</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4"/>
      <c r="U61" s="2614"/>
      <c r="V61" s="2614"/>
      <c r="W61" s="2614"/>
      <c r="X61" s="2614"/>
      <c r="Y61" s="2614"/>
      <c r="Z61" s="2614"/>
      <c r="AA61" s="2614"/>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4658</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7078</v>
      </c>
      <c r="B63" s="988" t="s">
        <v>4659</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878</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527</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719</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2345</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2934</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4660</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461</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1708</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1043</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1135</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f t="shared" si="17"/>
        <v>-1.7282196969696968</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4661</v>
      </c>
      <c r="B1" s="82" t="s">
        <v>4662</v>
      </c>
      <c r="C1" s="82"/>
      <c r="D1" s="27"/>
      <c r="E1" s="27"/>
      <c r="F1" s="27"/>
      <c r="G1" s="27"/>
      <c r="H1" s="27"/>
      <c r="I1" s="27"/>
      <c r="J1" s="27"/>
      <c r="K1" s="27"/>
      <c r="L1" s="27"/>
      <c r="M1" s="27"/>
      <c r="N1" s="27"/>
      <c r="O1" s="28"/>
      <c r="P1" s="28"/>
      <c r="Q1" s="28"/>
      <c r="R1" s="29"/>
      <c r="S1" s="28"/>
      <c r="T1" s="28"/>
      <c r="U1" s="28"/>
      <c r="V1" s="28"/>
      <c r="W1" s="28"/>
      <c r="X1" s="2"/>
    </row>
    <row r="2" spans="1:28">
      <c r="B2" s="30" t="s">
        <v>4663</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788</v>
      </c>
      <c r="B6" s="1063" t="s">
        <v>4664</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2">
        <v>1306000000</v>
      </c>
      <c r="O6" s="1692">
        <f>O7+O21</f>
        <v>1257000000</v>
      </c>
      <c r="P6" s="1692">
        <v>1268000000</v>
      </c>
      <c r="Q6" s="1692">
        <f>Q7+Q21</f>
        <v>1392000000</v>
      </c>
      <c r="R6" s="1692">
        <v>1505000000</v>
      </c>
      <c r="S6" s="1692">
        <v>1476000000</v>
      </c>
      <c r="T6" s="1692">
        <v>1622000000</v>
      </c>
      <c r="U6" s="1692">
        <v>1670000000</v>
      </c>
      <c r="V6" s="1692">
        <v>1890000000</v>
      </c>
      <c r="W6" s="1692">
        <v>1981000000</v>
      </c>
      <c r="X6" s="1747">
        <v>2057000000</v>
      </c>
      <c r="Y6" s="1348">
        <v>2155000000</v>
      </c>
      <c r="Z6" s="1348">
        <v>2257000000</v>
      </c>
      <c r="AA6" s="1748"/>
    </row>
    <row r="7" spans="1:28" ht="16.5">
      <c r="A7" s="139" t="s">
        <v>36</v>
      </c>
      <c r="B7" s="58" t="s">
        <v>4665</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4666</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4667</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1507</v>
      </c>
      <c r="B11" s="65" t="s">
        <v>4668</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4669</v>
      </c>
      <c r="B12" s="65" t="s">
        <v>4670</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4671</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556</v>
      </c>
      <c r="B14" s="65" t="s">
        <v>556</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646</v>
      </c>
      <c r="B15" s="65" t="s">
        <v>4672</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4673</v>
      </c>
      <c r="B16" s="65" t="s">
        <v>4674</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3773</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638</v>
      </c>
      <c r="B18" s="64" t="s">
        <v>4675</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4676</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4009</v>
      </c>
      <c r="B20" s="64" t="s">
        <v>4677</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4678</v>
      </c>
      <c r="C22" s="1063" t="s">
        <v>35</v>
      </c>
      <c r="D22" s="1158"/>
      <c r="E22" s="1158"/>
      <c r="F22" s="1158"/>
      <c r="G22" s="1158"/>
      <c r="H22" s="1159">
        <f>H24+H33+H34+H35+H38+H39+H40</f>
        <v>667004000</v>
      </c>
      <c r="I22" s="1159">
        <f>I24+I33+I34+I35+I38+I39+I40</f>
        <v>696150000</v>
      </c>
      <c r="J22" s="1159">
        <f>J24+J33+J34+J35+J38+J39+J40</f>
        <v>844557000</v>
      </c>
      <c r="K22" s="1692">
        <f t="shared" ref="K22" si="0">K24+K33+K34+K35+K38+K40+K39</f>
        <v>1112760000</v>
      </c>
      <c r="L22" s="1159">
        <f>L24+L33+L34+L35+L38+L39+L40</f>
        <v>1502687200</v>
      </c>
      <c r="M22" s="1692">
        <f>M24+M33+M34+M35+M38+M40+M39</f>
        <v>1462400000</v>
      </c>
      <c r="N22" s="1692">
        <v>1458000000</v>
      </c>
      <c r="O22" s="1692">
        <v>1478000000</v>
      </c>
      <c r="P22" s="1692">
        <f>P24+P33+P34+P35+P38+P40+P39</f>
        <v>1456000000</v>
      </c>
      <c r="Q22" s="1692">
        <f t="shared" ref="Q22:Z22" si="1">Q24+Q33+Q34+Q35+Q38+Q40+Q39</f>
        <v>1540000000</v>
      </c>
      <c r="R22" s="1692">
        <f t="shared" si="1"/>
        <v>1538000000</v>
      </c>
      <c r="S22" s="1692">
        <f t="shared" si="1"/>
        <v>1690000000</v>
      </c>
      <c r="T22" s="1692">
        <f t="shared" si="1"/>
        <v>1976000000</v>
      </c>
      <c r="U22" s="1692">
        <f t="shared" si="1"/>
        <v>2030000000</v>
      </c>
      <c r="V22" s="1692">
        <f t="shared" si="1"/>
        <v>2124000000</v>
      </c>
      <c r="W22" s="1692">
        <f t="shared" si="1"/>
        <v>2193000000</v>
      </c>
      <c r="X22" s="1692">
        <f t="shared" si="1"/>
        <v>1973000000</v>
      </c>
      <c r="Y22" s="1692">
        <f t="shared" si="1"/>
        <v>2065000000</v>
      </c>
      <c r="Z22" s="1692">
        <f t="shared" si="1"/>
        <v>2161000000</v>
      </c>
      <c r="AA22" s="1748"/>
    </row>
    <row r="23" spans="1:27">
      <c r="A23" t="s">
        <v>76</v>
      </c>
      <c r="B23" s="58" t="s">
        <v>3789</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479</v>
      </c>
      <c r="B24" s="58" t="s">
        <v>3241</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6">
        <f>SUM(P25:P32)</f>
        <v>710000000</v>
      </c>
      <c r="Q24" s="1746">
        <f t="shared" ref="Q24:Z24" si="2">SUM(Q25:Q32)</f>
        <v>643000000</v>
      </c>
      <c r="R24" s="1746">
        <f t="shared" si="2"/>
        <v>669000000</v>
      </c>
      <c r="S24" s="1746">
        <f t="shared" si="2"/>
        <v>744000000</v>
      </c>
      <c r="T24" s="1746">
        <f t="shared" si="2"/>
        <v>720000000</v>
      </c>
      <c r="U24" s="1746">
        <f t="shared" si="2"/>
        <v>744000000</v>
      </c>
      <c r="V24" s="1746">
        <f t="shared" si="2"/>
        <v>827000000</v>
      </c>
      <c r="W24" s="1746">
        <f t="shared" si="2"/>
        <v>833000000</v>
      </c>
      <c r="X24" s="1746">
        <f t="shared" si="2"/>
        <v>866000000</v>
      </c>
      <c r="Y24" s="1535">
        <f t="shared" si="2"/>
        <v>904000000</v>
      </c>
      <c r="Z24" s="1535">
        <f t="shared" si="2"/>
        <v>945000000</v>
      </c>
      <c r="AA24" s="498"/>
    </row>
    <row r="25" spans="1:27">
      <c r="A25" s="64" t="s">
        <v>4679</v>
      </c>
      <c r="B25" s="64" t="s">
        <v>4680</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4681</v>
      </c>
      <c r="B26" s="64" t="s">
        <v>4682</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4570</v>
      </c>
      <c r="B27" s="64" t="s">
        <v>752</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4683</v>
      </c>
      <c r="B28" s="64" t="s">
        <v>4684</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754</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4685</v>
      </c>
      <c r="B30" s="64" t="s">
        <v>4685</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4686</v>
      </c>
      <c r="B31" s="64" t="s">
        <v>4687</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4688</v>
      </c>
      <c r="B32" s="64" t="s">
        <v>4689</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4690</v>
      </c>
      <c r="B33" s="58" t="s">
        <v>4691</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490</v>
      </c>
      <c r="B34" s="58" t="s">
        <v>3272</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4692</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81"/>
      <c r="B36" s="2581" t="s">
        <v>4693</v>
      </c>
      <c r="C36" s="2665"/>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81"/>
      <c r="B37" s="2581" t="s">
        <v>4694</v>
      </c>
      <c r="C37" s="2665"/>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4695</v>
      </c>
      <c r="B38" s="58" t="s">
        <v>4696</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1488</v>
      </c>
      <c r="B39" s="58" t="s">
        <v>1488</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615</v>
      </c>
      <c r="B40" s="58" t="s">
        <v>3525</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8">
        <v>0</v>
      </c>
      <c r="S40" s="509">
        <v>4000000</v>
      </c>
      <c r="T40" s="2668">
        <v>0</v>
      </c>
      <c r="U40" s="2668">
        <v>0</v>
      </c>
      <c r="V40" s="509">
        <v>1000000</v>
      </c>
      <c r="W40" s="509">
        <v>1000000</v>
      </c>
      <c r="X40" s="4">
        <v>1000000</v>
      </c>
      <c r="Y40" s="267">
        <v>1000000</v>
      </c>
      <c r="Z40" s="267">
        <v>1000000</v>
      </c>
      <c r="AA40" s="498"/>
    </row>
    <row r="41" spans="1:27">
      <c r="A41" t="s">
        <v>76</v>
      </c>
      <c r="B41" s="58" t="s">
        <v>4697</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595</v>
      </c>
      <c r="B42" s="1063" t="s">
        <v>4698</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2">
        <v>152000000</v>
      </c>
      <c r="O42" s="1557">
        <v>220000000</v>
      </c>
      <c r="P42" s="1692">
        <v>186000000</v>
      </c>
      <c r="Q42" s="1692">
        <v>151000000</v>
      </c>
      <c r="R42" s="1692">
        <v>24000000</v>
      </c>
      <c r="S42" s="1692">
        <v>213000000</v>
      </c>
      <c r="T42" s="1692">
        <v>352000000</v>
      </c>
      <c r="U42" s="1692">
        <v>357000000</v>
      </c>
      <c r="V42" s="1692">
        <v>234000000</v>
      </c>
      <c r="W42" s="1692">
        <v>213000000</v>
      </c>
      <c r="X42" s="1747">
        <v>-85000000</v>
      </c>
      <c r="Y42" s="1348">
        <v>-90000000</v>
      </c>
      <c r="Z42" s="1348">
        <v>-95000000</v>
      </c>
      <c r="AA42" s="1748"/>
    </row>
    <row r="43" spans="1:27">
      <c r="A43" s="90" t="s">
        <v>2302</v>
      </c>
      <c r="B43" s="58" t="s">
        <v>3320</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6" t="s">
        <v>2870</v>
      </c>
      <c r="B44" s="2581" t="s">
        <v>4699</v>
      </c>
      <c r="C44" s="2581"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6" t="s">
        <v>4700</v>
      </c>
      <c r="B45" s="2581" t="s">
        <v>4700</v>
      </c>
      <c r="C45" s="2581"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864</v>
      </c>
      <c r="B46" s="64" t="s">
        <v>1035</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3329</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4701</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4702</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1561</v>
      </c>
      <c r="B51" s="58" t="s">
        <v>4703</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4704</v>
      </c>
      <c r="B52" s="58" t="s">
        <v>4705</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4706</v>
      </c>
      <c r="B53" s="58" t="s">
        <v>4707</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4708</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2549</v>
      </c>
      <c r="B55" s="58" t="s">
        <v>2549</v>
      </c>
      <c r="C55" s="58" t="s">
        <v>4709</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1876</v>
      </c>
      <c r="B56" s="58" t="s">
        <v>1876</v>
      </c>
      <c r="C56" s="58" t="s">
        <v>4709</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81" t="s">
        <v>7177</v>
      </c>
      <c r="B57" s="2581" t="s">
        <v>7177</v>
      </c>
      <c r="C57" s="2581" t="s">
        <v>4709</v>
      </c>
      <c r="D57" s="28"/>
      <c r="E57" s="28"/>
      <c r="F57" s="28"/>
      <c r="G57" s="28"/>
      <c r="H57" s="125"/>
      <c r="I57" s="125"/>
      <c r="J57" s="298"/>
      <c r="K57" s="298"/>
      <c r="L57" s="298"/>
      <c r="M57" s="298"/>
      <c r="N57" s="509"/>
      <c r="O57" s="509"/>
      <c r="P57" s="509"/>
      <c r="Q57" s="509"/>
      <c r="R57" s="509"/>
      <c r="S57" s="2666">
        <f>S54-S55-S56</f>
        <v>-124000000</v>
      </c>
      <c r="T57" s="509"/>
      <c r="U57" s="509"/>
      <c r="V57" s="509"/>
      <c r="W57" s="2667">
        <f>W54-W55-W56</f>
        <v>59000000</v>
      </c>
      <c r="X57" s="4"/>
      <c r="Y57" s="267"/>
      <c r="Z57" s="267"/>
      <c r="AA57" s="498"/>
    </row>
    <row r="58" spans="1:27">
      <c r="A58" s="58" t="s">
        <v>253</v>
      </c>
      <c r="B58" s="58" t="s">
        <v>4026</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4710</v>
      </c>
      <c r="B59" s="58" t="s">
        <v>4711</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1563</v>
      </c>
      <c r="B60" s="58" t="s">
        <v>1563</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4712</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4713</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5">
        <f t="shared" si="7"/>
        <v>470000000</v>
      </c>
      <c r="U66" s="1745">
        <f t="shared" si="7"/>
        <v>482000000</v>
      </c>
      <c r="V66" s="298">
        <f t="shared" si="7"/>
        <v>-1000000</v>
      </c>
      <c r="W66" s="298">
        <f t="shared" si="7"/>
        <v>0</v>
      </c>
      <c r="X66" s="298">
        <f t="shared" si="7"/>
        <v>0</v>
      </c>
      <c r="Y66" s="298">
        <f t="shared" ref="Y66:Z66" si="8">Y35-Y36-Y37</f>
        <v>0</v>
      </c>
      <c r="Z66" s="298">
        <f t="shared" si="8"/>
        <v>0</v>
      </c>
    </row>
    <row r="67" spans="2:26" ht="13.5" customHeight="1">
      <c r="B67" s="58" t="s">
        <v>454</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4714</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2933</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460</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4715</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4716</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4717</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4718</v>
      </c>
      <c r="B1" s="82" t="s">
        <v>4719</v>
      </c>
      <c r="C1" s="82"/>
      <c r="D1" s="27"/>
      <c r="E1" s="27"/>
      <c r="F1" s="27"/>
      <c r="G1" s="27"/>
      <c r="H1" s="27"/>
      <c r="I1" s="27"/>
      <c r="J1" s="27"/>
      <c r="K1" s="27"/>
      <c r="L1" s="27"/>
      <c r="M1" s="27"/>
      <c r="N1" s="27"/>
      <c r="O1" s="28"/>
      <c r="P1" s="28"/>
      <c r="Q1" s="28"/>
      <c r="R1" s="29"/>
      <c r="S1" s="28"/>
      <c r="T1" s="28"/>
      <c r="U1" s="28"/>
      <c r="V1" s="28"/>
      <c r="W1" s="28"/>
      <c r="X1" s="28"/>
    </row>
    <row r="2" spans="1:26">
      <c r="B2" s="30" t="s">
        <v>4720</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7080</v>
      </c>
      <c r="Z4" s="2" t="s">
        <v>4077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4721</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4722</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4723</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1294</v>
      </c>
      <c r="B11" s="99" t="s">
        <v>2447</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2232</v>
      </c>
      <c r="B12" s="99" t="s">
        <v>4724</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2451</v>
      </c>
      <c r="B14" s="99" t="s">
        <v>2452</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1057</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563</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4725</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 t="shared" ref="F19:O19" si="5">F20+F31+F32+F33+F34</f>
        <v>117900000000</v>
      </c>
      <c r="G19" s="294">
        <f t="shared" si="5"/>
        <v>126200000000</v>
      </c>
      <c r="H19" s="294">
        <f t="shared" si="5"/>
        <v>135100000000</v>
      </c>
      <c r="I19" s="294">
        <f t="shared" si="5"/>
        <v>156300000000</v>
      </c>
      <c r="J19" s="294">
        <f t="shared" si="5"/>
        <v>159000000000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4726</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4727</v>
      </c>
      <c r="C22" s="27" t="s">
        <v>4728</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561</v>
      </c>
      <c r="B23" s="100" t="s">
        <v>4729</v>
      </c>
      <c r="C23" s="27" t="s">
        <v>4728</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4730</v>
      </c>
      <c r="B24" s="99" t="s">
        <v>4731</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1062</v>
      </c>
      <c r="B25" s="100" t="s">
        <v>4732</v>
      </c>
      <c r="C25" s="27" t="s">
        <v>1439</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1439</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4733</v>
      </c>
      <c r="B29" s="100" t="s">
        <v>4734</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1014</v>
      </c>
      <c r="B30" s="99" t="s">
        <v>4735</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4736</v>
      </c>
      <c r="B32" s="90" t="s">
        <v>4737</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4738</v>
      </c>
      <c r="B33" s="90" t="s">
        <v>4739</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4740</v>
      </c>
      <c r="B34" s="90" t="s">
        <v>4740</v>
      </c>
      <c r="C34" s="58" t="s">
        <v>201</v>
      </c>
      <c r="D34" s="28"/>
      <c r="E34" s="293">
        <v>600000000</v>
      </c>
      <c r="F34" s="293">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89"/>
      <c r="Y34" s="389"/>
      <c r="Z34" s="389"/>
    </row>
    <row r="35" spans="1:26" ht="16.5">
      <c r="A35" t="s">
        <v>76</v>
      </c>
      <c r="B35" s="90" t="s">
        <v>4741</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4742</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4743</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4744</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4745</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4746</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2961</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4747</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4748</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4749</v>
      </c>
      <c r="B45" s="18" t="s">
        <v>4749</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4750</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818</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822</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4751</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824</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4752</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821</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4751</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4751</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1831</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2341</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4753</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829</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3885</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3212</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546</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4754</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9" t="s">
        <v>4755</v>
      </c>
      <c r="B1" s="1432" t="s">
        <v>4756</v>
      </c>
      <c r="C1" s="1432"/>
      <c r="D1" s="1432"/>
      <c r="E1" s="1432"/>
      <c r="F1" s="1432"/>
      <c r="G1" s="1432"/>
      <c r="H1" s="1432"/>
      <c r="I1" s="1432"/>
      <c r="J1" s="1432"/>
      <c r="K1" s="1432"/>
      <c r="L1" s="1432"/>
      <c r="M1" s="1432"/>
      <c r="N1" s="1432"/>
      <c r="O1" s="1433"/>
      <c r="P1" s="1433"/>
      <c r="Q1" s="1433"/>
      <c r="R1" s="1434"/>
      <c r="S1" s="1433"/>
      <c r="T1" s="1445"/>
      <c r="U1" s="1433"/>
      <c r="V1" s="1433"/>
      <c r="W1" s="1433"/>
      <c r="X1" s="1433"/>
      <c r="Y1" s="1750"/>
      <c r="Z1" s="1750"/>
      <c r="AA1" s="1750"/>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4757</v>
      </c>
      <c r="C2" s="1436"/>
      <c r="D2" s="1433"/>
      <c r="E2" s="1433"/>
      <c r="F2" s="1433"/>
      <c r="G2" s="1433"/>
      <c r="H2" s="1433"/>
      <c r="I2" s="1433"/>
      <c r="J2" s="1433"/>
      <c r="K2" s="1433"/>
      <c r="L2" s="1433"/>
      <c r="M2" s="1433"/>
      <c r="N2" s="1433"/>
      <c r="O2" s="1433"/>
      <c r="P2" s="1433"/>
      <c r="Q2" s="1433"/>
      <c r="R2" s="1437"/>
      <c r="S2" s="1438"/>
      <c r="T2" s="1439"/>
      <c r="U2" s="1433"/>
      <c r="V2" s="1433"/>
      <c r="W2" s="1433"/>
      <c r="X2" s="1433"/>
      <c r="Y2" s="1750"/>
      <c r="Z2" s="1750"/>
      <c r="AA2" s="1750"/>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7" t="s">
        <v>26</v>
      </c>
      <c r="Z4" s="1787" t="s">
        <v>27</v>
      </c>
      <c r="AA4" s="1787" t="s">
        <v>1140</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1371</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1" t="s">
        <v>4758</v>
      </c>
      <c r="B6" s="1751" t="s">
        <v>4759</v>
      </c>
      <c r="C6" s="1458" t="s">
        <v>35</v>
      </c>
      <c r="D6" s="1776"/>
      <c r="E6" s="1776"/>
      <c r="F6" s="1777">
        <v>22077000000</v>
      </c>
      <c r="G6" s="1777">
        <v>25555000000</v>
      </c>
      <c r="H6" s="1777">
        <v>26891000000</v>
      </c>
      <c r="I6" s="1777">
        <v>31393000000</v>
      </c>
      <c r="J6" s="1777">
        <v>46121000000</v>
      </c>
      <c r="K6" s="1777">
        <v>52330000000</v>
      </c>
      <c r="L6" s="1777">
        <v>60910000000</v>
      </c>
      <c r="M6" s="1777">
        <v>72030000000</v>
      </c>
      <c r="N6" s="1777">
        <v>89960000000</v>
      </c>
      <c r="O6" s="1777">
        <v>104400000000</v>
      </c>
      <c r="P6" s="1778">
        <f>P7+P39</f>
        <v>116700000000</v>
      </c>
      <c r="Q6" s="1778">
        <f>Q7+Q39</f>
        <v>151500000000</v>
      </c>
      <c r="R6" s="1778">
        <f>R7+R39</f>
        <v>169100000000</v>
      </c>
      <c r="S6" s="1778">
        <f>S7+S39</f>
        <v>175200000000</v>
      </c>
      <c r="T6" s="1778">
        <f>T7+T39</f>
        <v>180100000000</v>
      </c>
      <c r="U6" s="1778">
        <f t="shared" ref="U6:AA6" si="0">U7+U39</f>
        <v>213700000000</v>
      </c>
      <c r="V6" s="1778">
        <f t="shared" si="0"/>
        <v>204500000000</v>
      </c>
      <c r="W6" s="1778">
        <f t="shared" si="0"/>
        <v>220000000000</v>
      </c>
      <c r="X6" s="1778">
        <f t="shared" si="0"/>
        <v>232100000000</v>
      </c>
      <c r="Y6" s="1778">
        <f t="shared" si="0"/>
        <v>249000000000</v>
      </c>
      <c r="Z6" s="1778">
        <f t="shared" si="0"/>
        <v>266900000000.00003</v>
      </c>
      <c r="AA6" s="1778">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885</v>
      </c>
      <c r="C7" s="1443" t="s">
        <v>38</v>
      </c>
      <c r="D7" s="1433"/>
      <c r="E7" s="1450"/>
      <c r="F7" s="1752">
        <v>12057000000</v>
      </c>
      <c r="G7" s="1752">
        <v>14714000000</v>
      </c>
      <c r="H7" s="1752">
        <v>16838000000</v>
      </c>
      <c r="I7" s="1752">
        <v>21418000000</v>
      </c>
      <c r="J7" s="1752">
        <v>26997000000</v>
      </c>
      <c r="K7" s="1753">
        <v>33060000000.000004</v>
      </c>
      <c r="L7" s="1752">
        <v>38270000000</v>
      </c>
      <c r="M7" s="1752">
        <v>46730000000</v>
      </c>
      <c r="N7" s="1753">
        <v>61620000000</v>
      </c>
      <c r="O7" s="1753">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2">
        <v>10629000000</v>
      </c>
      <c r="G8" s="1752">
        <v>13629000000</v>
      </c>
      <c r="H8" s="1752">
        <v>15598000000</v>
      </c>
      <c r="I8" s="1752">
        <v>18534000000</v>
      </c>
      <c r="J8" s="1752">
        <v>23313000000</v>
      </c>
      <c r="K8" s="1753">
        <v>29080000000</v>
      </c>
      <c r="L8" s="1752">
        <v>34020000000.000004</v>
      </c>
      <c r="M8" s="1752">
        <v>41470000000</v>
      </c>
      <c r="N8" s="1753">
        <v>53690000000</v>
      </c>
      <c r="O8" s="1753">
        <v>66200000000</v>
      </c>
      <c r="P8" s="1441">
        <v>80900000000</v>
      </c>
      <c r="Q8" s="1441">
        <v>107600000000</v>
      </c>
      <c r="R8" s="1441">
        <v>125200000000</v>
      </c>
      <c r="S8" s="1441">
        <v>128600000000</v>
      </c>
      <c r="T8" s="1441">
        <v>138500000000</v>
      </c>
      <c r="U8" s="1789">
        <v>171700000000</v>
      </c>
      <c r="V8" s="1789">
        <v>162400000000</v>
      </c>
      <c r="W8" s="1789">
        <v>175700000000</v>
      </c>
      <c r="X8" s="1789">
        <v>188800000000</v>
      </c>
      <c r="Y8" s="1790">
        <v>203200000000</v>
      </c>
      <c r="Z8" s="1790">
        <v>217800000000</v>
      </c>
      <c r="AA8" s="1790">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4" t="s">
        <v>4760</v>
      </c>
      <c r="B9" s="1754" t="s">
        <v>842</v>
      </c>
      <c r="C9" s="1435" t="s">
        <v>44</v>
      </c>
      <c r="D9" s="1433"/>
      <c r="F9" s="1752">
        <v>2116000000</v>
      </c>
      <c r="G9" s="1752">
        <v>3236000000</v>
      </c>
      <c r="H9" s="1752">
        <v>3548000000</v>
      </c>
      <c r="I9" s="1752">
        <v>4469000000</v>
      </c>
      <c r="J9" s="1752">
        <v>6367000000</v>
      </c>
      <c r="K9" s="1753"/>
      <c r="L9" s="1752">
        <v>11720000000</v>
      </c>
      <c r="M9" s="1752">
        <v>13720000000</v>
      </c>
      <c r="N9" s="1753">
        <v>18480000000</v>
      </c>
      <c r="O9" s="1753">
        <v>24900000000</v>
      </c>
      <c r="P9" s="1441">
        <v>36800000000</v>
      </c>
      <c r="Q9" s="1441">
        <v>55800000000</v>
      </c>
      <c r="R9" s="1441">
        <v>61300000000</v>
      </c>
      <c r="S9" s="1441">
        <v>54000000000</v>
      </c>
      <c r="T9" s="1441">
        <v>64300000000</v>
      </c>
      <c r="U9" s="1789">
        <v>97700000000</v>
      </c>
      <c r="V9" s="1789">
        <v>79600000000</v>
      </c>
      <c r="W9" s="1789">
        <v>86300000000</v>
      </c>
      <c r="X9" s="1789">
        <v>93400000000</v>
      </c>
      <c r="Y9" s="1790">
        <v>101700000000</v>
      </c>
      <c r="Z9" s="1790">
        <v>109600000000</v>
      </c>
      <c r="AA9" s="1790">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5" t="s">
        <v>4761</v>
      </c>
      <c r="B10" s="1755" t="s">
        <v>4762</v>
      </c>
      <c r="C10" s="1435" t="s">
        <v>4763</v>
      </c>
      <c r="D10" s="1433"/>
      <c r="F10" s="1753"/>
      <c r="G10" s="1753"/>
      <c r="H10" s="1753"/>
      <c r="I10" s="1753"/>
      <c r="J10" s="1753"/>
      <c r="K10" s="1753"/>
      <c r="L10" s="1753"/>
      <c r="M10" s="1753"/>
      <c r="N10" s="1753"/>
      <c r="O10" s="1753">
        <v>0</v>
      </c>
      <c r="P10" s="1441">
        <v>5000000000</v>
      </c>
      <c r="Q10" s="1441">
        <v>18600000000</v>
      </c>
      <c r="R10" s="1441">
        <v>16200000000</v>
      </c>
      <c r="S10" s="1441">
        <v>0</v>
      </c>
      <c r="T10" s="1441">
        <v>0</v>
      </c>
      <c r="U10" s="1789">
        <v>22100000000</v>
      </c>
      <c r="V10" s="2435">
        <v>0</v>
      </c>
      <c r="W10" s="2435">
        <v>0</v>
      </c>
      <c r="X10" s="2435">
        <v>0</v>
      </c>
      <c r="Y10" s="2436">
        <v>0</v>
      </c>
      <c r="Z10" s="2436">
        <v>0</v>
      </c>
      <c r="AA10" s="2436">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5" t="s">
        <v>3581</v>
      </c>
      <c r="B11" s="1755" t="s">
        <v>4764</v>
      </c>
      <c r="C11" s="1435" t="s">
        <v>4763</v>
      </c>
      <c r="D11" s="1433"/>
      <c r="F11" s="1753"/>
      <c r="G11" s="1753"/>
      <c r="H11" s="1753"/>
      <c r="I11" s="1753"/>
      <c r="J11" s="1753"/>
      <c r="K11" s="1753"/>
      <c r="L11" s="1753"/>
      <c r="M11" s="1753"/>
      <c r="N11" s="1753"/>
      <c r="O11" s="1753">
        <v>24900000000</v>
      </c>
      <c r="P11" s="1441">
        <v>31700000000</v>
      </c>
      <c r="Q11" s="1441">
        <v>37300000000</v>
      </c>
      <c r="R11" s="1441">
        <v>45100000000</v>
      </c>
      <c r="S11" s="1441">
        <v>54000000000</v>
      </c>
      <c r="T11" s="1789">
        <f>T9-T10</f>
        <v>64300000000</v>
      </c>
      <c r="U11" s="1789">
        <f t="shared" ref="U11:AA11" si="1">U9-U10</f>
        <v>75600000000</v>
      </c>
      <c r="V11" s="1789">
        <f t="shared" si="1"/>
        <v>79600000000</v>
      </c>
      <c r="W11" s="1789">
        <f t="shared" si="1"/>
        <v>86300000000</v>
      </c>
      <c r="X11" s="1789">
        <f t="shared" si="1"/>
        <v>93400000000</v>
      </c>
      <c r="Y11" s="1789">
        <f t="shared" si="1"/>
        <v>101700000000</v>
      </c>
      <c r="Z11" s="1789">
        <f t="shared" si="1"/>
        <v>109600000000</v>
      </c>
      <c r="AA11" s="1789">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9" t="s">
        <v>47</v>
      </c>
      <c r="B12" s="1754" t="s">
        <v>4765</v>
      </c>
      <c r="C12" s="1435" t="s">
        <v>44</v>
      </c>
      <c r="D12" s="1433"/>
      <c r="F12" s="1752">
        <v>6404000000</v>
      </c>
      <c r="G12" s="1752">
        <v>7799000000</v>
      </c>
      <c r="H12" s="1752">
        <v>9416000000</v>
      </c>
      <c r="I12" s="1752">
        <v>10873000000</v>
      </c>
      <c r="J12" s="1753">
        <v>13031000000</v>
      </c>
      <c r="K12" s="1753"/>
      <c r="L12" s="1753">
        <v>18050000000</v>
      </c>
      <c r="M12" s="1753">
        <v>22890000000</v>
      </c>
      <c r="N12" s="1753">
        <v>28840000000</v>
      </c>
      <c r="O12" s="1753">
        <v>33000000000</v>
      </c>
      <c r="P12" s="1441">
        <v>33299999999.999996</v>
      </c>
      <c r="Q12" s="1441">
        <v>38300000000</v>
      </c>
      <c r="R12" s="1441">
        <v>48300000000</v>
      </c>
      <c r="S12" s="1441">
        <v>55800000000</v>
      </c>
      <c r="T12" s="1441">
        <v>56400000000</v>
      </c>
      <c r="U12" s="1789">
        <v>55800000000</v>
      </c>
      <c r="V12" s="1789">
        <v>62800000000</v>
      </c>
      <c r="W12" s="1789">
        <v>66700000000</v>
      </c>
      <c r="X12" s="1789">
        <v>70500000000</v>
      </c>
      <c r="Y12" s="1790">
        <v>75200000000</v>
      </c>
      <c r="Z12" s="1790">
        <v>79700000000</v>
      </c>
      <c r="AA12" s="1790">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4766</v>
      </c>
      <c r="B13" s="1755" t="s">
        <v>4767</v>
      </c>
      <c r="C13" s="1435" t="s">
        <v>4768</v>
      </c>
      <c r="D13" s="1433"/>
      <c r="F13" s="1752">
        <v>865000000</v>
      </c>
      <c r="G13" s="1752">
        <v>1305000000</v>
      </c>
      <c r="H13" s="1752">
        <v>1663000000</v>
      </c>
      <c r="I13" s="1752">
        <v>1806000000</v>
      </c>
      <c r="J13" s="1753">
        <v>1830000000</v>
      </c>
      <c r="K13" s="1753"/>
      <c r="L13" s="1753"/>
      <c r="M13" s="1753"/>
      <c r="N13" s="1753"/>
      <c r="O13" s="1753">
        <v>4700000000</v>
      </c>
      <c r="P13" s="1441">
        <v>1300000000</v>
      </c>
      <c r="Q13" s="1441">
        <v>2200000000</v>
      </c>
      <c r="R13" s="1441">
        <v>1800000000</v>
      </c>
      <c r="S13" s="1441">
        <v>2900000000</v>
      </c>
      <c r="T13" s="1441"/>
      <c r="U13" s="1789"/>
      <c r="V13" s="1789"/>
      <c r="W13" s="1789"/>
      <c r="X13" s="1789"/>
      <c r="Y13" s="1790"/>
      <c r="Z13" s="1790"/>
      <c r="AA13" s="1790"/>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4769</v>
      </c>
      <c r="B14" s="1755" t="s">
        <v>4770</v>
      </c>
      <c r="C14" s="1435" t="s">
        <v>4768</v>
      </c>
      <c r="D14" s="1433"/>
      <c r="F14" s="1752">
        <v>5539000000</v>
      </c>
      <c r="G14" s="1752">
        <v>6494000000</v>
      </c>
      <c r="H14" s="1752">
        <v>7753000000</v>
      </c>
      <c r="I14" s="1752">
        <v>9067000000</v>
      </c>
      <c r="J14" s="1752">
        <v>11201000000</v>
      </c>
      <c r="K14" s="1752"/>
      <c r="L14" s="1752"/>
      <c r="M14" s="1752"/>
      <c r="N14" s="1752"/>
      <c r="O14" s="1752">
        <v>28300000000</v>
      </c>
      <c r="P14" s="1756">
        <f>P12-P13</f>
        <v>31999999999.999996</v>
      </c>
      <c r="Q14" s="1756">
        <f>Q12-Q13</f>
        <v>36100000000</v>
      </c>
      <c r="R14" s="1756">
        <f>R12-R13</f>
        <v>46500000000</v>
      </c>
      <c r="S14" s="1756">
        <f>S12-S13</f>
        <v>52900000000</v>
      </c>
      <c r="T14" s="1756"/>
      <c r="U14" s="1789"/>
      <c r="V14" s="1789"/>
      <c r="W14" s="1789"/>
      <c r="X14" s="1789"/>
      <c r="Y14" s="1790"/>
      <c r="Z14" s="1790"/>
      <c r="AA14" s="1790"/>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7" t="s">
        <v>45</v>
      </c>
      <c r="B15" s="1754" t="s">
        <v>4771</v>
      </c>
      <c r="C15" s="1435" t="s">
        <v>44</v>
      </c>
      <c r="D15" s="1433"/>
      <c r="F15" s="1752">
        <v>1851000000</v>
      </c>
      <c r="G15" s="1752">
        <v>2229000000</v>
      </c>
      <c r="H15" s="1752">
        <v>2284000000</v>
      </c>
      <c r="I15" s="1752">
        <v>2816000000</v>
      </c>
      <c r="J15" s="1753">
        <v>3284000000</v>
      </c>
      <c r="K15" s="1753"/>
      <c r="L15" s="1752">
        <v>3590000000</v>
      </c>
      <c r="M15" s="1753">
        <v>4080000000</v>
      </c>
      <c r="N15" s="1753">
        <v>5260000000</v>
      </c>
      <c r="O15" s="1753">
        <v>6700000000</v>
      </c>
      <c r="P15" s="1441">
        <v>7600000000</v>
      </c>
      <c r="Q15" s="1441">
        <v>10000000000</v>
      </c>
      <c r="R15" s="1441">
        <v>11400000000</v>
      </c>
      <c r="S15" s="1441">
        <v>12200000000</v>
      </c>
      <c r="T15" s="1441">
        <v>12300000000</v>
      </c>
      <c r="U15" s="1789">
        <v>11800000000</v>
      </c>
      <c r="V15" s="1789">
        <v>12100000000</v>
      </c>
      <c r="W15" s="1789">
        <v>13900000000</v>
      </c>
      <c r="X15" s="1789">
        <v>15300000000</v>
      </c>
      <c r="Y15" s="1790">
        <v>16600000000.000002</v>
      </c>
      <c r="Z15" s="1790">
        <v>18000000000</v>
      </c>
      <c r="AA15" s="1790">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7" t="s">
        <v>1775</v>
      </c>
      <c r="B16" s="1754" t="s">
        <v>50</v>
      </c>
      <c r="C16" s="1435" t="s">
        <v>44</v>
      </c>
      <c r="D16" s="1433"/>
      <c r="F16" s="1752">
        <v>258000000</v>
      </c>
      <c r="G16" s="1752">
        <v>366000000</v>
      </c>
      <c r="H16" s="1752">
        <v>350000000</v>
      </c>
      <c r="I16" s="1752">
        <v>376000000</v>
      </c>
      <c r="J16" s="1753">
        <v>632000000</v>
      </c>
      <c r="K16" s="1753"/>
      <c r="L16" s="1752">
        <v>650000000</v>
      </c>
      <c r="M16" s="1752">
        <v>780000000</v>
      </c>
      <c r="N16" s="1753">
        <v>1100000000</v>
      </c>
      <c r="O16" s="1753">
        <v>1500000000</v>
      </c>
      <c r="P16" s="1441">
        <v>3200000000</v>
      </c>
      <c r="Q16" s="1441">
        <v>3500000000</v>
      </c>
      <c r="R16" s="1441">
        <v>4099999999.9999995</v>
      </c>
      <c r="S16" s="1441">
        <v>6600000000</v>
      </c>
      <c r="T16" s="1441">
        <v>5500000000</v>
      </c>
      <c r="U16" s="1789">
        <v>6400000000</v>
      </c>
      <c r="V16" s="1789">
        <v>8000000000</v>
      </c>
      <c r="W16" s="1789">
        <v>8800000000</v>
      </c>
      <c r="X16" s="1789">
        <v>9700000000</v>
      </c>
      <c r="Y16" s="1790">
        <v>9700000000</v>
      </c>
      <c r="Z16" s="1790">
        <v>10500000000</v>
      </c>
      <c r="AA16" s="1790">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3841</v>
      </c>
      <c r="C17" s="1435" t="s">
        <v>41</v>
      </c>
      <c r="D17" s="1433"/>
      <c r="F17" s="1752">
        <v>1428000000</v>
      </c>
      <c r="G17" s="1752">
        <v>1085000000</v>
      </c>
      <c r="H17" s="1752">
        <v>1241000000</v>
      </c>
      <c r="I17" s="1752">
        <v>2884000000</v>
      </c>
      <c r="J17" s="1753">
        <v>3683000000</v>
      </c>
      <c r="K17" s="1753">
        <v>3980000000</v>
      </c>
      <c r="L17" s="1752">
        <v>4250000000</v>
      </c>
      <c r="M17" s="1752">
        <v>5260000000</v>
      </c>
      <c r="N17" s="1753">
        <v>7940000000</v>
      </c>
      <c r="O17" s="1753">
        <v>9600000000</v>
      </c>
      <c r="P17" s="1441">
        <v>14000000000</v>
      </c>
      <c r="Q17" s="1441">
        <v>19000000000</v>
      </c>
      <c r="R17" s="1441">
        <v>21200000000</v>
      </c>
      <c r="S17" s="1441">
        <v>22400000000</v>
      </c>
      <c r="T17" s="1441">
        <v>27100000000</v>
      </c>
      <c r="U17" s="1789">
        <v>29400000000</v>
      </c>
      <c r="V17" s="1789">
        <v>30700000000</v>
      </c>
      <c r="W17" s="1789">
        <v>33299999999.999996</v>
      </c>
      <c r="X17" s="1789">
        <v>36000000000</v>
      </c>
      <c r="Y17" s="1790">
        <v>38900000000</v>
      </c>
      <c r="Z17" s="1790">
        <v>42300000000</v>
      </c>
      <c r="AA17" s="1790">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9">
        <v>29032000000</v>
      </c>
      <c r="G18" s="1779">
        <v>30184000000</v>
      </c>
      <c r="H18" s="1779">
        <v>32607000000</v>
      </c>
      <c r="I18" s="1779">
        <v>34734000000</v>
      </c>
      <c r="J18" s="1779">
        <v>48546000000</v>
      </c>
      <c r="K18" s="1779">
        <v>58450000000</v>
      </c>
      <c r="L18" s="1779">
        <v>66849999999.999992</v>
      </c>
      <c r="M18" s="1779">
        <v>86700000000</v>
      </c>
      <c r="N18" s="1779">
        <v>103520000000</v>
      </c>
      <c r="O18" s="1780">
        <v>122800000000</v>
      </c>
      <c r="P18" s="1460">
        <f t="shared" ref="P18:R18" si="2">P19</f>
        <v>133100000000</v>
      </c>
      <c r="Q18" s="1460">
        <f t="shared" si="2"/>
        <v>164200000000</v>
      </c>
      <c r="R18" s="1460">
        <f t="shared" si="2"/>
        <v>223800000000</v>
      </c>
      <c r="S18" s="1460">
        <f>S19</f>
        <v>211100000000</v>
      </c>
      <c r="T18" s="1460">
        <v>223100000000</v>
      </c>
      <c r="U18" s="1791">
        <v>257600000000.00003</v>
      </c>
      <c r="V18" s="1791">
        <v>270300000000</v>
      </c>
      <c r="W18" s="1791">
        <v>322900000000</v>
      </c>
      <c r="X18" s="1791">
        <v>333500000000</v>
      </c>
      <c r="Y18" s="1788">
        <v>355600000000</v>
      </c>
      <c r="Z18" s="1788">
        <v>393900000000</v>
      </c>
      <c r="AA18" s="1788">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1" t="s">
        <v>35</v>
      </c>
      <c r="D19" s="1458"/>
      <c r="E19" s="1458"/>
      <c r="F19" s="1779">
        <f>F20+F29+F32</f>
        <v>29032000000</v>
      </c>
      <c r="G19" s="1779">
        <f t="shared" ref="G19:O19" si="3">G20+G29+G32</f>
        <v>30184000000</v>
      </c>
      <c r="H19" s="1779">
        <f t="shared" si="3"/>
        <v>32607000000</v>
      </c>
      <c r="I19" s="1779">
        <f t="shared" si="3"/>
        <v>34734000000</v>
      </c>
      <c r="J19" s="1779">
        <f t="shared" si="3"/>
        <v>48546000000</v>
      </c>
      <c r="K19" s="1779">
        <f t="shared" si="3"/>
        <v>58450000000</v>
      </c>
      <c r="L19" s="1779">
        <f t="shared" si="3"/>
        <v>66850000000</v>
      </c>
      <c r="M19" s="1779">
        <f t="shared" si="3"/>
        <v>86700000000</v>
      </c>
      <c r="N19" s="1779">
        <f t="shared" si="3"/>
        <v>103520000000</v>
      </c>
      <c r="O19" s="1779">
        <f t="shared" si="3"/>
        <v>122800000000</v>
      </c>
      <c r="P19" s="1782">
        <v>133100000000</v>
      </c>
      <c r="Q19" s="1782">
        <v>164200000000</v>
      </c>
      <c r="R19" s="1782">
        <f>R20+R29+R32</f>
        <v>223800000000</v>
      </c>
      <c r="S19" s="1782">
        <f>S20+S29+S32</f>
        <v>211100000000</v>
      </c>
      <c r="T19" s="1782">
        <f>T18</f>
        <v>223100000000</v>
      </c>
      <c r="U19" s="1791">
        <f t="shared" ref="U19:Z19" si="4">U18</f>
        <v>257600000000.00003</v>
      </c>
      <c r="V19" s="1791">
        <f t="shared" si="4"/>
        <v>270300000000</v>
      </c>
      <c r="W19" s="1791">
        <f t="shared" si="4"/>
        <v>322900000000</v>
      </c>
      <c r="X19" s="1791">
        <f t="shared" si="4"/>
        <v>333500000000</v>
      </c>
      <c r="Y19" s="1788">
        <f t="shared" si="4"/>
        <v>355600000000</v>
      </c>
      <c r="Z19" s="1788">
        <f t="shared" si="4"/>
        <v>393900000000</v>
      </c>
      <c r="AA19" s="1788">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4772</v>
      </c>
      <c r="B20" s="1435" t="s">
        <v>891</v>
      </c>
      <c r="C20" s="1443" t="s">
        <v>75</v>
      </c>
      <c r="D20" s="1433"/>
      <c r="F20" s="1752">
        <v>13469000000</v>
      </c>
      <c r="G20" s="1752">
        <v>16341000000</v>
      </c>
      <c r="H20" s="1752">
        <v>19006000000</v>
      </c>
      <c r="I20" s="1752">
        <v>21092000000</v>
      </c>
      <c r="J20" s="1752">
        <v>25518000000</v>
      </c>
      <c r="K20" s="1752">
        <v>31840000000</v>
      </c>
      <c r="L20" s="1752">
        <v>37630000000</v>
      </c>
      <c r="M20" s="1752">
        <v>47870000000</v>
      </c>
      <c r="N20" s="1752">
        <v>57890000000</v>
      </c>
      <c r="O20" s="1753">
        <v>68500000000</v>
      </c>
      <c r="P20" s="1441">
        <v>78300000000</v>
      </c>
      <c r="Q20" s="1441">
        <v>92600000000</v>
      </c>
      <c r="R20" s="1441">
        <v>127400000000</v>
      </c>
      <c r="S20" s="1441">
        <v>127300000000</v>
      </c>
      <c r="T20" s="1441">
        <v>146200000000</v>
      </c>
      <c r="U20" s="1789">
        <v>164600000000</v>
      </c>
      <c r="V20" s="1789">
        <v>192700000000</v>
      </c>
      <c r="W20" s="1789">
        <v>219600000000</v>
      </c>
      <c r="X20" s="1789">
        <v>226400000000</v>
      </c>
      <c r="Y20" s="1790">
        <v>235000000000</v>
      </c>
      <c r="Z20" s="1790">
        <v>254100000000</v>
      </c>
      <c r="AA20" s="1790">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4" t="s">
        <v>2629</v>
      </c>
      <c r="B21" s="1754" t="s">
        <v>4773</v>
      </c>
      <c r="C21" s="1443" t="s">
        <v>81</v>
      </c>
      <c r="D21" s="1433"/>
      <c r="F21" s="1752">
        <v>6206000000</v>
      </c>
      <c r="G21" s="1752">
        <v>7734000000</v>
      </c>
      <c r="H21" s="1752">
        <v>9195000000</v>
      </c>
      <c r="I21" s="1752">
        <v>10691000000</v>
      </c>
      <c r="J21" s="1752">
        <v>12994000000</v>
      </c>
      <c r="K21" s="1752">
        <v>16090000000</v>
      </c>
      <c r="L21" s="1752">
        <v>19270000000</v>
      </c>
      <c r="M21" s="1752">
        <v>23620000000</v>
      </c>
      <c r="N21" s="1752">
        <v>29110000000</v>
      </c>
      <c r="O21" s="1753">
        <v>35700000000</v>
      </c>
      <c r="P21" s="1441">
        <v>41500000000</v>
      </c>
      <c r="Q21" s="1441">
        <v>49500000000</v>
      </c>
      <c r="R21" s="1441">
        <v>59800000000</v>
      </c>
      <c r="S21" s="1441">
        <v>64400000000.000008</v>
      </c>
      <c r="T21" s="1441">
        <v>78100000000</v>
      </c>
      <c r="U21" s="1789">
        <v>88600000000</v>
      </c>
      <c r="V21" s="1789">
        <v>96700000000</v>
      </c>
      <c r="W21" s="1789">
        <v>107600000000</v>
      </c>
      <c r="X21" s="1789">
        <v>119400000000</v>
      </c>
      <c r="Y21" s="1790">
        <v>132800000000.00002</v>
      </c>
      <c r="Z21" s="1790">
        <v>146000000000</v>
      </c>
      <c r="AA21" s="1790">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4" t="s">
        <v>83</v>
      </c>
      <c r="B22" s="1754" t="s">
        <v>540</v>
      </c>
      <c r="C22" s="1443" t="s">
        <v>81</v>
      </c>
      <c r="D22" s="1433"/>
      <c r="F22" s="1752">
        <v>3163000000</v>
      </c>
      <c r="G22" s="1752">
        <v>4039000000</v>
      </c>
      <c r="H22" s="1752">
        <v>4727000000</v>
      </c>
      <c r="I22" s="1753">
        <v>5012000000</v>
      </c>
      <c r="J22" s="1753">
        <v>6274000000</v>
      </c>
      <c r="K22" s="1774">
        <v>8340000000</v>
      </c>
      <c r="L22" s="1752">
        <v>9710000000</v>
      </c>
      <c r="M22" s="1752">
        <v>11720000000</v>
      </c>
      <c r="N22" s="1752">
        <v>10690000000</v>
      </c>
      <c r="O22" s="1753">
        <v>12100000000</v>
      </c>
      <c r="P22" s="1441">
        <v>15100000000</v>
      </c>
      <c r="Q22" s="1441">
        <v>20400000000</v>
      </c>
      <c r="R22" s="1441">
        <v>41100000000</v>
      </c>
      <c r="S22" s="1441">
        <v>25400000000</v>
      </c>
      <c r="T22" s="1441">
        <v>24400000000</v>
      </c>
      <c r="U22" s="1789">
        <v>28800000000</v>
      </c>
      <c r="V22" s="1789">
        <v>35900000000</v>
      </c>
      <c r="W22" s="1789">
        <v>33500000000</v>
      </c>
      <c r="X22" s="1789">
        <v>36200000000</v>
      </c>
      <c r="Y22" s="1790">
        <v>39100000000</v>
      </c>
      <c r="Z22" s="1790">
        <v>42200000000</v>
      </c>
      <c r="AA22" s="1790">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5" t="s">
        <v>4774</v>
      </c>
      <c r="C23" s="1443"/>
      <c r="D23" s="1433"/>
      <c r="F23" s="1753">
        <v>0</v>
      </c>
      <c r="G23" s="1753">
        <v>0</v>
      </c>
      <c r="H23" s="1753">
        <v>0</v>
      </c>
      <c r="I23" s="1753">
        <v>0</v>
      </c>
      <c r="J23" s="1753">
        <v>0</v>
      </c>
      <c r="K23" s="1753">
        <v>0</v>
      </c>
      <c r="L23" s="1753">
        <v>0</v>
      </c>
      <c r="M23" s="1753">
        <v>0</v>
      </c>
      <c r="N23" s="1753">
        <v>0</v>
      </c>
      <c r="O23" s="1753">
        <v>0</v>
      </c>
      <c r="P23" s="1441"/>
      <c r="Q23" s="1441"/>
      <c r="R23" s="1441">
        <v>14900000000</v>
      </c>
      <c r="S23" s="1441">
        <v>0</v>
      </c>
      <c r="T23" s="1441"/>
      <c r="U23" s="1789"/>
      <c r="V23" s="1789"/>
      <c r="W23" s="1789"/>
      <c r="X23" s="1789"/>
      <c r="Y23" s="1790"/>
      <c r="Z23" s="1790"/>
      <c r="AA23" s="1790"/>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7" t="s">
        <v>90</v>
      </c>
      <c r="B24" s="1754" t="s">
        <v>4775</v>
      </c>
      <c r="C24" s="1443" t="s">
        <v>81</v>
      </c>
      <c r="D24" s="1433"/>
      <c r="F24" s="1752">
        <v>1274000000</v>
      </c>
      <c r="G24" s="1752">
        <v>1318000000</v>
      </c>
      <c r="H24" s="1752">
        <v>1321000000</v>
      </c>
      <c r="I24" s="1752">
        <v>1248000000</v>
      </c>
      <c r="J24" s="1752">
        <v>1380000000</v>
      </c>
      <c r="K24" s="1753">
        <v>1280000000</v>
      </c>
      <c r="L24" s="1752">
        <v>1260000000</v>
      </c>
      <c r="M24" s="1753">
        <v>1360000000</v>
      </c>
      <c r="N24" s="1752">
        <v>2670000000</v>
      </c>
      <c r="O24" s="1753">
        <v>3600000000</v>
      </c>
      <c r="P24" s="1441">
        <v>4099999999.9999995</v>
      </c>
      <c r="Q24" s="1441">
        <v>4000000000</v>
      </c>
      <c r="R24" s="1441">
        <v>5400000000</v>
      </c>
      <c r="S24" s="1441">
        <v>8400000000</v>
      </c>
      <c r="T24" s="1441">
        <v>20200000000</v>
      </c>
      <c r="U24" s="1789">
        <v>29800000000</v>
      </c>
      <c r="V24" s="1789">
        <v>37700000000</v>
      </c>
      <c r="W24" s="1789">
        <v>54400000000</v>
      </c>
      <c r="X24" s="1789">
        <v>44800000000</v>
      </c>
      <c r="Y24" s="1790">
        <v>35500000000</v>
      </c>
      <c r="Z24" s="1790">
        <v>36200000000</v>
      </c>
      <c r="AA24" s="1790">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5" t="s">
        <v>209</v>
      </c>
      <c r="B25" s="1755" t="s">
        <v>209</v>
      </c>
      <c r="C25" s="1443" t="s">
        <v>3378</v>
      </c>
      <c r="D25" s="1433"/>
      <c r="F25" s="1752">
        <v>952000000</v>
      </c>
      <c r="G25" s="1752">
        <v>1002000000</v>
      </c>
      <c r="H25" s="1752">
        <v>910000000</v>
      </c>
      <c r="I25" s="1752">
        <v>789000000</v>
      </c>
      <c r="J25" s="1752">
        <v>916000000</v>
      </c>
      <c r="K25" s="1753"/>
      <c r="L25" s="1752">
        <v>800000000</v>
      </c>
      <c r="M25" s="1753"/>
      <c r="N25" s="1752">
        <v>1860000000</v>
      </c>
      <c r="O25" s="1753">
        <v>2600000000</v>
      </c>
      <c r="P25" s="1441">
        <v>2900000000</v>
      </c>
      <c r="Q25" s="1441">
        <v>2200000000</v>
      </c>
      <c r="R25" s="1441">
        <v>2800000000</v>
      </c>
      <c r="S25" s="1441">
        <v>4200000000</v>
      </c>
      <c r="T25" s="1441">
        <v>7700000000</v>
      </c>
      <c r="U25" s="1789">
        <v>10200000000</v>
      </c>
      <c r="V25" s="1789">
        <v>20300000000</v>
      </c>
      <c r="W25" s="1789">
        <v>36400000000</v>
      </c>
      <c r="X25" s="1789">
        <v>26200000000</v>
      </c>
      <c r="Y25" s="1790">
        <v>14800000000</v>
      </c>
      <c r="Z25" s="1790">
        <v>12400000000</v>
      </c>
      <c r="AA25" s="1790">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5" t="s">
        <v>280</v>
      </c>
      <c r="B26" s="1755" t="s">
        <v>280</v>
      </c>
      <c r="C26" s="1443" t="s">
        <v>3378</v>
      </c>
      <c r="D26" s="1433"/>
      <c r="F26" s="1752">
        <v>322000000</v>
      </c>
      <c r="G26" s="1752">
        <v>317000000</v>
      </c>
      <c r="H26" s="1752">
        <v>411000000</v>
      </c>
      <c r="I26" s="1752">
        <v>459000000</v>
      </c>
      <c r="J26" s="1752">
        <v>464000000</v>
      </c>
      <c r="K26" s="1753"/>
      <c r="L26" s="1752">
        <v>450000000</v>
      </c>
      <c r="M26" s="1753"/>
      <c r="N26" s="1752">
        <v>810000000</v>
      </c>
      <c r="O26" s="1753">
        <v>1000000000</v>
      </c>
      <c r="P26" s="1441">
        <v>1200000000</v>
      </c>
      <c r="Q26" s="1441">
        <v>1700000000</v>
      </c>
      <c r="R26" s="1441">
        <v>2600000000</v>
      </c>
      <c r="S26" s="1441">
        <v>4200000000</v>
      </c>
      <c r="T26" s="1441">
        <v>12500000000</v>
      </c>
      <c r="U26" s="1789">
        <v>19600000000</v>
      </c>
      <c r="V26" s="1789">
        <v>17500000000</v>
      </c>
      <c r="W26" s="1789">
        <v>18000000000</v>
      </c>
      <c r="X26" s="1789">
        <v>18600000000</v>
      </c>
      <c r="Y26" s="1790">
        <v>20700000000</v>
      </c>
      <c r="Z26" s="1790">
        <v>23800000000</v>
      </c>
      <c r="AA26" s="1790">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4" t="s">
        <v>898</v>
      </c>
      <c r="B27" s="1754" t="s">
        <v>4776</v>
      </c>
      <c r="C27" s="1443" t="s">
        <v>81</v>
      </c>
      <c r="D27" s="1433"/>
      <c r="F27" s="1752">
        <v>2826000000</v>
      </c>
      <c r="G27" s="1752">
        <v>3250000000</v>
      </c>
      <c r="H27" s="1752">
        <v>3763000000</v>
      </c>
      <c r="I27" s="1752">
        <v>4141000000</v>
      </c>
      <c r="J27" s="1752">
        <v>4869000000</v>
      </c>
      <c r="K27" s="1753">
        <v>6130000000</v>
      </c>
      <c r="L27" s="1752">
        <v>7400000000</v>
      </c>
      <c r="M27" s="1753">
        <v>11170000000</v>
      </c>
      <c r="N27" s="1752">
        <v>15420000000</v>
      </c>
      <c r="O27" s="1753">
        <v>17200000000</v>
      </c>
      <c r="P27" s="1441">
        <v>17500000000</v>
      </c>
      <c r="Q27" s="1441">
        <v>18800000000</v>
      </c>
      <c r="R27" s="1441">
        <v>21000000000</v>
      </c>
      <c r="S27" s="1441">
        <v>29000000000</v>
      </c>
      <c r="T27" s="1441">
        <v>23500000000</v>
      </c>
      <c r="U27" s="1789">
        <v>17500000000</v>
      </c>
      <c r="V27" s="1789">
        <v>22300000000</v>
      </c>
      <c r="W27" s="1789">
        <v>24100000000</v>
      </c>
      <c r="X27" s="1789">
        <v>26100000000</v>
      </c>
      <c r="Y27" s="1790">
        <v>27600000000</v>
      </c>
      <c r="Z27" s="1790">
        <v>29800000000</v>
      </c>
      <c r="AA27" s="1790">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8" t="s">
        <v>4777</v>
      </c>
      <c r="C28" s="1443"/>
      <c r="D28" s="1433"/>
      <c r="F28" s="1752">
        <v>-138000000</v>
      </c>
      <c r="G28" s="1752">
        <v>-309000000</v>
      </c>
      <c r="H28" s="1752">
        <v>-847000000</v>
      </c>
      <c r="I28" s="1752">
        <v>1574000000</v>
      </c>
      <c r="J28" s="1752">
        <v>2859000000</v>
      </c>
      <c r="K28" s="1753">
        <v>2500000000</v>
      </c>
      <c r="L28" s="1752">
        <v>1890000000</v>
      </c>
      <c r="M28" s="1753">
        <v>220000000</v>
      </c>
      <c r="N28" s="1752">
        <v>6410000000</v>
      </c>
      <c r="O28" s="1753">
        <v>0</v>
      </c>
      <c r="P28" s="1759"/>
      <c r="Q28" s="1759"/>
      <c r="R28" s="1760"/>
      <c r="S28" s="1759"/>
      <c r="T28" s="1445"/>
      <c r="U28" s="1789"/>
      <c r="V28" s="1789"/>
      <c r="W28" s="1789"/>
      <c r="X28" s="1789"/>
      <c r="Y28" s="1790"/>
      <c r="Z28" s="1790"/>
      <c r="AA28" s="1790"/>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907</v>
      </c>
      <c r="C29" s="1443" t="s">
        <v>75</v>
      </c>
      <c r="D29" s="1433"/>
      <c r="F29" s="1752">
        <v>12149000000</v>
      </c>
      <c r="G29" s="1752">
        <v>13362000000</v>
      </c>
      <c r="H29" s="1753">
        <v>12543000000</v>
      </c>
      <c r="I29" s="1753">
        <v>12971000000</v>
      </c>
      <c r="J29" s="1753">
        <v>21292000000</v>
      </c>
      <c r="K29" s="1753">
        <v>24310000000</v>
      </c>
      <c r="L29" s="1752">
        <v>27740000000</v>
      </c>
      <c r="M29" s="1752">
        <v>34410000000</v>
      </c>
      <c r="N29" s="1752">
        <v>43700000000</v>
      </c>
      <c r="O29" s="1753">
        <v>50600000000</v>
      </c>
      <c r="P29" s="1441">
        <v>50400000000</v>
      </c>
      <c r="Q29" s="1441">
        <v>61600000000</v>
      </c>
      <c r="R29" s="1441">
        <v>80300000000</v>
      </c>
      <c r="S29" s="1441">
        <v>78100000000</v>
      </c>
      <c r="T29" s="1441">
        <v>60600000000</v>
      </c>
      <c r="U29" s="1789">
        <v>58700000000</v>
      </c>
      <c r="V29" s="1789">
        <v>49400000000</v>
      </c>
      <c r="W29" s="1789">
        <v>68500000000</v>
      </c>
      <c r="X29" s="1789">
        <v>71800000000</v>
      </c>
      <c r="Y29" s="1790">
        <v>81000000000</v>
      </c>
      <c r="Z29" s="1790">
        <v>96000000000</v>
      </c>
      <c r="AA29" s="1790">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4" t="s">
        <v>239</v>
      </c>
      <c r="B30" s="1754" t="s">
        <v>2770</v>
      </c>
      <c r="C30" s="1443" t="s">
        <v>95</v>
      </c>
      <c r="D30" s="1433"/>
      <c r="F30" s="1752">
        <v>3167000000</v>
      </c>
      <c r="G30" s="1752">
        <v>3662000000</v>
      </c>
      <c r="H30" s="1753">
        <v>4074000000</v>
      </c>
      <c r="I30" s="1753">
        <v>4335000000</v>
      </c>
      <c r="J30" s="1753">
        <v>6102000000</v>
      </c>
      <c r="K30" s="1753">
        <v>7940000000</v>
      </c>
      <c r="L30" s="1752">
        <v>10930000000</v>
      </c>
      <c r="M30" s="1752">
        <v>11720000000</v>
      </c>
      <c r="N30" s="1752">
        <v>20030000000</v>
      </c>
      <c r="O30" s="1753">
        <v>20300000000</v>
      </c>
      <c r="P30" s="1441">
        <v>24700000000</v>
      </c>
      <c r="Q30" s="1441">
        <v>33600000000</v>
      </c>
      <c r="R30" s="1441">
        <v>44000000000</v>
      </c>
      <c r="S30" s="1441">
        <v>35700000000</v>
      </c>
      <c r="T30" s="1441">
        <v>23800000000</v>
      </c>
      <c r="U30" s="1789">
        <v>23100000000</v>
      </c>
      <c r="V30" s="1789">
        <v>28200000000</v>
      </c>
      <c r="W30" s="1789">
        <v>30000000000</v>
      </c>
      <c r="X30" s="1789">
        <v>33200000000.000004</v>
      </c>
      <c r="Y30" s="1790">
        <v>36200000000</v>
      </c>
      <c r="Z30" s="1790">
        <v>39100000000</v>
      </c>
      <c r="AA30" s="1790">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4" t="s">
        <v>395</v>
      </c>
      <c r="B31" s="1754" t="s">
        <v>2772</v>
      </c>
      <c r="C31" s="1443" t="s">
        <v>95</v>
      </c>
      <c r="D31" s="1433"/>
      <c r="F31" s="1775">
        <f t="shared" ref="F31:K31" si="5">F29-F30</f>
        <v>8982000000</v>
      </c>
      <c r="G31" s="1775">
        <f t="shared" si="5"/>
        <v>9700000000</v>
      </c>
      <c r="H31" s="1775">
        <f t="shared" si="5"/>
        <v>8469000000</v>
      </c>
      <c r="I31" s="1775">
        <f t="shared" si="5"/>
        <v>8636000000</v>
      </c>
      <c r="J31" s="1775">
        <f t="shared" si="5"/>
        <v>15190000000</v>
      </c>
      <c r="K31" s="1775">
        <f t="shared" si="5"/>
        <v>16370000000</v>
      </c>
      <c r="L31" s="1752">
        <v>16809999999.999998</v>
      </c>
      <c r="M31" s="1752">
        <v>22690000000</v>
      </c>
      <c r="N31" s="1752">
        <v>23670000000</v>
      </c>
      <c r="O31" s="1753">
        <v>30300000000</v>
      </c>
      <c r="P31" s="1441">
        <v>25600000000</v>
      </c>
      <c r="Q31" s="1441">
        <v>28000000000</v>
      </c>
      <c r="R31" s="1441">
        <v>36300000000</v>
      </c>
      <c r="S31" s="1441">
        <v>42400000000</v>
      </c>
      <c r="T31" s="1441">
        <v>36900000000</v>
      </c>
      <c r="U31" s="1789">
        <v>35600000000</v>
      </c>
      <c r="V31" s="1789">
        <v>21200000000</v>
      </c>
      <c r="W31" s="1789">
        <v>38400000000</v>
      </c>
      <c r="X31" s="1789">
        <v>38600000000</v>
      </c>
      <c r="Y31" s="1790">
        <v>44800000000</v>
      </c>
      <c r="Z31" s="1790">
        <v>56900000000</v>
      </c>
      <c r="AA31" s="1790">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4" t="s">
        <v>615</v>
      </c>
      <c r="B32" s="1435" t="s">
        <v>591</v>
      </c>
      <c r="C32" s="1443" t="s">
        <v>75</v>
      </c>
      <c r="D32" s="1433"/>
      <c r="F32" s="1752">
        <v>3414000000</v>
      </c>
      <c r="G32" s="1752">
        <v>481000000</v>
      </c>
      <c r="H32" s="1752">
        <v>1058000000</v>
      </c>
      <c r="I32" s="1753">
        <v>671000000</v>
      </c>
      <c r="J32" s="1753">
        <v>1736000000</v>
      </c>
      <c r="K32" s="1753">
        <v>2300000000</v>
      </c>
      <c r="L32" s="1752">
        <v>1480000000</v>
      </c>
      <c r="M32" s="1752">
        <v>4420000000</v>
      </c>
      <c r="N32" s="1752">
        <v>1930000000</v>
      </c>
      <c r="O32" s="1753">
        <v>3700000000</v>
      </c>
      <c r="P32" s="1441">
        <v>4500000000</v>
      </c>
      <c r="Q32" s="1441">
        <v>10000000000</v>
      </c>
      <c r="R32" s="1441">
        <v>16100000000.000002</v>
      </c>
      <c r="S32" s="1441">
        <v>5700000000</v>
      </c>
      <c r="T32" s="1441">
        <v>13500000000</v>
      </c>
      <c r="U32" s="1789">
        <v>22000000000</v>
      </c>
      <c r="V32" s="1789">
        <v>28300000000</v>
      </c>
      <c r="W32" s="1789">
        <v>34900000000</v>
      </c>
      <c r="X32" s="1789">
        <v>35300000000</v>
      </c>
      <c r="Y32" s="1790">
        <v>39700000000</v>
      </c>
      <c r="Z32" s="1790">
        <v>43800000000</v>
      </c>
      <c r="AA32" s="1790">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4"/>
      <c r="B33" s="1754" t="s">
        <v>4778</v>
      </c>
      <c r="D33" s="1433"/>
      <c r="F33" s="1752">
        <v>1970000000</v>
      </c>
      <c r="G33" s="1752">
        <v>-261000000</v>
      </c>
      <c r="H33" s="1752">
        <v>-79000000</v>
      </c>
      <c r="I33" s="1753">
        <v>-94000000</v>
      </c>
      <c r="J33" s="1753">
        <v>-24000000</v>
      </c>
      <c r="K33" s="1753">
        <v>-180000000</v>
      </c>
      <c r="L33" s="1752">
        <v>-130000000</v>
      </c>
      <c r="M33" s="1752">
        <v>-20000000</v>
      </c>
      <c r="N33" s="1752">
        <v>-400000000</v>
      </c>
      <c r="O33" s="1753">
        <v>400000000</v>
      </c>
      <c r="P33" s="1441">
        <v>-400000000</v>
      </c>
      <c r="Q33" s="1441">
        <v>-300000000</v>
      </c>
      <c r="R33" s="1441">
        <v>300000000</v>
      </c>
      <c r="S33" s="1441">
        <v>300000000</v>
      </c>
      <c r="T33" s="1441">
        <v>200000000</v>
      </c>
      <c r="U33" s="1789">
        <v>200000000</v>
      </c>
      <c r="V33" s="1789">
        <v>300000000</v>
      </c>
      <c r="W33" s="1789">
        <v>300000000</v>
      </c>
      <c r="X33" s="1789">
        <v>300000000</v>
      </c>
      <c r="Y33" s="1790">
        <v>300000000</v>
      </c>
      <c r="Z33" s="1790">
        <v>300000000</v>
      </c>
      <c r="AA33" s="1790">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4"/>
      <c r="B34" s="1754" t="s">
        <v>4779</v>
      </c>
      <c r="D34" s="1433"/>
      <c r="F34" s="1775">
        <f>F32-F33</f>
        <v>1444000000</v>
      </c>
      <c r="G34" s="1775">
        <f>G32-G33</f>
        <v>742000000</v>
      </c>
      <c r="H34" s="1775">
        <f>H32-H33</f>
        <v>1137000000</v>
      </c>
      <c r="I34" s="1775">
        <f>I32-I33</f>
        <v>765000000</v>
      </c>
      <c r="J34" s="1753">
        <v>1760000000</v>
      </c>
      <c r="K34" s="1753">
        <v>2480000000</v>
      </c>
      <c r="L34" s="1752">
        <v>1610000000</v>
      </c>
      <c r="M34" s="1752">
        <v>4440000000</v>
      </c>
      <c r="N34" s="1752">
        <v>2330000000</v>
      </c>
      <c r="O34" s="1753">
        <v>3300000000</v>
      </c>
      <c r="P34" s="1441">
        <v>4900000000</v>
      </c>
      <c r="Q34" s="1441">
        <v>10300000000</v>
      </c>
      <c r="R34" s="1441">
        <v>15900000000</v>
      </c>
      <c r="S34" s="1441">
        <v>5400000000</v>
      </c>
      <c r="T34" s="1441">
        <v>13300000000</v>
      </c>
      <c r="U34" s="1789">
        <v>21800000000</v>
      </c>
      <c r="V34" s="1789">
        <v>28000000000</v>
      </c>
      <c r="W34" s="1789">
        <v>34600000000</v>
      </c>
      <c r="X34" s="1789">
        <v>35000000000</v>
      </c>
      <c r="Y34" s="1790">
        <v>39300000000</v>
      </c>
      <c r="Z34" s="1790">
        <v>43500000000</v>
      </c>
      <c r="AA34" s="1790">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4"/>
      <c r="B35" s="1435" t="s">
        <v>4780</v>
      </c>
      <c r="C35" s="1443"/>
      <c r="D35" s="1433"/>
      <c r="F35" s="1753">
        <v>209000000</v>
      </c>
      <c r="G35" s="1753">
        <v>-457000000</v>
      </c>
      <c r="H35" s="1753">
        <v>-310000000</v>
      </c>
      <c r="I35" s="1753">
        <v>-141000000</v>
      </c>
      <c r="J35" s="1753">
        <v>-507000000</v>
      </c>
      <c r="K35" s="1753">
        <v>-1780000000</v>
      </c>
      <c r="L35" s="1753">
        <v>380000000</v>
      </c>
      <c r="M35" s="1752">
        <v>0</v>
      </c>
      <c r="N35" s="1752">
        <v>360000000</v>
      </c>
      <c r="O35" s="1753">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5" t="s">
        <v>4781</v>
      </c>
      <c r="B36" s="1786" t="s">
        <v>4782</v>
      </c>
      <c r="C36" s="1793" t="s">
        <v>201</v>
      </c>
      <c r="D36" s="1433"/>
      <c r="F36" s="1753"/>
      <c r="G36" s="1753"/>
      <c r="H36" s="1753"/>
      <c r="I36" s="1753"/>
      <c r="J36" s="1753"/>
      <c r="K36" s="1753"/>
      <c r="L36" s="1753"/>
      <c r="M36" s="1752"/>
      <c r="N36" s="1752"/>
      <c r="O36" s="1753"/>
      <c r="P36" s="1441"/>
      <c r="Q36" s="1441"/>
      <c r="R36" s="1441"/>
      <c r="S36" s="1441"/>
      <c r="T36" s="1441">
        <v>2700000000</v>
      </c>
      <c r="U36" s="1789">
        <v>12300000000</v>
      </c>
      <c r="V36" s="1789">
        <v>0</v>
      </c>
      <c r="W36" s="1789">
        <v>0</v>
      </c>
      <c r="X36" s="1789">
        <v>0</v>
      </c>
      <c r="Y36" s="1790">
        <v>0</v>
      </c>
      <c r="Z36" s="1790">
        <v>0</v>
      </c>
      <c r="AA36" s="1790">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4"/>
      <c r="B37" s="1435" t="s">
        <v>4783</v>
      </c>
      <c r="C37" s="1443"/>
      <c r="D37" s="1433"/>
      <c r="F37" s="1753">
        <v>-5275000000</v>
      </c>
      <c r="G37" s="1753">
        <v>-3710000000</v>
      </c>
      <c r="H37" s="1753">
        <v>-4842000000</v>
      </c>
      <c r="I37" s="1753">
        <v>-2667000000</v>
      </c>
      <c r="J37" s="1753">
        <v>-3218000000</v>
      </c>
      <c r="K37" s="1753">
        <v>-5270000000</v>
      </c>
      <c r="L37" s="1753">
        <v>-7690000000</v>
      </c>
      <c r="M37" s="1752">
        <v>-11470000000</v>
      </c>
      <c r="N37" s="1752">
        <v>-12860000000</v>
      </c>
      <c r="O37" s="1753">
        <v>-10700000000</v>
      </c>
      <c r="P37" s="1441">
        <v>-4099999999.9999995</v>
      </c>
      <c r="Q37" s="1441">
        <v>4200000000</v>
      </c>
      <c r="R37" s="1441">
        <v>-21800000000</v>
      </c>
      <c r="S37" s="1441">
        <v>-3900000000</v>
      </c>
      <c r="T37" s="1441"/>
      <c r="U37" s="1789"/>
      <c r="V37" s="1789"/>
      <c r="W37" s="1789"/>
      <c r="X37" s="1789"/>
      <c r="Y37" s="1790"/>
      <c r="Z37" s="1790"/>
      <c r="AA37" s="1790"/>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4"/>
      <c r="B38" s="1435" t="s">
        <v>4784</v>
      </c>
      <c r="C38" s="1443"/>
      <c r="D38" s="1433"/>
      <c r="F38" s="1752">
        <v>-16766000000</v>
      </c>
      <c r="G38" s="1752">
        <v>-15927000000</v>
      </c>
      <c r="H38" s="1753">
        <v>-16079000000</v>
      </c>
      <c r="I38" s="1753">
        <v>-13457000000</v>
      </c>
      <c r="J38" s="1752">
        <v>-22056000000</v>
      </c>
      <c r="K38" s="1753">
        <v>-27160000000</v>
      </c>
      <c r="L38" s="1752">
        <v>-28210000000</v>
      </c>
      <c r="M38" s="1752">
        <v>-39970000000</v>
      </c>
      <c r="N38" s="1752">
        <v>-41530000000</v>
      </c>
      <c r="O38" s="1753">
        <v>-47800000000</v>
      </c>
      <c r="P38" s="1441">
        <v>-38700000000</v>
      </c>
      <c r="Q38" s="1441">
        <v>-38100000000</v>
      </c>
      <c r="R38" s="1441">
        <v>-79400000000</v>
      </c>
      <c r="S38" s="1441">
        <v>-60100000000</v>
      </c>
      <c r="T38" s="1441">
        <v>-66700000000</v>
      </c>
      <c r="U38" s="1789">
        <v>-56500000000</v>
      </c>
      <c r="V38" s="1789">
        <v>-77200000000</v>
      </c>
      <c r="W38" s="1789">
        <v>-113900000000</v>
      </c>
      <c r="X38" s="1789">
        <v>-108700000000</v>
      </c>
      <c r="Y38" s="1790">
        <v>-113600000000</v>
      </c>
      <c r="Z38" s="1790">
        <v>-133900000000</v>
      </c>
      <c r="AA38" s="1790">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3" t="s">
        <v>53</v>
      </c>
      <c r="B39" s="1458" t="s">
        <v>4785</v>
      </c>
      <c r="C39" s="1751" t="s">
        <v>38</v>
      </c>
      <c r="D39" s="1458"/>
      <c r="E39" s="1458"/>
      <c r="F39" s="1779">
        <v>10020000000</v>
      </c>
      <c r="G39" s="1779">
        <v>10841000000</v>
      </c>
      <c r="H39" s="1780">
        <v>10053000000</v>
      </c>
      <c r="I39" s="1779">
        <v>9975000000</v>
      </c>
      <c r="J39" s="1779">
        <v>19124000000</v>
      </c>
      <c r="K39" s="1780">
        <v>19270000000</v>
      </c>
      <c r="L39" s="1779">
        <v>22640000000</v>
      </c>
      <c r="M39" s="1779">
        <v>25300000000</v>
      </c>
      <c r="N39" s="1779">
        <v>28340000000</v>
      </c>
      <c r="O39" s="1780">
        <v>28600000000</v>
      </c>
      <c r="P39" s="1460">
        <v>21900000000</v>
      </c>
      <c r="Q39" s="1460">
        <v>24900000000</v>
      </c>
      <c r="R39" s="1460">
        <v>22700000000</v>
      </c>
      <c r="S39" s="1460">
        <v>24200000000</v>
      </c>
      <c r="T39" s="1460">
        <v>14500000000</v>
      </c>
      <c r="U39" s="1791">
        <v>12600000000</v>
      </c>
      <c r="V39" s="1791">
        <v>11400000000</v>
      </c>
      <c r="W39" s="1791">
        <v>11000000000</v>
      </c>
      <c r="X39" s="1791">
        <v>7300000000</v>
      </c>
      <c r="Y39" s="1788">
        <v>7000000000</v>
      </c>
      <c r="Z39" s="1788">
        <v>6800000000</v>
      </c>
      <c r="AA39" s="1788">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567</v>
      </c>
      <c r="B40" s="1754" t="s">
        <v>4786</v>
      </c>
      <c r="C40" s="1761" t="s">
        <v>57</v>
      </c>
      <c r="D40" s="1433"/>
      <c r="F40" s="1752">
        <v>6728000000</v>
      </c>
      <c r="G40" s="1752">
        <v>6671000000</v>
      </c>
      <c r="H40" s="1753">
        <v>6185000000</v>
      </c>
      <c r="I40" s="1752">
        <v>4938000000</v>
      </c>
      <c r="J40" s="1752">
        <v>9569000000</v>
      </c>
      <c r="K40" s="1753">
        <v>11190000000</v>
      </c>
      <c r="L40" s="1752">
        <v>13800000000</v>
      </c>
      <c r="M40" s="1752">
        <v>16180000000</v>
      </c>
      <c r="N40" s="1752">
        <v>17110000000</v>
      </c>
      <c r="O40" s="1753">
        <v>16399999999.999998</v>
      </c>
      <c r="P40" s="1441">
        <v>13300000000</v>
      </c>
      <c r="Q40" s="1441">
        <v>18500000000</v>
      </c>
      <c r="R40" s="1441">
        <v>14700000000</v>
      </c>
      <c r="S40" s="1441">
        <v>16300000000</v>
      </c>
      <c r="T40" s="1441">
        <v>13800000000</v>
      </c>
      <c r="U40" s="1789">
        <v>12600000000</v>
      </c>
      <c r="V40" s="1789">
        <v>11400000000</v>
      </c>
      <c r="W40" s="1789">
        <v>11000000000</v>
      </c>
      <c r="X40" s="1789">
        <v>7300000000</v>
      </c>
      <c r="Y40" s="1790">
        <v>7000000000</v>
      </c>
      <c r="Z40" s="1790">
        <v>6800000000</v>
      </c>
      <c r="AA40" s="1790">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4" t="s">
        <v>262</v>
      </c>
      <c r="B41" s="1754" t="s">
        <v>3601</v>
      </c>
      <c r="C41" s="1761" t="s">
        <v>57</v>
      </c>
      <c r="D41" s="1433"/>
      <c r="F41" s="1752">
        <v>0</v>
      </c>
      <c r="G41" s="1753">
        <v>0</v>
      </c>
      <c r="H41" s="1753">
        <v>0</v>
      </c>
      <c r="I41" s="1753">
        <v>0</v>
      </c>
      <c r="J41" s="1753">
        <v>0</v>
      </c>
      <c r="K41" s="1753">
        <v>0</v>
      </c>
      <c r="L41" s="1752">
        <v>8840000000</v>
      </c>
      <c r="M41" s="1752">
        <v>9120000000</v>
      </c>
      <c r="N41" s="1752">
        <v>11240000000</v>
      </c>
      <c r="O41" s="1753">
        <v>12300000000</v>
      </c>
      <c r="P41" s="1441">
        <v>8700000000</v>
      </c>
      <c r="Q41" s="1441">
        <v>6400000000</v>
      </c>
      <c r="R41" s="1441">
        <v>8000000000</v>
      </c>
      <c r="S41" s="1441">
        <v>7900000000</v>
      </c>
      <c r="T41" s="1441">
        <v>600000000</v>
      </c>
      <c r="U41" s="1789">
        <v>0</v>
      </c>
      <c r="V41" s="1789">
        <v>0</v>
      </c>
      <c r="W41" s="1789">
        <v>0</v>
      </c>
      <c r="X41" s="1789">
        <v>0</v>
      </c>
      <c r="Y41" s="1790">
        <v>0</v>
      </c>
      <c r="Z41" s="1790">
        <v>0</v>
      </c>
      <c r="AA41" s="1790">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4" t="s">
        <v>4787</v>
      </c>
      <c r="B42" s="1754" t="s">
        <v>4787</v>
      </c>
      <c r="C42" s="1761" t="s">
        <v>57</v>
      </c>
      <c r="D42" s="1433"/>
      <c r="F42" s="1752">
        <v>3292000000</v>
      </c>
      <c r="G42" s="1753">
        <v>4170000000</v>
      </c>
      <c r="H42" s="1753">
        <v>3868000000</v>
      </c>
      <c r="I42" s="1753">
        <v>5037000000</v>
      </c>
      <c r="J42" s="1753">
        <v>5940000000</v>
      </c>
      <c r="K42" s="1753">
        <v>8080000000</v>
      </c>
      <c r="L42" s="1752"/>
      <c r="M42" s="1752">
        <v>0</v>
      </c>
      <c r="N42" s="1752">
        <v>0</v>
      </c>
      <c r="O42" s="1753">
        <v>0</v>
      </c>
      <c r="P42" s="1759"/>
      <c r="Q42" s="1759"/>
      <c r="R42" s="1756"/>
      <c r="S42" s="1759"/>
      <c r="T42" s="1445"/>
      <c r="U42" s="1789"/>
      <c r="V42" s="1789"/>
      <c r="W42" s="1789"/>
      <c r="X42" s="1789"/>
      <c r="Y42" s="1790"/>
      <c r="Z42" s="1790"/>
      <c r="AA42" s="1790"/>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4" t="s">
        <v>4788</v>
      </c>
      <c r="B43" s="1754" t="s">
        <v>4789</v>
      </c>
      <c r="C43" s="1761" t="s">
        <v>57</v>
      </c>
      <c r="D43" s="1433"/>
      <c r="F43" s="1752"/>
      <c r="G43" s="1753"/>
      <c r="H43" s="1753"/>
      <c r="I43" s="1753"/>
      <c r="J43" s="1753">
        <v>3615000000</v>
      </c>
      <c r="K43" s="1753"/>
      <c r="L43" s="1752"/>
      <c r="M43" s="1752"/>
      <c r="N43" s="1752"/>
      <c r="O43" s="1753"/>
      <c r="P43" s="1759"/>
      <c r="Q43" s="1759"/>
      <c r="R43" s="1762"/>
      <c r="S43" s="1759"/>
      <c r="T43" s="1445"/>
      <c r="U43" s="1789"/>
      <c r="V43" s="1789"/>
      <c r="W43" s="1789"/>
      <c r="X43" s="1789"/>
      <c r="Y43" s="1790"/>
      <c r="Z43" s="1790"/>
      <c r="AA43" s="1790"/>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4"/>
      <c r="B44" s="1754" t="s">
        <v>4790</v>
      </c>
      <c r="C44" s="1761"/>
      <c r="D44" s="1433"/>
      <c r="F44" s="1752"/>
      <c r="G44" s="1753"/>
      <c r="H44" s="1753"/>
      <c r="I44" s="1753"/>
      <c r="J44" s="1753"/>
      <c r="K44" s="1753"/>
      <c r="L44" s="1752"/>
      <c r="M44" s="1752"/>
      <c r="N44" s="1752"/>
      <c r="O44" s="1753"/>
      <c r="P44" s="1759"/>
      <c r="Q44" s="1759"/>
      <c r="R44" s="1762"/>
      <c r="S44" s="1759"/>
      <c r="T44" s="1445">
        <v>-32000000000</v>
      </c>
      <c r="U44" s="1789">
        <v>-14100000000</v>
      </c>
      <c r="V44" s="1789">
        <v>-28100000000</v>
      </c>
      <c r="W44" s="1789">
        <v>-48600000000</v>
      </c>
      <c r="X44" s="1789">
        <v>-56700000000</v>
      </c>
      <c r="Y44" s="1790">
        <v>-71100000000</v>
      </c>
      <c r="Z44" s="1790">
        <v>-90900000000</v>
      </c>
      <c r="AA44" s="1790">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4"/>
      <c r="B45" s="1785" t="s">
        <v>4791</v>
      </c>
      <c r="C45" s="1761"/>
      <c r="D45" s="1433"/>
      <c r="F45" s="1752"/>
      <c r="G45" s="1753"/>
      <c r="H45" s="1753"/>
      <c r="I45" s="1753"/>
      <c r="J45" s="1753"/>
      <c r="K45" s="1753"/>
      <c r="L45" s="1752"/>
      <c r="M45" s="1752"/>
      <c r="N45" s="1752"/>
      <c r="O45" s="1753"/>
      <c r="P45" s="1759"/>
      <c r="Q45" s="1759"/>
      <c r="R45" s="1762"/>
      <c r="S45" s="1759"/>
      <c r="T45" s="1445">
        <v>-32000000000</v>
      </c>
      <c r="U45" s="1789">
        <v>-36300000000</v>
      </c>
      <c r="V45" s="1789">
        <v>-28100000000</v>
      </c>
      <c r="W45" s="1789">
        <v>-48600000000</v>
      </c>
      <c r="X45" s="1789">
        <v>-56700000000</v>
      </c>
      <c r="Y45" s="1790">
        <v>-71100000000</v>
      </c>
      <c r="Z45" s="1790">
        <v>-90900000000</v>
      </c>
      <c r="AA45" s="1790">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4"/>
      <c r="B46" s="1786" t="s">
        <v>4792</v>
      </c>
      <c r="C46" s="1761"/>
      <c r="D46" s="1433"/>
      <c r="F46" s="1753">
        <v>-6745000000</v>
      </c>
      <c r="G46" s="1753">
        <v>-5086000000</v>
      </c>
      <c r="H46" s="1753">
        <v>-6026000000</v>
      </c>
      <c r="I46" s="1753">
        <v>-3482000000</v>
      </c>
      <c r="J46" s="1753">
        <v>-2932000000</v>
      </c>
      <c r="K46" s="1753">
        <v>-7900000000</v>
      </c>
      <c r="L46" s="1752">
        <v>-5570000000</v>
      </c>
      <c r="M46" s="1752">
        <v>-14670000000</v>
      </c>
      <c r="N46" s="1752">
        <v>-13190000000</v>
      </c>
      <c r="O46" s="1753">
        <v>-19200000000</v>
      </c>
      <c r="P46" s="1441">
        <v>-16800000000</v>
      </c>
      <c r="Q46" s="1441">
        <v>-13100000000</v>
      </c>
      <c r="R46" s="1441">
        <v>-56700000000</v>
      </c>
      <c r="S46" s="1441">
        <v>-35900000000</v>
      </c>
      <c r="T46" s="1441">
        <v>-52200000000</v>
      </c>
      <c r="U46" s="1789">
        <v>-43900000000</v>
      </c>
      <c r="V46" s="1789">
        <v>-65800000000</v>
      </c>
      <c r="W46" s="1789">
        <v>-102900000000</v>
      </c>
      <c r="X46" s="1789">
        <v>-101400000000</v>
      </c>
      <c r="Y46" s="1790">
        <v>-106600000000</v>
      </c>
      <c r="Z46" s="1790">
        <v>-127100000000</v>
      </c>
      <c r="AA46" s="1790">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1" t="s">
        <v>35</v>
      </c>
      <c r="D47" s="1458"/>
      <c r="E47" s="1458"/>
      <c r="F47" s="1780">
        <v>6207000000</v>
      </c>
      <c r="G47" s="1780">
        <v>4849000000</v>
      </c>
      <c r="H47" s="1780">
        <v>3060000000</v>
      </c>
      <c r="I47" s="1780">
        <v>2700000000</v>
      </c>
      <c r="J47" s="1780">
        <v>2932000000</v>
      </c>
      <c r="K47" s="1780">
        <v>7850000000</v>
      </c>
      <c r="L47" s="1780">
        <v>5570000000</v>
      </c>
      <c r="M47" s="1780">
        <v>14020000000</v>
      </c>
      <c r="N47" s="1780">
        <v>13210000000</v>
      </c>
      <c r="O47" s="1780">
        <f>O48+O59</f>
        <v>19200000000</v>
      </c>
      <c r="P47" s="1784">
        <f>P48+P59</f>
        <v>16700000000</v>
      </c>
      <c r="Q47" s="1784">
        <f>Q48+Q59</f>
        <v>13200000000</v>
      </c>
      <c r="R47" s="1784">
        <f>R48+R59</f>
        <v>54600000000</v>
      </c>
      <c r="S47" s="1784">
        <f>S48+S59</f>
        <v>35900000000</v>
      </c>
      <c r="T47" s="1784">
        <f t="shared" ref="T47:AA47" si="6">T48+T59+T56+T57</f>
        <v>43000000000</v>
      </c>
      <c r="U47" s="1791">
        <f t="shared" si="6"/>
        <v>43900000000</v>
      </c>
      <c r="V47" s="1791">
        <f t="shared" si="6"/>
        <v>65800000000</v>
      </c>
      <c r="W47" s="1791">
        <f t="shared" si="6"/>
        <v>103000000000</v>
      </c>
      <c r="X47" s="1791">
        <f t="shared" si="6"/>
        <v>101500000000</v>
      </c>
      <c r="Y47" s="1788">
        <f t="shared" si="6"/>
        <v>106700000000</v>
      </c>
      <c r="Z47" s="1788">
        <f t="shared" si="6"/>
        <v>127100000000</v>
      </c>
      <c r="AA47" s="1788">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1570</v>
      </c>
      <c r="C48" s="1443" t="s">
        <v>119</v>
      </c>
      <c r="D48" s="1433"/>
      <c r="F48" s="1752">
        <v>5401000000</v>
      </c>
      <c r="G48" s="1752">
        <v>4757000000</v>
      </c>
      <c r="H48" s="1752">
        <v>3788000000</v>
      </c>
      <c r="I48" s="1752">
        <v>5035000000</v>
      </c>
      <c r="J48" s="1752">
        <v>8767000000</v>
      </c>
      <c r="K48" s="1752">
        <v>7470000000</v>
      </c>
      <c r="L48" s="1752">
        <v>9650000000</v>
      </c>
      <c r="M48" s="1752">
        <v>13500000000</v>
      </c>
      <c r="N48" s="1752">
        <v>13250000000</v>
      </c>
      <c r="O48" s="1753">
        <v>13500000000</v>
      </c>
      <c r="P48" s="1441">
        <v>13800000000</v>
      </c>
      <c r="Q48" s="1441">
        <v>27100000000</v>
      </c>
      <c r="R48" s="1441">
        <v>47000000000</v>
      </c>
      <c r="S48" s="1441">
        <v>32299999999.999996</v>
      </c>
      <c r="T48" s="1441">
        <v>15300000000</v>
      </c>
      <c r="U48" s="1789">
        <v>7500000000</v>
      </c>
      <c r="V48" s="1789">
        <v>8600000000</v>
      </c>
      <c r="W48" s="1789">
        <v>28600000000</v>
      </c>
      <c r="X48" s="1789">
        <v>37200000000</v>
      </c>
      <c r="Y48" s="1790">
        <v>42600000000</v>
      </c>
      <c r="Z48" s="1790">
        <v>60500000000</v>
      </c>
      <c r="AA48" s="1790">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4" t="s">
        <v>501</v>
      </c>
      <c r="B49" s="1754" t="s">
        <v>418</v>
      </c>
      <c r="C49" s="1443" t="s">
        <v>264</v>
      </c>
      <c r="D49" s="1433"/>
      <c r="F49" s="1752">
        <v>5886000000</v>
      </c>
      <c r="G49" s="1752">
        <v>5348000000</v>
      </c>
      <c r="H49" s="1752">
        <v>6937000000</v>
      </c>
      <c r="I49" s="1752">
        <v>5219000000</v>
      </c>
      <c r="J49" s="1752">
        <v>9401000000</v>
      </c>
      <c r="K49" s="1752">
        <v>8289999999.999999</v>
      </c>
      <c r="L49" s="1752">
        <v>9560000000</v>
      </c>
      <c r="M49" s="1752">
        <v>14200000000</v>
      </c>
      <c r="N49" s="1752">
        <v>14280000000</v>
      </c>
      <c r="O49" s="1753">
        <v>14600000000</v>
      </c>
      <c r="P49" s="1441">
        <v>15400000000</v>
      </c>
      <c r="Q49" s="1441">
        <v>29600000000</v>
      </c>
      <c r="R49" s="1441">
        <v>50200000000</v>
      </c>
      <c r="S49" s="1441">
        <v>37200000000</v>
      </c>
      <c r="T49" s="1441">
        <v>36900000000</v>
      </c>
      <c r="U49" s="1789">
        <v>38000000000</v>
      </c>
      <c r="V49" s="1789">
        <v>37800000000</v>
      </c>
      <c r="W49" s="1789">
        <v>62000000000</v>
      </c>
      <c r="X49" s="1789">
        <v>66300000000</v>
      </c>
      <c r="Y49" s="1790">
        <v>77100000000</v>
      </c>
      <c r="Z49" s="1790">
        <v>93600000000</v>
      </c>
      <c r="AA49" s="1790">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7" t="s">
        <v>1256</v>
      </c>
      <c r="B50" s="1754" t="s">
        <v>1222</v>
      </c>
      <c r="C50" s="1435" t="s">
        <v>1258</v>
      </c>
      <c r="D50" s="1433"/>
      <c r="F50" s="1752">
        <v>2512000000</v>
      </c>
      <c r="G50" s="1752">
        <v>2780000000</v>
      </c>
      <c r="H50" s="1752">
        <v>3564000000</v>
      </c>
      <c r="I50" s="1752">
        <v>3148000000</v>
      </c>
      <c r="J50" s="1752">
        <v>5172000000</v>
      </c>
      <c r="K50" s="1752">
        <v>3980000000</v>
      </c>
      <c r="L50" s="1752">
        <v>3310000000</v>
      </c>
      <c r="M50" s="1752">
        <v>6510000000</v>
      </c>
      <c r="N50" s="1752">
        <v>8189999999.999999</v>
      </c>
      <c r="O50" s="1753">
        <v>10500000000</v>
      </c>
      <c r="P50" s="1441">
        <v>6700000000</v>
      </c>
      <c r="Q50" s="1441">
        <v>12200000000</v>
      </c>
      <c r="R50" s="1441">
        <v>16100000000.000002</v>
      </c>
      <c r="S50" s="1441">
        <v>26200000000</v>
      </c>
      <c r="T50" s="1441">
        <v>23000000000</v>
      </c>
      <c r="U50" s="1789">
        <v>23000000000</v>
      </c>
      <c r="V50" s="1789">
        <v>9800000000</v>
      </c>
      <c r="W50" s="1789">
        <v>27500000000</v>
      </c>
      <c r="X50" s="1789">
        <v>31300000000</v>
      </c>
      <c r="Y50" s="1790">
        <v>37800000000</v>
      </c>
      <c r="Z50" s="1790">
        <v>50100000000</v>
      </c>
      <c r="AA50" s="1790">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4" t="s">
        <v>4793</v>
      </c>
      <c r="B51" s="1754" t="s">
        <v>4794</v>
      </c>
      <c r="C51" s="1435" t="s">
        <v>1258</v>
      </c>
      <c r="D51" s="1433"/>
      <c r="F51" s="1752">
        <v>3374000000</v>
      </c>
      <c r="G51" s="1752">
        <v>2569000000</v>
      </c>
      <c r="H51" s="1752">
        <v>3373000000</v>
      </c>
      <c r="I51" s="1752">
        <v>2071000000</v>
      </c>
      <c r="J51" s="1752">
        <v>4229000000</v>
      </c>
      <c r="K51" s="1752">
        <v>4310000000</v>
      </c>
      <c r="L51" s="1752">
        <v>6250000000</v>
      </c>
      <c r="M51" s="1752">
        <v>7690000000</v>
      </c>
      <c r="N51" s="1752">
        <v>6090000000</v>
      </c>
      <c r="O51" s="1753">
        <v>4099999999.9999995</v>
      </c>
      <c r="P51" s="1441">
        <v>8700000000</v>
      </c>
      <c r="Q51" s="1441">
        <v>17500000000</v>
      </c>
      <c r="R51" s="1441">
        <v>18500000000</v>
      </c>
      <c r="S51" s="1441">
        <v>11100000000</v>
      </c>
      <c r="T51" s="1441">
        <v>13900000000</v>
      </c>
      <c r="U51" s="1789">
        <v>15000000000</v>
      </c>
      <c r="V51" s="1789">
        <v>28000000000</v>
      </c>
      <c r="W51" s="1789">
        <v>34600000000</v>
      </c>
      <c r="X51" s="1789">
        <v>35000000000</v>
      </c>
      <c r="Y51" s="1790">
        <v>39300000000</v>
      </c>
      <c r="Z51" s="1790">
        <v>43500000000</v>
      </c>
      <c r="AA51" s="1790">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4" t="s">
        <v>4795</v>
      </c>
      <c r="B52" s="1754" t="s">
        <v>4795</v>
      </c>
      <c r="C52" s="1435" t="s">
        <v>1258</v>
      </c>
      <c r="D52" s="1433"/>
      <c r="F52" s="1752"/>
      <c r="G52" s="1752"/>
      <c r="H52" s="1752"/>
      <c r="I52" s="1752"/>
      <c r="J52" s="1752"/>
      <c r="K52" s="1752"/>
      <c r="L52" s="1752"/>
      <c r="M52" s="1752"/>
      <c r="N52" s="1752"/>
      <c r="O52" s="1753"/>
      <c r="P52" s="1441">
        <v>0</v>
      </c>
      <c r="Q52" s="1441">
        <v>0</v>
      </c>
      <c r="R52" s="1441">
        <v>15600000000</v>
      </c>
      <c r="S52" s="1441">
        <v>0</v>
      </c>
      <c r="T52" s="1441"/>
      <c r="U52" s="1789"/>
      <c r="V52" s="1789"/>
      <c r="W52" s="1789"/>
      <c r="X52" s="1789"/>
      <c r="Y52" s="1790"/>
      <c r="Z52" s="1790"/>
      <c r="AA52" s="1790"/>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5" t="s">
        <v>4796</v>
      </c>
      <c r="D53" s="1433"/>
      <c r="F53" s="1752">
        <v>0</v>
      </c>
      <c r="G53" s="1752">
        <v>0</v>
      </c>
      <c r="H53" s="1752">
        <v>0</v>
      </c>
      <c r="I53" s="1752">
        <v>0</v>
      </c>
      <c r="J53" s="1752">
        <v>1205000000</v>
      </c>
      <c r="K53" s="1752">
        <v>1720000000</v>
      </c>
      <c r="L53" s="1752">
        <v>1920000000</v>
      </c>
      <c r="M53" s="1752">
        <v>3890000000</v>
      </c>
      <c r="N53" s="1752">
        <v>2330000000</v>
      </c>
      <c r="O53" s="1753">
        <v>0</v>
      </c>
      <c r="P53" s="1444">
        <v>0</v>
      </c>
      <c r="Q53" s="1444">
        <v>0</v>
      </c>
      <c r="R53" s="1444">
        <v>0</v>
      </c>
      <c r="S53" s="1444">
        <v>0</v>
      </c>
      <c r="T53" s="1444"/>
      <c r="U53" s="1789"/>
      <c r="V53" s="1789"/>
      <c r="W53" s="1789"/>
      <c r="X53" s="1789"/>
      <c r="Y53" s="1790"/>
      <c r="Z53" s="1790"/>
      <c r="AA53" s="1790"/>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7" t="s">
        <v>258</v>
      </c>
      <c r="B54" s="1754" t="s">
        <v>4797</v>
      </c>
      <c r="C54" s="1435" t="s">
        <v>4798</v>
      </c>
      <c r="D54" s="1433"/>
      <c r="F54" s="1752">
        <v>-485000000</v>
      </c>
      <c r="G54" s="1752">
        <v>-591000000</v>
      </c>
      <c r="H54" s="1752">
        <v>-668000000</v>
      </c>
      <c r="I54" s="1753">
        <v>-734000000</v>
      </c>
      <c r="J54" s="1753">
        <v>-1084000000</v>
      </c>
      <c r="K54" s="1753">
        <v>-820000000</v>
      </c>
      <c r="L54" s="1753">
        <v>-750000000</v>
      </c>
      <c r="M54" s="1752">
        <v>-700000000</v>
      </c>
      <c r="N54" s="1752">
        <v>-1030000000</v>
      </c>
      <c r="O54" s="1753">
        <v>-1100000000</v>
      </c>
      <c r="P54" s="1441">
        <v>-1600000000</v>
      </c>
      <c r="Q54" s="1441">
        <v>-2500000000</v>
      </c>
      <c r="R54" s="1441">
        <v>-3200000000</v>
      </c>
      <c r="S54" s="1441">
        <v>-4900000000</v>
      </c>
      <c r="T54" s="1441">
        <v>-21600000000</v>
      </c>
      <c r="U54" s="1789">
        <v>-30600000000</v>
      </c>
      <c r="V54" s="1789">
        <v>-29200000000</v>
      </c>
      <c r="W54" s="1789">
        <v>-33400000000</v>
      </c>
      <c r="X54" s="1789">
        <v>-29200000000</v>
      </c>
      <c r="Y54" s="1790">
        <v>-34500000000</v>
      </c>
      <c r="Z54" s="1790">
        <v>-33100000000</v>
      </c>
      <c r="AA54" s="1790">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5" t="s">
        <v>4799</v>
      </c>
      <c r="B55" s="1785" t="s">
        <v>4799</v>
      </c>
      <c r="C55" s="1786" t="s">
        <v>119</v>
      </c>
      <c r="D55" s="1433"/>
      <c r="F55" s="1752"/>
      <c r="G55" s="1752"/>
      <c r="H55" s="1752"/>
      <c r="I55" s="1753"/>
      <c r="J55" s="1753"/>
      <c r="K55" s="1753"/>
      <c r="L55" s="1753"/>
      <c r="M55" s="1752"/>
      <c r="N55" s="1752"/>
      <c r="O55" s="1753"/>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5" t="s">
        <v>4800</v>
      </c>
      <c r="B56" s="1785" t="s">
        <v>4801</v>
      </c>
      <c r="C56" s="1786" t="s">
        <v>4802</v>
      </c>
      <c r="D56" s="1433"/>
      <c r="F56" s="1752"/>
      <c r="G56" s="1752"/>
      <c r="H56" s="1752"/>
      <c r="I56" s="1753"/>
      <c r="J56" s="1753"/>
      <c r="K56" s="1753"/>
      <c r="L56" s="1753"/>
      <c r="M56" s="1752"/>
      <c r="N56" s="1752"/>
      <c r="O56" s="1753"/>
      <c r="P56" s="1441"/>
      <c r="Q56" s="1441"/>
      <c r="R56" s="1441"/>
      <c r="S56" s="1441"/>
      <c r="T56" s="1441">
        <v>13800000000</v>
      </c>
      <c r="U56" s="1789">
        <v>33299999999.999996</v>
      </c>
      <c r="V56" s="1789">
        <v>28600000000</v>
      </c>
      <c r="W56" s="1789">
        <v>28300000000</v>
      </c>
      <c r="X56" s="1789">
        <v>19200000000</v>
      </c>
      <c r="Y56" s="1790">
        <v>19300000000</v>
      </c>
      <c r="Z56" s="1790">
        <v>11000000000</v>
      </c>
      <c r="AA56" s="1790">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5" t="s">
        <v>1561</v>
      </c>
      <c r="B57" s="1785" t="s">
        <v>4803</v>
      </c>
      <c r="C57" s="1786" t="s">
        <v>4802</v>
      </c>
      <c r="D57" s="1433"/>
      <c r="F57" s="1752"/>
      <c r="G57" s="1752"/>
      <c r="H57" s="1752"/>
      <c r="I57" s="1753"/>
      <c r="J57" s="1753"/>
      <c r="K57" s="1753"/>
      <c r="L57" s="1753"/>
      <c r="M57" s="1752"/>
      <c r="N57" s="1752"/>
      <c r="O57" s="1753"/>
      <c r="P57" s="1441"/>
      <c r="Q57" s="1441"/>
      <c r="R57" s="1441"/>
      <c r="S57" s="1441"/>
      <c r="T57" s="1441">
        <v>0</v>
      </c>
      <c r="U57" s="1789">
        <v>0</v>
      </c>
      <c r="V57" s="1789">
        <v>0</v>
      </c>
      <c r="W57" s="1789">
        <v>28800000000</v>
      </c>
      <c r="X57" s="1789">
        <v>33500000000</v>
      </c>
      <c r="Y57" s="1790">
        <v>46400000000</v>
      </c>
      <c r="Z57" s="1790">
        <v>58200000000</v>
      </c>
      <c r="AA57" s="1790">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4" t="s">
        <v>4804</v>
      </c>
      <c r="B58" s="1754" t="s">
        <v>4804</v>
      </c>
      <c r="C58" s="1435" t="s">
        <v>4798</v>
      </c>
      <c r="D58" s="1433"/>
      <c r="F58" s="1752"/>
      <c r="G58" s="1752"/>
      <c r="H58" s="1752">
        <v>-2481000000</v>
      </c>
      <c r="I58" s="1753">
        <v>550000000</v>
      </c>
      <c r="J58" s="1450">
        <v>450000000</v>
      </c>
      <c r="K58" s="1753"/>
      <c r="L58" s="1763">
        <v>840000000</v>
      </c>
      <c r="M58" s="1752"/>
      <c r="N58" s="1752"/>
      <c r="O58" s="1753"/>
      <c r="P58" s="1759"/>
      <c r="Q58" s="1759"/>
      <c r="R58" s="1756"/>
      <c r="S58" s="1759"/>
      <c r="T58" s="1445"/>
      <c r="U58" s="1789"/>
      <c r="V58" s="1789"/>
      <c r="W58" s="1789"/>
      <c r="X58" s="1789"/>
      <c r="Y58" s="1790"/>
      <c r="Z58" s="1790"/>
      <c r="AA58" s="1790"/>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2260</v>
      </c>
      <c r="C59" s="1443" t="s">
        <v>119</v>
      </c>
      <c r="D59" s="1433"/>
      <c r="F59" s="1753">
        <v>806000000</v>
      </c>
      <c r="G59" s="1753">
        <v>92000000</v>
      </c>
      <c r="H59" s="1752">
        <v>-728000000</v>
      </c>
      <c r="I59" s="1753">
        <v>-2335000000</v>
      </c>
      <c r="J59" s="1753">
        <v>-5835000000</v>
      </c>
      <c r="K59" s="1752">
        <v>380000000</v>
      </c>
      <c r="L59" s="1753">
        <v>-4080000000</v>
      </c>
      <c r="M59" s="1752">
        <v>520000000</v>
      </c>
      <c r="N59" s="1752">
        <v>-40000000</v>
      </c>
      <c r="O59" s="1753">
        <v>5700000000</v>
      </c>
      <c r="P59" s="1441">
        <v>2900000000</v>
      </c>
      <c r="Q59" s="1441">
        <v>-13900000000</v>
      </c>
      <c r="R59" s="1441">
        <v>7600000000</v>
      </c>
      <c r="S59" s="1441">
        <v>3600000000</v>
      </c>
      <c r="T59" s="1441">
        <v>13900000000</v>
      </c>
      <c r="U59" s="1789">
        <v>3100000000</v>
      </c>
      <c r="V59" s="1789">
        <v>28600000000</v>
      </c>
      <c r="W59" s="1789">
        <v>17300000000</v>
      </c>
      <c r="X59" s="1789">
        <v>11600000000</v>
      </c>
      <c r="Y59" s="1790">
        <v>-1600000000</v>
      </c>
      <c r="Z59" s="1790">
        <v>-2600000000</v>
      </c>
      <c r="AA59" s="1790">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4"/>
      <c r="C60" s="1443"/>
      <c r="D60" s="1433"/>
      <c r="F60" s="1764"/>
      <c r="G60" s="1764"/>
      <c r="H60" s="1765"/>
      <c r="I60" s="1766"/>
      <c r="J60" s="1766"/>
      <c r="K60" s="1767"/>
      <c r="L60" s="1766"/>
      <c r="M60" s="1767"/>
      <c r="N60" s="1767"/>
      <c r="O60" s="1764"/>
      <c r="P60" s="1764"/>
      <c r="Q60" s="1764"/>
      <c r="R60" s="1764"/>
      <c r="S60" s="1764"/>
      <c r="T60" s="1433"/>
      <c r="U60" s="1433"/>
      <c r="V60" s="1433"/>
      <c r="W60" s="1433"/>
      <c r="X60" s="1433"/>
      <c r="Y60" s="1750"/>
      <c r="Z60" s="1750"/>
      <c r="AA60" s="1750"/>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4"/>
      <c r="D61" s="1433"/>
      <c r="F61" s="1754" t="s">
        <v>139</v>
      </c>
      <c r="G61" s="1754" t="s">
        <v>138</v>
      </c>
      <c r="H61" s="1754" t="s">
        <v>138</v>
      </c>
      <c r="I61" s="1754" t="s">
        <v>138</v>
      </c>
      <c r="J61" s="1755" t="s">
        <v>138</v>
      </c>
      <c r="K61" s="1754" t="s">
        <v>139</v>
      </c>
      <c r="L61" s="1754" t="s">
        <v>139</v>
      </c>
      <c r="M61" s="1754" t="s">
        <v>139</v>
      </c>
      <c r="N61" s="1754" t="s">
        <v>138</v>
      </c>
      <c r="O61" s="1754" t="s">
        <v>139</v>
      </c>
      <c r="P61" s="1754" t="s">
        <v>139</v>
      </c>
      <c r="Q61" s="1754" t="s">
        <v>139</v>
      </c>
      <c r="R61" s="1754" t="s">
        <v>139</v>
      </c>
      <c r="S61" s="1754" t="s">
        <v>139</v>
      </c>
      <c r="T61" s="1754" t="s">
        <v>139</v>
      </c>
      <c r="U61" s="1754" t="s">
        <v>139</v>
      </c>
      <c r="V61" s="1754" t="s">
        <v>139</v>
      </c>
      <c r="W61" s="1754" t="s">
        <v>139</v>
      </c>
      <c r="X61" s="1754" t="s">
        <v>139</v>
      </c>
      <c r="Y61" s="1754" t="s">
        <v>139</v>
      </c>
      <c r="Z61" s="1754" t="s">
        <v>139</v>
      </c>
      <c r="AA61" s="1754"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4"/>
      <c r="D62" s="1433"/>
      <c r="H62" s="1765"/>
      <c r="I62" s="1766"/>
      <c r="O62" s="1764"/>
      <c r="P62" s="1764"/>
      <c r="Q62" s="1764"/>
      <c r="R62" s="1764"/>
      <c r="S62" s="1764"/>
      <c r="T62" s="1433"/>
      <c r="U62" s="1433"/>
      <c r="V62" s="1433"/>
      <c r="W62" s="1433"/>
      <c r="X62" s="1433"/>
      <c r="Y62" s="1750"/>
      <c r="Z62" s="1750"/>
      <c r="AA62" s="1750"/>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4" t="s">
        <v>878</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4"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4" t="s">
        <v>142</v>
      </c>
      <c r="D65" s="1450"/>
      <c r="F65" s="1450">
        <f t="shared" ref="F65:T65" si="12">F8-F9-F12-F15-F16</f>
        <v>0</v>
      </c>
      <c r="G65" s="1450">
        <f t="shared" si="12"/>
        <v>-1000000</v>
      </c>
      <c r="H65" s="1450">
        <f t="shared" si="12"/>
        <v>0</v>
      </c>
      <c r="I65" s="1450">
        <f t="shared" si="12"/>
        <v>0</v>
      </c>
      <c r="J65" s="1450">
        <f t="shared" si="12"/>
        <v>-1000000</v>
      </c>
      <c r="K65" s="1768">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4" t="s">
        <v>4805</v>
      </c>
      <c r="D66" s="1450"/>
      <c r="F66" s="1768">
        <f t="shared" ref="F66:T66" si="14">F9-F10-F11</f>
        <v>2116000000</v>
      </c>
      <c r="G66" s="1768">
        <f t="shared" si="14"/>
        <v>3236000000</v>
      </c>
      <c r="H66" s="1768">
        <f t="shared" si="14"/>
        <v>3548000000</v>
      </c>
      <c r="I66" s="1768">
        <f t="shared" si="14"/>
        <v>4469000000</v>
      </c>
      <c r="J66" s="1768">
        <f t="shared" si="14"/>
        <v>6367000000</v>
      </c>
      <c r="K66" s="1450">
        <f t="shared" si="14"/>
        <v>0</v>
      </c>
      <c r="L66" s="1768">
        <f t="shared" si="14"/>
        <v>11720000000</v>
      </c>
      <c r="M66" s="1768">
        <f t="shared" si="14"/>
        <v>13720000000</v>
      </c>
      <c r="N66" s="1768">
        <f t="shared" si="14"/>
        <v>18480000000</v>
      </c>
      <c r="O66" s="1450">
        <f t="shared" si="14"/>
        <v>0</v>
      </c>
      <c r="P66" s="1450">
        <f t="shared" si="14"/>
        <v>100000000</v>
      </c>
      <c r="Q66" s="1450">
        <f t="shared" si="14"/>
        <v>-100000000</v>
      </c>
      <c r="R66" s="1450">
        <f t="shared" si="14"/>
        <v>0</v>
      </c>
      <c r="S66" s="1450">
        <f t="shared" si="14"/>
        <v>0</v>
      </c>
      <c r="T66" s="1792">
        <f t="shared" si="14"/>
        <v>0</v>
      </c>
      <c r="U66" s="1450">
        <f t="shared" ref="U66:AA66" si="15">U9-U10-U11</f>
        <v>0</v>
      </c>
      <c r="V66" s="1792">
        <f t="shared" si="15"/>
        <v>0</v>
      </c>
      <c r="W66" s="1792">
        <f t="shared" si="15"/>
        <v>0</v>
      </c>
      <c r="X66" s="1792">
        <f t="shared" si="15"/>
        <v>0</v>
      </c>
      <c r="Y66" s="1792">
        <f t="shared" si="15"/>
        <v>0</v>
      </c>
      <c r="Z66" s="1792">
        <f t="shared" si="15"/>
        <v>0</v>
      </c>
      <c r="AA66" s="1792">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4" t="s">
        <v>3212</v>
      </c>
      <c r="D67" s="1450"/>
      <c r="F67" s="1450">
        <f t="shared" ref="F67:T67" si="16">F12-F13-F14</f>
        <v>0</v>
      </c>
      <c r="G67" s="1450">
        <f t="shared" si="16"/>
        <v>0</v>
      </c>
      <c r="H67" s="1450">
        <f t="shared" si="16"/>
        <v>0</v>
      </c>
      <c r="I67" s="1450">
        <f t="shared" si="16"/>
        <v>0</v>
      </c>
      <c r="J67" s="1450">
        <f t="shared" si="16"/>
        <v>0</v>
      </c>
      <c r="K67" s="1450">
        <f t="shared" si="16"/>
        <v>0</v>
      </c>
      <c r="L67" s="1768">
        <f t="shared" si="16"/>
        <v>18050000000</v>
      </c>
      <c r="M67" s="1768">
        <f t="shared" si="16"/>
        <v>22890000000</v>
      </c>
      <c r="N67" s="1768">
        <f t="shared" si="16"/>
        <v>28840000000</v>
      </c>
      <c r="O67" s="1450">
        <f t="shared" si="16"/>
        <v>0</v>
      </c>
      <c r="P67" s="1450">
        <f t="shared" si="16"/>
        <v>0</v>
      </c>
      <c r="Q67" s="1450">
        <f t="shared" si="16"/>
        <v>0</v>
      </c>
      <c r="R67" s="1450">
        <f t="shared" si="16"/>
        <v>0</v>
      </c>
      <c r="S67" s="1450">
        <f t="shared" si="16"/>
        <v>0</v>
      </c>
      <c r="T67" s="1792">
        <f t="shared" si="16"/>
        <v>56400000000</v>
      </c>
      <c r="U67" s="1792">
        <f t="shared" ref="U67:AA67" si="17">U12-U13-U14</f>
        <v>55800000000</v>
      </c>
      <c r="V67" s="1792">
        <f t="shared" si="17"/>
        <v>62800000000</v>
      </c>
      <c r="W67" s="1792">
        <f t="shared" si="17"/>
        <v>66700000000</v>
      </c>
      <c r="X67" s="1792">
        <f t="shared" si="17"/>
        <v>70500000000</v>
      </c>
      <c r="Y67" s="1792">
        <f t="shared" si="17"/>
        <v>75200000000</v>
      </c>
      <c r="Z67" s="1792">
        <f t="shared" si="17"/>
        <v>79700000000</v>
      </c>
      <c r="AA67" s="1792">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4"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4"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4" t="s">
        <v>939</v>
      </c>
      <c r="D70" s="1450"/>
      <c r="F70" s="1450">
        <f t="shared" ref="F70:T70" si="22">F24-F25-F26</f>
        <v>0</v>
      </c>
      <c r="G70" s="1450">
        <f t="shared" si="22"/>
        <v>-1000000</v>
      </c>
      <c r="H70" s="1450">
        <f t="shared" si="22"/>
        <v>0</v>
      </c>
      <c r="I70" s="1450">
        <f t="shared" si="22"/>
        <v>0</v>
      </c>
      <c r="J70" s="1450">
        <f t="shared" si="22"/>
        <v>0</v>
      </c>
      <c r="K70" s="1768">
        <f t="shared" si="22"/>
        <v>1280000000</v>
      </c>
      <c r="L70" s="1450">
        <f t="shared" si="22"/>
        <v>10000000</v>
      </c>
      <c r="M70" s="1768">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4" t="s">
        <v>879</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4" t="s">
        <v>4806</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4" t="s">
        <v>1365</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4"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4" t="s">
        <v>4807</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4" t="s">
        <v>4808</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4" t="s">
        <v>4809</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4"/>
      <c r="D78" s="1450"/>
      <c r="F78" s="1450"/>
      <c r="G78" s="1450"/>
      <c r="H78" s="1450"/>
      <c r="I78" s="1450"/>
      <c r="J78" s="1450"/>
      <c r="K78" s="1450"/>
      <c r="L78" s="1450"/>
      <c r="M78" s="1450"/>
      <c r="N78" s="1450"/>
      <c r="O78" s="1450"/>
      <c r="P78" s="1450"/>
      <c r="Q78" s="1450"/>
      <c r="R78" s="1450"/>
      <c r="S78" s="1450"/>
      <c r="T78" s="1433"/>
      <c r="U78" s="1433"/>
      <c r="V78" s="1433"/>
      <c r="W78" s="1433"/>
      <c r="X78" s="1433"/>
      <c r="Y78" s="1750"/>
      <c r="Z78" s="1750"/>
      <c r="AA78" s="1750"/>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4" t="s">
        <v>2164</v>
      </c>
      <c r="D79" s="1769"/>
      <c r="E79" s="1770"/>
      <c r="F79" s="1770">
        <v>99479000000</v>
      </c>
      <c r="G79" s="1770">
        <v>110973000000</v>
      </c>
      <c r="H79" s="1770">
        <v>128668000000</v>
      </c>
      <c r="I79" s="1770">
        <v>151707000000</v>
      </c>
      <c r="J79" s="1770">
        <v>180242000000</v>
      </c>
      <c r="K79" s="1770">
        <v>207644000000</v>
      </c>
      <c r="L79" s="1770">
        <v>240358000000</v>
      </c>
      <c r="M79" s="1770">
        <v>266213000000.00003</v>
      </c>
      <c r="N79" s="1770">
        <v>314961000000</v>
      </c>
      <c r="O79" s="1770">
        <v>364737000000</v>
      </c>
      <c r="P79" s="1770">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50"/>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4" t="s">
        <v>151</v>
      </c>
      <c r="D80" s="1771"/>
      <c r="E80" s="1771"/>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4"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4"/>
      <c r="D82" s="1433"/>
      <c r="F82" s="1771"/>
      <c r="G82" s="1771"/>
      <c r="H82" s="1771"/>
      <c r="I82" s="1771"/>
      <c r="J82" s="1771"/>
      <c r="K82" s="1771"/>
      <c r="L82" s="1771"/>
      <c r="M82" s="1771"/>
      <c r="N82" s="1771"/>
      <c r="O82" s="1771"/>
      <c r="P82" s="1771"/>
      <c r="Q82" s="1771"/>
      <c r="R82" s="1771"/>
      <c r="S82" s="1771"/>
      <c r="T82" s="1771"/>
      <c r="U82" s="1433"/>
      <c r="V82" s="1433"/>
      <c r="W82" s="1433"/>
      <c r="X82" s="1433"/>
      <c r="Y82" s="1433"/>
    </row>
    <row r="83" spans="2:27">
      <c r="B83" s="1754"/>
      <c r="D83" s="1433"/>
      <c r="F83" s="1771">
        <f>F6+F47-F18</f>
        <v>-748000000</v>
      </c>
      <c r="G83" s="1771">
        <f t="shared" ref="G83:AA83" si="44">G6+G47-G18</f>
        <v>220000000</v>
      </c>
      <c r="H83" s="1771">
        <f t="shared" si="44"/>
        <v>-2656000000</v>
      </c>
      <c r="I83" s="1771">
        <f t="shared" si="44"/>
        <v>-641000000</v>
      </c>
      <c r="J83" s="1771">
        <f t="shared" si="44"/>
        <v>507000000</v>
      </c>
      <c r="K83" s="1771">
        <f t="shared" si="44"/>
        <v>1730000000</v>
      </c>
      <c r="L83" s="1771">
        <f t="shared" si="44"/>
        <v>-369999999.99999237</v>
      </c>
      <c r="M83" s="1771">
        <f t="shared" si="44"/>
        <v>-650000000</v>
      </c>
      <c r="N83" s="1771">
        <f t="shared" si="44"/>
        <v>-350000000</v>
      </c>
      <c r="O83" s="1771">
        <f t="shared" si="44"/>
        <v>800000000</v>
      </c>
      <c r="P83" s="1771">
        <f t="shared" si="44"/>
        <v>300000000</v>
      </c>
      <c r="Q83" s="1771">
        <f t="shared" si="44"/>
        <v>500000000</v>
      </c>
      <c r="R83" s="1771">
        <f t="shared" si="44"/>
        <v>-100000000</v>
      </c>
      <c r="S83" s="1771">
        <f t="shared" si="44"/>
        <v>0</v>
      </c>
      <c r="T83" s="1771">
        <f t="shared" si="44"/>
        <v>0</v>
      </c>
      <c r="U83" s="1771">
        <f t="shared" si="44"/>
        <v>0</v>
      </c>
      <c r="V83" s="1771">
        <f t="shared" si="44"/>
        <v>0</v>
      </c>
      <c r="W83" s="1771">
        <f t="shared" si="44"/>
        <v>100000000</v>
      </c>
      <c r="X83" s="1771">
        <f t="shared" si="44"/>
        <v>100000000</v>
      </c>
      <c r="Y83" s="1771">
        <f t="shared" si="44"/>
        <v>100000000</v>
      </c>
      <c r="Z83" s="1771">
        <f t="shared" si="44"/>
        <v>100000000</v>
      </c>
      <c r="AA83" s="1771">
        <f t="shared" si="44"/>
        <v>-100000000</v>
      </c>
    </row>
    <row r="84" spans="2:27">
      <c r="B84" s="1754"/>
      <c r="D84" s="1433"/>
      <c r="F84" s="1771"/>
      <c r="G84" s="1771"/>
      <c r="H84" s="1771"/>
      <c r="I84" s="1771"/>
      <c r="J84" s="1771"/>
      <c r="K84" s="1771"/>
      <c r="L84" s="1771"/>
      <c r="M84" s="1771"/>
      <c r="N84" s="1771"/>
      <c r="O84" s="1771"/>
      <c r="P84" s="1771"/>
      <c r="Q84" s="1771"/>
      <c r="R84" s="1771"/>
      <c r="S84" s="1771"/>
      <c r="T84" s="1771"/>
      <c r="U84" s="1433"/>
      <c r="V84" s="1433"/>
      <c r="W84" s="1433"/>
      <c r="X84" s="1433"/>
      <c r="Y84" s="1433"/>
    </row>
    <row r="85" spans="2:27">
      <c r="D85" s="1433"/>
      <c r="E85" s="1450"/>
      <c r="F85" s="1771"/>
      <c r="G85" s="1771"/>
      <c r="H85" s="1771"/>
      <c r="I85" s="1771"/>
      <c r="J85" s="1771"/>
      <c r="K85" s="1771"/>
      <c r="L85" s="1771"/>
      <c r="M85" s="1771"/>
      <c r="N85" s="1771"/>
      <c r="O85" s="1771"/>
      <c r="P85" s="1771"/>
      <c r="Q85" s="1772"/>
      <c r="R85" s="1771"/>
      <c r="S85" s="1771"/>
      <c r="T85" s="1771"/>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4"/>
      <c r="D87" s="1433"/>
      <c r="F87" s="1771"/>
      <c r="G87" s="1771"/>
      <c r="H87" s="1771"/>
      <c r="I87" s="1771"/>
      <c r="J87" s="1771"/>
      <c r="K87" s="1771"/>
      <c r="L87" s="1771"/>
      <c r="M87" s="1771"/>
      <c r="N87" s="1771"/>
      <c r="O87" s="1771"/>
      <c r="P87" s="1771"/>
      <c r="Q87" s="1773"/>
      <c r="R87" s="1771"/>
      <c r="S87" s="1771"/>
      <c r="T87" s="1433"/>
      <c r="U87" s="1433"/>
      <c r="V87" s="1433"/>
      <c r="W87" s="1433"/>
      <c r="X87" s="1433"/>
      <c r="Y87" s="1433"/>
      <c r="Z87" s="1433"/>
    </row>
    <row r="88" spans="2:27">
      <c r="B88" s="1754"/>
      <c r="D88" s="1433"/>
      <c r="F88" s="1771"/>
      <c r="G88" s="1771"/>
      <c r="H88" s="1771"/>
      <c r="I88" s="1771"/>
      <c r="J88" s="1771"/>
      <c r="K88" s="1771"/>
      <c r="L88" s="1771"/>
      <c r="M88" s="1771"/>
      <c r="N88" s="1771"/>
      <c r="O88" s="1771"/>
      <c r="P88" s="1771"/>
      <c r="Q88" s="1773"/>
      <c r="R88" s="1771"/>
      <c r="S88" s="1771"/>
      <c r="T88" s="1433"/>
      <c r="U88" s="1433"/>
      <c r="V88" s="1433"/>
      <c r="W88" s="1433"/>
      <c r="X88" s="1433"/>
      <c r="Y88" s="1433"/>
    </row>
    <row r="89" spans="2:27">
      <c r="B89" s="1754"/>
      <c r="D89" s="1433"/>
      <c r="F89" s="1771"/>
      <c r="G89" s="1771"/>
      <c r="H89" s="1771"/>
      <c r="I89" s="1771"/>
      <c r="J89" s="1771"/>
      <c r="K89" s="1771"/>
      <c r="L89" s="1771"/>
      <c r="M89" s="1771"/>
      <c r="N89" s="1771"/>
      <c r="O89" s="1771"/>
      <c r="P89" s="1771"/>
      <c r="Q89" s="1771"/>
      <c r="R89" s="1771"/>
      <c r="S89" s="1771"/>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4810</v>
      </c>
      <c r="B1" s="82" t="s">
        <v>4811</v>
      </c>
      <c r="C1" s="82"/>
      <c r="D1" s="27"/>
      <c r="E1" s="27"/>
      <c r="F1" s="27"/>
      <c r="G1" s="27"/>
      <c r="H1" s="27"/>
      <c r="I1" s="27"/>
      <c r="J1" s="27"/>
      <c r="K1" s="27"/>
      <c r="L1" s="27"/>
      <c r="M1" s="27"/>
      <c r="N1" s="28"/>
      <c r="O1" s="28"/>
      <c r="P1" s="28"/>
      <c r="Q1" s="29"/>
      <c r="R1" s="28"/>
      <c r="S1" s="28"/>
      <c r="T1" s="28"/>
      <c r="U1" s="28"/>
      <c r="V1" s="28"/>
      <c r="W1" s="28"/>
    </row>
    <row r="2" spans="1:23">
      <c r="B2" s="30" t="s">
        <v>4812</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1362</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827</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734</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4814</v>
      </c>
      <c r="B9" s="375" t="s">
        <v>4814</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4815</v>
      </c>
      <c r="B10" s="640" t="s">
        <v>4815</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4816</v>
      </c>
      <c r="B11" s="64" t="s">
        <v>4817</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4818</v>
      </c>
      <c r="B12" s="64" t="s">
        <v>4819</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4820</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538</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658</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4821</v>
      </c>
      <c r="B17" s="64" t="s">
        <v>4822</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4823</v>
      </c>
      <c r="B18" s="64" t="s">
        <v>4824</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1189</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4821</v>
      </c>
      <c r="B20" s="64" t="s">
        <v>4822</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4825</v>
      </c>
      <c r="B21" s="64" t="s">
        <v>4815</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1022</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4822</v>
      </c>
      <c r="K23" s="267"/>
      <c r="L23" s="267"/>
      <c r="M23" s="269">
        <v>875000000000</v>
      </c>
      <c r="N23" s="268">
        <v>982000000000</v>
      </c>
      <c r="O23" s="135"/>
      <c r="P23" s="135"/>
      <c r="Q23" s="720"/>
      <c r="R23" s="720"/>
      <c r="S23" s="720"/>
      <c r="T23" s="717"/>
      <c r="U23" s="717"/>
      <c r="V23" s="717"/>
      <c r="W23" s="717"/>
    </row>
    <row r="24" spans="1:23">
      <c r="A24" s="607" t="s">
        <v>4815</v>
      </c>
      <c r="B24" s="64" t="s">
        <v>4824</v>
      </c>
      <c r="K24" s="267"/>
      <c r="L24" s="267"/>
      <c r="M24" s="269">
        <v>-169000000000</v>
      </c>
      <c r="N24" s="268">
        <v>51000000000</v>
      </c>
      <c r="O24" s="135"/>
      <c r="P24" s="135"/>
      <c r="Q24" s="720"/>
      <c r="R24" s="720"/>
      <c r="S24" s="720"/>
      <c r="T24" s="717"/>
      <c r="U24" s="717"/>
      <c r="V24" s="717"/>
      <c r="W24" s="717"/>
    </row>
    <row r="25" spans="1:23" ht="16.5">
      <c r="A25" t="s">
        <v>76</v>
      </c>
      <c r="B25" s="58" t="s">
        <v>4826</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4827</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4822</v>
      </c>
      <c r="K27" s="267"/>
      <c r="L27" s="267"/>
      <c r="M27" s="269">
        <v>-1141000000000</v>
      </c>
      <c r="N27" s="268">
        <v>-1850000000000</v>
      </c>
      <c r="O27" s="135">
        <v>-1671000000000</v>
      </c>
      <c r="P27" s="135"/>
      <c r="Q27" s="720"/>
      <c r="R27" s="720"/>
      <c r="S27" s="720"/>
      <c r="T27" s="720"/>
      <c r="U27" s="720"/>
      <c r="V27" s="720"/>
      <c r="W27" s="720"/>
    </row>
    <row r="28" spans="1:23">
      <c r="A28" t="s">
        <v>76</v>
      </c>
      <c r="B28" s="64" t="s">
        <v>4824</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4828</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4829</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4830</v>
      </c>
      <c r="B32" s="64" t="s">
        <v>4831</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2150</v>
      </c>
      <c r="B33" s="64" t="s">
        <v>1038</v>
      </c>
      <c r="C33" s="90" t="s">
        <v>124</v>
      </c>
      <c r="K33" s="266">
        <v>62000000000</v>
      </c>
      <c r="L33" s="266">
        <v>118000000000</v>
      </c>
      <c r="M33" s="269">
        <v>467000000000</v>
      </c>
      <c r="N33" s="268">
        <v>437000000000</v>
      </c>
      <c r="O33" s="135"/>
      <c r="P33" s="135"/>
      <c r="Q33" s="135"/>
      <c r="R33" s="135"/>
      <c r="S33" s="135"/>
      <c r="T33" s="125"/>
      <c r="U33" s="125"/>
    </row>
    <row r="34" spans="1:24" ht="16.5">
      <c r="A34" s="140" t="s">
        <v>2469</v>
      </c>
      <c r="B34" s="64" t="s">
        <v>4832</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4833</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4834</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799</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4835</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4836</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760</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4837</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4838</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4839</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4840</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4841</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4842</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1741</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4843</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760</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4844</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4845</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4846</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4847</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4848</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1210</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623</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879</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626</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798" customWidth="1"/>
    <col min="2" max="2" width="23.7109375" style="1798" customWidth="1"/>
    <col min="3" max="3" width="39" style="1798" customWidth="1"/>
    <col min="4" max="5" width="14.85546875" style="1798" bestFit="1" customWidth="1"/>
    <col min="6" max="8" width="15.85546875" style="1798" bestFit="1" customWidth="1"/>
    <col min="9" max="11" width="18.140625" style="1798" bestFit="1" customWidth="1"/>
    <col min="12" max="14" width="16.42578125" style="1798" bestFit="1" customWidth="1"/>
    <col min="15" max="15" width="16.5703125" style="1798" bestFit="1" customWidth="1"/>
    <col min="16" max="16" width="21.28515625" style="1798" bestFit="1" customWidth="1"/>
    <col min="17" max="18" width="16.5703125" style="1798" bestFit="1" customWidth="1"/>
    <col min="19" max="19" width="19.28515625" style="1798" bestFit="1" customWidth="1"/>
    <col min="20" max="20" width="19.7109375" style="1798" bestFit="1" customWidth="1"/>
    <col min="21" max="21" width="18.85546875" style="1798" bestFit="1" customWidth="1"/>
    <col min="22" max="22" width="19.28515625" style="1798" bestFit="1" customWidth="1"/>
    <col min="23" max="23" width="19.7109375" style="1798" bestFit="1" customWidth="1"/>
    <col min="24" max="24" width="20.140625" style="1798" bestFit="1" customWidth="1"/>
    <col min="25" max="26" width="19.7109375" style="1798" bestFit="1" customWidth="1"/>
    <col min="27" max="27" width="20.140625" style="1798" bestFit="1" customWidth="1"/>
    <col min="28" max="30" width="8.85546875" style="1798"/>
  </cols>
  <sheetData>
    <row r="1" spans="1:30">
      <c r="A1" s="1818" t="s">
        <v>4849</v>
      </c>
      <c r="B1" s="1824" t="s">
        <v>4850</v>
      </c>
      <c r="C1" s="1794"/>
      <c r="D1" s="1795"/>
      <c r="E1" s="1795"/>
      <c r="F1" s="1795"/>
      <c r="G1" s="1795"/>
      <c r="H1" s="1795"/>
      <c r="I1" s="1795"/>
      <c r="J1" s="1795"/>
      <c r="K1" s="1795"/>
      <c r="L1" s="1795"/>
      <c r="M1" s="1795"/>
      <c r="N1" s="1795"/>
      <c r="O1" s="1796"/>
      <c r="P1" s="1796"/>
      <c r="Q1" s="1796"/>
      <c r="R1" s="1797"/>
      <c r="S1" s="1796"/>
      <c r="T1" s="1796"/>
      <c r="U1" s="1796"/>
      <c r="V1" s="1796"/>
      <c r="W1" s="1796"/>
      <c r="X1" s="1796"/>
    </row>
    <row r="2" spans="1:30">
      <c r="B2" s="1823" t="s">
        <v>7178</v>
      </c>
      <c r="C2" s="1799"/>
      <c r="D2" s="1796"/>
      <c r="E2" s="1796"/>
      <c r="F2" s="1796"/>
      <c r="G2" s="1796"/>
      <c r="H2" s="1796"/>
      <c r="I2" s="1796"/>
      <c r="J2" s="1796"/>
      <c r="K2" s="1796"/>
      <c r="L2" s="1796"/>
      <c r="M2" s="1796"/>
      <c r="N2" s="1796"/>
      <c r="O2" s="1796"/>
      <c r="P2" s="1796"/>
      <c r="Q2" s="1796"/>
      <c r="R2" s="1800"/>
      <c r="S2" s="1801"/>
      <c r="T2" s="1802"/>
      <c r="U2" s="1796"/>
      <c r="V2" s="1796"/>
      <c r="W2" s="1796"/>
      <c r="X2" s="1796"/>
    </row>
    <row r="3" spans="1:30">
      <c r="B3" s="1803" t="s">
        <v>3</v>
      </c>
      <c r="C3" s="1803"/>
      <c r="D3" s="1804">
        <v>1999</v>
      </c>
      <c r="E3" s="1796">
        <v>2000</v>
      </c>
      <c r="F3" s="1796">
        <v>2001</v>
      </c>
      <c r="G3" s="1796">
        <v>2002</v>
      </c>
      <c r="H3" s="1796">
        <v>2003</v>
      </c>
      <c r="I3" s="1796">
        <v>2004</v>
      </c>
      <c r="J3" s="1796">
        <v>2005</v>
      </c>
      <c r="K3" s="1796">
        <v>2006</v>
      </c>
      <c r="L3" s="1796">
        <v>2007</v>
      </c>
      <c r="M3" s="1796">
        <v>2008</v>
      </c>
      <c r="N3" s="1796">
        <v>2009</v>
      </c>
      <c r="O3" s="1796">
        <v>2010</v>
      </c>
      <c r="P3" s="1796">
        <v>2011</v>
      </c>
      <c r="Q3" s="1796">
        <v>2012</v>
      </c>
      <c r="R3" s="1796">
        <v>2013</v>
      </c>
      <c r="S3" s="1796">
        <v>2014</v>
      </c>
      <c r="T3" s="1796">
        <v>2015</v>
      </c>
      <c r="U3" s="1796">
        <v>2016</v>
      </c>
      <c r="V3" s="1796">
        <v>2017</v>
      </c>
      <c r="W3" s="1796">
        <v>2018</v>
      </c>
      <c r="X3" s="1796">
        <v>2019</v>
      </c>
      <c r="Y3" s="1796">
        <v>2020</v>
      </c>
      <c r="Z3" s="1796">
        <v>2021</v>
      </c>
      <c r="AA3" s="1796">
        <v>2022</v>
      </c>
    </row>
    <row r="4" spans="1:30">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c r="Y4" s="1796" t="s">
        <v>3188</v>
      </c>
      <c r="Z4" s="1798" t="s">
        <v>27</v>
      </c>
      <c r="AA4" s="1798" t="s">
        <v>1140</v>
      </c>
    </row>
    <row r="5" spans="1:30">
      <c r="A5" s="1798" t="s">
        <v>157</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30</v>
      </c>
      <c r="P5" s="1796" t="s">
        <v>30</v>
      </c>
      <c r="Q5" s="1796" t="s">
        <v>30</v>
      </c>
      <c r="R5" s="1796" t="s">
        <v>30</v>
      </c>
      <c r="S5" s="1796" t="s">
        <v>30</v>
      </c>
      <c r="T5" s="1796" t="s">
        <v>30</v>
      </c>
      <c r="U5" s="1796" t="s">
        <v>30</v>
      </c>
      <c r="V5" s="1796" t="s">
        <v>369</v>
      </c>
      <c r="W5" s="1796" t="s">
        <v>32</v>
      </c>
      <c r="X5" s="1796" t="s">
        <v>32</v>
      </c>
      <c r="Y5" s="1796" t="s">
        <v>32</v>
      </c>
      <c r="Z5" s="1796" t="s">
        <v>32</v>
      </c>
      <c r="AA5" s="1796" t="s">
        <v>32</v>
      </c>
    </row>
    <row r="6" spans="1:30" s="848" customFormat="1">
      <c r="A6" s="1819" t="s">
        <v>33</v>
      </c>
      <c r="B6" s="1819" t="s">
        <v>4851</v>
      </c>
      <c r="C6" s="1819" t="s">
        <v>35</v>
      </c>
      <c r="D6" s="1820">
        <v>7228000000</v>
      </c>
      <c r="E6" s="1820">
        <v>8209000000</v>
      </c>
      <c r="F6" s="1820">
        <v>8960000000</v>
      </c>
      <c r="G6" s="1820">
        <v>10469000000</v>
      </c>
      <c r="H6" s="1820">
        <v>9754100000</v>
      </c>
      <c r="I6" s="1820">
        <v>11387800000</v>
      </c>
      <c r="J6" s="1820">
        <v>13075300000</v>
      </c>
      <c r="K6" s="1820">
        <v>16893000000</v>
      </c>
      <c r="L6" s="1820">
        <v>20672000000</v>
      </c>
      <c r="M6" s="1820">
        <v>23447000000</v>
      </c>
      <c r="N6" s="1820">
        <v>24017000000</v>
      </c>
      <c r="O6" s="1820">
        <v>23378000000</v>
      </c>
      <c r="P6" s="1820">
        <v>29917000000</v>
      </c>
      <c r="Q6" s="1820">
        <v>36590000000</v>
      </c>
      <c r="R6" s="1820">
        <f>R7+R22</f>
        <v>39991000000</v>
      </c>
      <c r="S6" s="1826">
        <v>49954000000</v>
      </c>
      <c r="T6" s="1826">
        <v>52200000000</v>
      </c>
      <c r="U6" s="1826">
        <v>50848000000</v>
      </c>
      <c r="V6" s="1826">
        <v>58804000000</v>
      </c>
      <c r="W6" s="1826">
        <v>58508000000</v>
      </c>
      <c r="X6" s="1826">
        <v>60752000000</v>
      </c>
      <c r="Y6" s="1826">
        <v>68542000000</v>
      </c>
      <c r="Z6" s="1827">
        <v>74278000000</v>
      </c>
      <c r="AA6" s="1827">
        <v>81242000000</v>
      </c>
      <c r="AB6" s="1821"/>
      <c r="AC6" s="1821"/>
      <c r="AD6" s="1821"/>
    </row>
    <row r="7" spans="1:30">
      <c r="A7" s="1805" t="s">
        <v>36</v>
      </c>
      <c r="B7" s="1805" t="s">
        <v>36</v>
      </c>
      <c r="C7" s="1806"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5">
        <f>R8+R18</f>
        <v>39713000000</v>
      </c>
      <c r="S7" s="1828">
        <v>49843000000</v>
      </c>
      <c r="T7" s="1828">
        <v>52048000000</v>
      </c>
      <c r="U7" s="1828">
        <v>50848000000</v>
      </c>
      <c r="V7" s="1828">
        <v>58754000000</v>
      </c>
      <c r="W7" s="1828">
        <v>58454000000</v>
      </c>
      <c r="X7" s="1828">
        <v>60693000000</v>
      </c>
      <c r="Y7" s="1828">
        <v>68478000000</v>
      </c>
      <c r="Z7" s="1829">
        <v>74207000000</v>
      </c>
      <c r="AA7" s="1829">
        <v>81164000000</v>
      </c>
    </row>
    <row r="8" spans="1:30">
      <c r="A8" s="1805" t="s">
        <v>39</v>
      </c>
      <c r="B8" s="1805" t="s">
        <v>4852</v>
      </c>
      <c r="C8" s="1805"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5">
        <f>R9+R10+R15+R16+R17</f>
        <v>37587000000</v>
      </c>
      <c r="S8" s="1828">
        <v>46836000000</v>
      </c>
      <c r="T8" s="1828">
        <v>48903000000</v>
      </c>
      <c r="U8" s="1828">
        <v>47641000000</v>
      </c>
      <c r="V8" s="1828">
        <v>55110000000</v>
      </c>
      <c r="W8" s="1828">
        <v>54674000000</v>
      </c>
      <c r="X8" s="1828">
        <v>56558000000</v>
      </c>
      <c r="Y8" s="1828">
        <v>63991000000</v>
      </c>
      <c r="Z8" s="1829">
        <v>69340000000</v>
      </c>
      <c r="AA8" s="1829">
        <v>75959000000</v>
      </c>
    </row>
    <row r="9" spans="1:30">
      <c r="A9" s="1807" t="s">
        <v>170</v>
      </c>
      <c r="B9" s="1807" t="s">
        <v>4853</v>
      </c>
      <c r="C9" s="1795"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8">
        <v>10197000000</v>
      </c>
      <c r="T9" s="1828">
        <v>10794000000</v>
      </c>
      <c r="U9" s="1828">
        <v>12002000000</v>
      </c>
      <c r="V9" s="1828">
        <v>12488000000</v>
      </c>
      <c r="W9" s="1828">
        <v>13238000000</v>
      </c>
      <c r="X9" s="1828">
        <v>14629000000</v>
      </c>
      <c r="Y9" s="1828">
        <v>16303000000</v>
      </c>
      <c r="Z9" s="1829">
        <v>17821000000</v>
      </c>
      <c r="AA9" s="1830">
        <v>19746000000</v>
      </c>
    </row>
    <row r="10" spans="1:30">
      <c r="A10" s="1807" t="s">
        <v>1507</v>
      </c>
      <c r="B10" s="1807" t="s">
        <v>4854</v>
      </c>
      <c r="C10" s="1795"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8">
        <v>7019000000</v>
      </c>
      <c r="T10" s="1828">
        <v>7722000000</v>
      </c>
      <c r="U10" s="1828">
        <v>7708000000</v>
      </c>
      <c r="V10" s="1828">
        <v>8491000000</v>
      </c>
      <c r="W10" s="1828">
        <v>8850000000</v>
      </c>
      <c r="X10" s="1828">
        <v>9561000000</v>
      </c>
      <c r="Y10" s="1828">
        <v>10349000000</v>
      </c>
      <c r="Z10" s="1829">
        <v>11190000000</v>
      </c>
      <c r="AA10" s="1829">
        <v>12089000000</v>
      </c>
    </row>
    <row r="11" spans="1:30">
      <c r="A11" s="1808" t="s">
        <v>4855</v>
      </c>
      <c r="B11" s="1808" t="s">
        <v>4856</v>
      </c>
      <c r="C11" s="1795" t="s">
        <v>4857</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8">
        <v>1980000000</v>
      </c>
      <c r="T11" s="1828">
        <v>2199000000</v>
      </c>
      <c r="U11" s="1828">
        <v>1611000000</v>
      </c>
      <c r="V11" s="1828">
        <v>2157000000</v>
      </c>
      <c r="W11" s="1828">
        <v>2268000000</v>
      </c>
      <c r="X11" s="1828">
        <v>2354000000</v>
      </c>
      <c r="Y11" s="1831">
        <v>2446000000</v>
      </c>
      <c r="Z11" s="1829">
        <v>2540000000</v>
      </c>
      <c r="AA11" s="1829">
        <v>2639000000</v>
      </c>
    </row>
    <row r="12" spans="1:30">
      <c r="A12" s="1808" t="s">
        <v>4858</v>
      </c>
      <c r="B12" s="1808" t="s">
        <v>4859</v>
      </c>
      <c r="C12" s="1795" t="s">
        <v>4857</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8"/>
      <c r="T12" s="1828"/>
      <c r="U12" s="1828"/>
      <c r="V12" s="1828"/>
      <c r="W12" s="1828"/>
      <c r="X12" s="1828"/>
      <c r="Y12" s="1831"/>
      <c r="Z12" s="1829"/>
      <c r="AA12" s="1829"/>
    </row>
    <row r="13" spans="1:30">
      <c r="A13" s="1808" t="s">
        <v>4860</v>
      </c>
      <c r="B13" s="1808" t="s">
        <v>4860</v>
      </c>
      <c r="C13" s="1795" t="s">
        <v>4857</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8"/>
      <c r="T13" s="1828"/>
      <c r="U13" s="1828"/>
      <c r="V13" s="1828"/>
      <c r="W13" s="1828"/>
      <c r="X13" s="1828"/>
      <c r="Y13" s="1831"/>
      <c r="Z13" s="1829"/>
      <c r="AA13" s="1829"/>
    </row>
    <row r="14" spans="1:30">
      <c r="A14" s="2670" t="s">
        <v>50</v>
      </c>
      <c r="B14" s="2670" t="s">
        <v>4861</v>
      </c>
      <c r="C14" s="2671" t="s">
        <v>4857</v>
      </c>
      <c r="D14" s="354"/>
      <c r="E14" s="354"/>
      <c r="F14" s="354"/>
      <c r="G14" s="354"/>
      <c r="H14" s="354"/>
      <c r="I14" s="354"/>
      <c r="J14" s="354"/>
      <c r="K14" s="354"/>
      <c r="L14" s="354"/>
      <c r="M14" s="354"/>
      <c r="N14" s="354"/>
      <c r="O14" s="354"/>
      <c r="P14" s="354"/>
      <c r="Q14" s="354"/>
      <c r="R14" s="354"/>
      <c r="S14" s="1828">
        <f>S10-S11</f>
        <v>5039000000</v>
      </c>
      <c r="T14" s="1828">
        <f t="shared" ref="T14:AA14" si="0">T10-T11</f>
        <v>5523000000</v>
      </c>
      <c r="U14" s="1828">
        <f t="shared" si="0"/>
        <v>6097000000</v>
      </c>
      <c r="V14" s="1828">
        <f t="shared" si="0"/>
        <v>6334000000</v>
      </c>
      <c r="W14" s="1828">
        <f t="shared" si="0"/>
        <v>6582000000</v>
      </c>
      <c r="X14" s="1828">
        <f t="shared" si="0"/>
        <v>7207000000</v>
      </c>
      <c r="Y14" s="1831">
        <f t="shared" si="0"/>
        <v>7903000000</v>
      </c>
      <c r="Z14" s="1829">
        <f t="shared" si="0"/>
        <v>8650000000</v>
      </c>
      <c r="AA14" s="1829">
        <f t="shared" si="0"/>
        <v>9450000000</v>
      </c>
    </row>
    <row r="15" spans="1:30">
      <c r="A15" s="1807" t="s">
        <v>4862</v>
      </c>
      <c r="B15" s="1807" t="s">
        <v>4863</v>
      </c>
      <c r="C15" s="1795"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8">
        <v>10270000000</v>
      </c>
      <c r="T15" s="1828">
        <v>11903000000</v>
      </c>
      <c r="U15" s="1828">
        <v>12389000000</v>
      </c>
      <c r="V15" s="1828">
        <v>12981000000</v>
      </c>
      <c r="W15" s="1828">
        <v>13541000000</v>
      </c>
      <c r="X15" s="1828">
        <v>14822000000</v>
      </c>
      <c r="Y15" s="1828">
        <v>16253000000</v>
      </c>
      <c r="Z15" s="1829">
        <v>17783000000</v>
      </c>
      <c r="AA15" s="1829">
        <v>19456000000</v>
      </c>
    </row>
    <row r="16" spans="1:30">
      <c r="A16" s="1807" t="s">
        <v>3769</v>
      </c>
      <c r="B16" s="1807" t="s">
        <v>4864</v>
      </c>
      <c r="C16" s="1795"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8">
        <v>18117000000</v>
      </c>
      <c r="T16" s="1828">
        <v>17355000000</v>
      </c>
      <c r="U16" s="1828">
        <v>14071000000</v>
      </c>
      <c r="V16" s="1828">
        <v>19597000000</v>
      </c>
      <c r="W16" s="1828">
        <v>17375000000</v>
      </c>
      <c r="X16" s="1828">
        <v>15721000000</v>
      </c>
      <c r="Y16" s="1828">
        <v>19083000000</v>
      </c>
      <c r="Z16" s="1829">
        <v>20356000000</v>
      </c>
      <c r="AA16" s="1829">
        <v>22271000000</v>
      </c>
    </row>
    <row r="17" spans="1:30">
      <c r="A17" s="1807" t="s">
        <v>49</v>
      </c>
      <c r="B17" s="1807" t="s">
        <v>4865</v>
      </c>
      <c r="C17" s="1795"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8">
        <v>1234000000</v>
      </c>
      <c r="T17" s="1828">
        <v>1129000000</v>
      </c>
      <c r="U17" s="1828">
        <v>1472000000</v>
      </c>
      <c r="V17" s="1828">
        <v>1552000000</v>
      </c>
      <c r="W17" s="1828">
        <v>1670000000</v>
      </c>
      <c r="X17" s="1828">
        <v>1826000000</v>
      </c>
      <c r="Y17" s="1828">
        <v>2003000000</v>
      </c>
      <c r="Z17" s="1829">
        <v>2191000000</v>
      </c>
      <c r="AA17" s="1829">
        <v>2397000000</v>
      </c>
    </row>
    <row r="18" spans="1:30">
      <c r="A18" s="1805" t="s">
        <v>51</v>
      </c>
      <c r="B18" s="1805" t="s">
        <v>4866</v>
      </c>
      <c r="C18" s="1805"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8">
        <v>3008000000</v>
      </c>
      <c r="T18" s="1828">
        <v>3146000000</v>
      </c>
      <c r="U18" s="1828">
        <v>3207000000</v>
      </c>
      <c r="V18" s="1828">
        <v>3644000000</v>
      </c>
      <c r="W18" s="1828">
        <v>3781000000</v>
      </c>
      <c r="X18" s="1828">
        <v>4134000000</v>
      </c>
      <c r="Y18" s="1828">
        <v>4487000000</v>
      </c>
      <c r="Z18" s="1829">
        <v>4867000000</v>
      </c>
      <c r="AA18" s="1829">
        <v>5205000000</v>
      </c>
    </row>
    <row r="19" spans="1:30">
      <c r="A19" s="1807" t="s">
        <v>4867</v>
      </c>
      <c r="B19" s="1807" t="s">
        <v>4868</v>
      </c>
      <c r="C19" s="1795" t="s">
        <v>1805</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8">
        <v>1244000000</v>
      </c>
      <c r="T19" s="1828">
        <v>1369000000</v>
      </c>
      <c r="U19" s="1828">
        <v>1368000000</v>
      </c>
      <c r="V19" s="1828">
        <v>1832000000</v>
      </c>
      <c r="W19" s="1828">
        <v>2068000000</v>
      </c>
      <c r="X19" s="1828">
        <v>2261000000</v>
      </c>
      <c r="Y19" s="1828">
        <v>2433000000</v>
      </c>
      <c r="Z19" s="1829">
        <v>2620000000</v>
      </c>
      <c r="AA19" s="1829">
        <v>2746000000</v>
      </c>
    </row>
    <row r="20" spans="1:30">
      <c r="A20" s="1807" t="s">
        <v>4869</v>
      </c>
      <c r="B20" s="1807" t="s">
        <v>4870</v>
      </c>
      <c r="C20" s="1795" t="s">
        <v>1805</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8">
        <v>772000000</v>
      </c>
      <c r="T20" s="1828">
        <v>628000000</v>
      </c>
      <c r="U20" s="1828">
        <v>835000000</v>
      </c>
      <c r="V20" s="1828">
        <v>881000000</v>
      </c>
      <c r="W20" s="1828">
        <v>948000000</v>
      </c>
      <c r="X20" s="1828">
        <v>1036000000</v>
      </c>
      <c r="Y20" s="1828">
        <v>1136000000</v>
      </c>
      <c r="Z20" s="1829">
        <v>1243000000</v>
      </c>
      <c r="AA20" s="1829">
        <v>1360000000</v>
      </c>
    </row>
    <row r="21" spans="1:30">
      <c r="A21" s="1807" t="s">
        <v>50</v>
      </c>
      <c r="B21" s="1807" t="s">
        <v>50</v>
      </c>
      <c r="C21" s="1795" t="s">
        <v>1805</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8">
        <v>992000000</v>
      </c>
      <c r="T21" s="1828">
        <v>1149000000</v>
      </c>
      <c r="U21" s="1828">
        <v>1004000000</v>
      </c>
      <c r="V21" s="1828">
        <v>931000000</v>
      </c>
      <c r="W21" s="1828">
        <v>765000000</v>
      </c>
      <c r="X21" s="1828">
        <v>837000000</v>
      </c>
      <c r="Y21" s="1828">
        <v>918000000</v>
      </c>
      <c r="Z21" s="1829">
        <v>1004000000</v>
      </c>
      <c r="AA21" s="1829">
        <v>1098000000</v>
      </c>
    </row>
    <row r="22" spans="1:30">
      <c r="A22" s="1805" t="s">
        <v>53</v>
      </c>
      <c r="B22" s="1805" t="s">
        <v>53</v>
      </c>
      <c r="C22" s="1806"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8">
        <v>110000000</v>
      </c>
      <c r="T22" s="1828">
        <v>152000000</v>
      </c>
      <c r="U22" s="1828">
        <v>0</v>
      </c>
      <c r="V22" s="1828">
        <v>50000000</v>
      </c>
      <c r="W22" s="1828">
        <v>54000000</v>
      </c>
      <c r="X22" s="1828">
        <v>59000000</v>
      </c>
      <c r="Y22" s="1828">
        <v>65000000</v>
      </c>
      <c r="Z22" s="1829">
        <v>71000000</v>
      </c>
      <c r="AA22" s="1829">
        <v>77000000</v>
      </c>
    </row>
    <row r="23" spans="1:30" s="848" customFormat="1">
      <c r="A23" s="1821" t="s">
        <v>71</v>
      </c>
      <c r="B23" s="1819" t="s">
        <v>4871</v>
      </c>
      <c r="C23" s="1819" t="s">
        <v>35</v>
      </c>
      <c r="D23" s="1820">
        <v>7736000000</v>
      </c>
      <c r="E23" s="1820">
        <v>8566000000</v>
      </c>
      <c r="F23" s="1820">
        <v>10256000000</v>
      </c>
      <c r="G23" s="1820">
        <v>11573000000</v>
      </c>
      <c r="H23" s="1820">
        <v>12334800000</v>
      </c>
      <c r="I23" s="1820">
        <v>12640300000</v>
      </c>
      <c r="J23" s="1820">
        <v>13279400000</v>
      </c>
      <c r="K23" s="1820">
        <v>15315000000</v>
      </c>
      <c r="L23" s="1820">
        <v>17541000000</v>
      </c>
      <c r="M23" s="1820">
        <v>21898000000</v>
      </c>
      <c r="N23" s="1820">
        <v>25712000000</v>
      </c>
      <c r="O23" s="1820">
        <v>28142000000</v>
      </c>
      <c r="P23" s="1820">
        <v>37961000000</v>
      </c>
      <c r="Q23" s="1820">
        <v>38395000000</v>
      </c>
      <c r="R23" s="1820">
        <v>47408000000</v>
      </c>
      <c r="S23" s="1826">
        <v>59334000000</v>
      </c>
      <c r="T23" s="1826">
        <v>65262000000</v>
      </c>
      <c r="U23" s="1826">
        <v>66076000000</v>
      </c>
      <c r="V23" s="1826">
        <v>67671000000</v>
      </c>
      <c r="W23" s="1826">
        <v>74273000000</v>
      </c>
      <c r="X23" s="1826">
        <v>80719000000</v>
      </c>
      <c r="Y23" s="1826">
        <v>88448000000</v>
      </c>
      <c r="Z23" s="1827">
        <v>95649000000</v>
      </c>
      <c r="AA23" s="1827">
        <v>106007000000</v>
      </c>
      <c r="AB23" s="1821"/>
      <c r="AC23" s="1821"/>
      <c r="AD23" s="1821"/>
    </row>
    <row r="24" spans="1:30">
      <c r="A24" s="1798" t="s">
        <v>73</v>
      </c>
      <c r="B24" s="1805" t="s">
        <v>4872</v>
      </c>
      <c r="C24" s="1805"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8">
        <v>50198000000</v>
      </c>
      <c r="T24" s="1828">
        <v>55205000000</v>
      </c>
      <c r="U24" s="1828">
        <v>57670000000</v>
      </c>
      <c r="V24" s="1828">
        <v>60654000000</v>
      </c>
      <c r="W24" s="1828">
        <v>65725000000</v>
      </c>
      <c r="X24" s="1828">
        <v>72119000000</v>
      </c>
      <c r="Y24" s="1828">
        <v>79163000000</v>
      </c>
      <c r="Z24" s="1829">
        <v>87131000000</v>
      </c>
      <c r="AA24" s="1829">
        <v>96688000000</v>
      </c>
    </row>
    <row r="25" spans="1:30">
      <c r="A25" s="1807" t="s">
        <v>4873</v>
      </c>
      <c r="B25" s="1807" t="s">
        <v>4873</v>
      </c>
      <c r="C25" s="1805"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8">
        <v>21655000000</v>
      </c>
      <c r="T25" s="1828">
        <v>23961000000</v>
      </c>
      <c r="U25" s="1828">
        <v>26738000000</v>
      </c>
      <c r="V25" s="1828">
        <v>29411000000</v>
      </c>
      <c r="W25" s="1828">
        <v>32227000000</v>
      </c>
      <c r="X25" s="1828">
        <v>35142000000</v>
      </c>
      <c r="Y25" s="1828">
        <v>38217000000</v>
      </c>
      <c r="Z25" s="1829">
        <v>41561000000</v>
      </c>
      <c r="AA25" s="1829">
        <v>45197000000</v>
      </c>
    </row>
    <row r="26" spans="1:30">
      <c r="A26" s="1807" t="s">
        <v>83</v>
      </c>
      <c r="B26" s="1807" t="s">
        <v>4874</v>
      </c>
      <c r="C26" s="1805"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8">
        <v>11310000000</v>
      </c>
      <c r="T26" s="1828">
        <v>10794000000</v>
      </c>
      <c r="U26" s="1828">
        <v>10281000000</v>
      </c>
      <c r="V26" s="1828">
        <v>9181000000</v>
      </c>
      <c r="W26" s="1828">
        <v>9257000000</v>
      </c>
      <c r="X26" s="1828">
        <v>9789000000</v>
      </c>
      <c r="Y26" s="1828">
        <v>10352000000</v>
      </c>
      <c r="Z26" s="1829">
        <v>10947000000</v>
      </c>
      <c r="AA26" s="1829">
        <v>11576000000</v>
      </c>
    </row>
    <row r="27" spans="1:30">
      <c r="A27" s="1807" t="s">
        <v>90</v>
      </c>
      <c r="B27" s="1807" t="s">
        <v>4875</v>
      </c>
      <c r="C27" s="1805"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2">
        <f>S28+S29</f>
        <v>2060000000</v>
      </c>
      <c r="T27" s="1832">
        <f t="shared" ref="T27:AA27" si="1">T28+T29</f>
        <v>2627000000</v>
      </c>
      <c r="U27" s="1832">
        <f t="shared" si="1"/>
        <v>4310000000</v>
      </c>
      <c r="V27" s="1832">
        <f t="shared" si="1"/>
        <v>5073000000</v>
      </c>
      <c r="W27" s="1832">
        <f t="shared" si="1"/>
        <v>6281000000</v>
      </c>
      <c r="X27" s="1832">
        <f t="shared" si="1"/>
        <v>7947000000</v>
      </c>
      <c r="Y27" s="1832">
        <f t="shared" si="1"/>
        <v>9932000000</v>
      </c>
      <c r="Z27" s="1832">
        <f t="shared" si="1"/>
        <v>11999000000</v>
      </c>
      <c r="AA27" s="1832">
        <f t="shared" si="1"/>
        <v>15150000000</v>
      </c>
    </row>
    <row r="28" spans="1:30">
      <c r="A28" s="1808" t="s">
        <v>209</v>
      </c>
      <c r="B28" s="1808" t="s">
        <v>209</v>
      </c>
      <c r="C28" s="1795"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8">
        <v>1600000000</v>
      </c>
      <c r="T28" s="1828">
        <v>2031000000</v>
      </c>
      <c r="U28" s="1828">
        <v>2831000000</v>
      </c>
      <c r="V28" s="1828">
        <v>3676000000</v>
      </c>
      <c r="W28" s="1828">
        <v>4667000000</v>
      </c>
      <c r="X28" s="1828">
        <v>6019000000</v>
      </c>
      <c r="Y28" s="1828">
        <v>7948000000</v>
      </c>
      <c r="Z28" s="1829">
        <v>10090000000</v>
      </c>
      <c r="AA28" s="1829">
        <v>12507000000</v>
      </c>
    </row>
    <row r="29" spans="1:30">
      <c r="A29" s="1808" t="s">
        <v>212</v>
      </c>
      <c r="B29" s="1808" t="s">
        <v>212</v>
      </c>
      <c r="C29" s="1795"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8">
        <v>460000000</v>
      </c>
      <c r="T29" s="1828">
        <v>596000000</v>
      </c>
      <c r="U29" s="1828">
        <v>1479000000</v>
      </c>
      <c r="V29" s="1828">
        <v>1397000000</v>
      </c>
      <c r="W29" s="1828">
        <v>1614000000</v>
      </c>
      <c r="X29" s="1828">
        <v>1928000000</v>
      </c>
      <c r="Y29" s="1828">
        <v>1984000000</v>
      </c>
      <c r="Z29" s="1829">
        <v>1909000000</v>
      </c>
      <c r="AA29" s="1829">
        <v>2643000000</v>
      </c>
    </row>
    <row r="30" spans="1:30">
      <c r="A30" s="1807" t="s">
        <v>4876</v>
      </c>
      <c r="B30" s="1807" t="s">
        <v>4877</v>
      </c>
      <c r="C30" s="1805"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8">
        <v>15168000000</v>
      </c>
      <c r="T30" s="1828">
        <v>17817000000</v>
      </c>
      <c r="U30" s="1828">
        <v>16298000000</v>
      </c>
      <c r="V30" s="1828">
        <v>16987000000</v>
      </c>
      <c r="W30" s="1828">
        <v>17958000000</v>
      </c>
      <c r="X30" s="1828">
        <v>19240000000</v>
      </c>
      <c r="Y30" s="1828">
        <v>20662000000</v>
      </c>
      <c r="Z30" s="1829">
        <v>22623000000</v>
      </c>
      <c r="AA30" s="1829">
        <v>24763000000</v>
      </c>
    </row>
    <row r="31" spans="1:30">
      <c r="A31" s="1833" t="s">
        <v>50</v>
      </c>
      <c r="B31" s="1833" t="s">
        <v>50</v>
      </c>
      <c r="C31" s="1834"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5" t="s">
        <v>237</v>
      </c>
      <c r="B32" s="1805" t="s">
        <v>4878</v>
      </c>
      <c r="C32" s="1805"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8">
        <v>9132000000</v>
      </c>
      <c r="T32" s="1828">
        <v>10050000000</v>
      </c>
      <c r="U32" s="1828">
        <v>8396000000</v>
      </c>
      <c r="V32" s="1828">
        <v>7006000000</v>
      </c>
      <c r="W32" s="1828">
        <v>8539000000</v>
      </c>
      <c r="X32" s="1828">
        <v>8587000000</v>
      </c>
      <c r="Y32" s="1828">
        <v>9271000000</v>
      </c>
      <c r="Z32" s="1829">
        <v>8502000000</v>
      </c>
      <c r="AA32" s="1829">
        <v>9302000000</v>
      </c>
    </row>
    <row r="33" spans="1:30">
      <c r="A33" s="1807" t="s">
        <v>4879</v>
      </c>
      <c r="B33" s="1807" t="s">
        <v>4880</v>
      </c>
      <c r="C33" s="1805"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8">
        <v>6004000000</v>
      </c>
      <c r="T33" s="1828">
        <v>7441000000</v>
      </c>
      <c r="U33" s="1828">
        <v>7537000000</v>
      </c>
      <c r="V33" s="1828">
        <v>5969000000</v>
      </c>
      <c r="W33" s="1828">
        <v>6423000000</v>
      </c>
      <c r="X33" s="1828">
        <v>5867000000</v>
      </c>
      <c r="Y33" s="1828">
        <v>6433000000</v>
      </c>
      <c r="Z33" s="1829">
        <v>7039000000</v>
      </c>
      <c r="AA33" s="1829">
        <v>7701000000</v>
      </c>
    </row>
    <row r="34" spans="1:30">
      <c r="A34" s="1807" t="s">
        <v>4881</v>
      </c>
      <c r="B34" s="1807" t="s">
        <v>4882</v>
      </c>
      <c r="C34" s="1805" t="s">
        <v>241</v>
      </c>
      <c r="D34" s="1809"/>
      <c r="E34" s="1809"/>
      <c r="F34" s="1809"/>
      <c r="G34" s="1809"/>
      <c r="H34" s="1809"/>
      <c r="I34" s="1809"/>
      <c r="J34" s="354">
        <v>106000000</v>
      </c>
      <c r="K34" s="354"/>
      <c r="L34" s="354">
        <v>355000000</v>
      </c>
      <c r="M34" s="354">
        <v>226000000</v>
      </c>
      <c r="N34" s="354">
        <v>802000000</v>
      </c>
      <c r="O34" s="354">
        <v>1259000000</v>
      </c>
      <c r="P34" s="354">
        <v>1354000000</v>
      </c>
      <c r="Q34" s="354">
        <v>302000000</v>
      </c>
      <c r="R34" s="354">
        <v>678000000</v>
      </c>
      <c r="S34" s="1828">
        <v>578000000</v>
      </c>
      <c r="T34" s="1828">
        <v>684000000</v>
      </c>
      <c r="U34" s="1828">
        <v>0</v>
      </c>
      <c r="V34" s="1828">
        <v>0</v>
      </c>
      <c r="W34" s="1828">
        <v>1000000000</v>
      </c>
      <c r="X34" s="1828">
        <v>1500000000</v>
      </c>
      <c r="Y34" s="1828">
        <v>1500000000</v>
      </c>
      <c r="Z34" s="1829">
        <v>0</v>
      </c>
      <c r="AA34" s="1829">
        <v>0</v>
      </c>
    </row>
    <row r="35" spans="1:30">
      <c r="A35" s="1807" t="s">
        <v>1235</v>
      </c>
      <c r="B35" s="1807" t="s">
        <v>4883</v>
      </c>
      <c r="C35" s="1805" t="s">
        <v>241</v>
      </c>
      <c r="D35" s="354">
        <v>33000000</v>
      </c>
      <c r="E35" s="354">
        <v>30000000</v>
      </c>
      <c r="F35" s="354">
        <v>44000000</v>
      </c>
      <c r="G35" s="354">
        <v>87000000</v>
      </c>
      <c r="H35" s="1809">
        <v>91000000</v>
      </c>
      <c r="I35" s="1809">
        <v>205700000</v>
      </c>
      <c r="J35" s="1809"/>
      <c r="K35" s="354"/>
      <c r="L35" s="354">
        <v>383000000</v>
      </c>
      <c r="M35" s="354">
        <v>769000000</v>
      </c>
      <c r="N35" s="354">
        <v>900000000</v>
      </c>
      <c r="O35" s="354">
        <v>1395000000</v>
      </c>
      <c r="P35" s="354">
        <v>3330000000</v>
      </c>
      <c r="Q35" s="354">
        <v>1214000000</v>
      </c>
      <c r="R35" s="354">
        <v>804000000</v>
      </c>
      <c r="S35" s="1828">
        <v>2550000000</v>
      </c>
      <c r="T35" s="1828">
        <v>1925000000</v>
      </c>
      <c r="U35" s="1828">
        <v>860000000</v>
      </c>
      <c r="V35" s="1828">
        <v>1037000000</v>
      </c>
      <c r="W35" s="1828">
        <v>1116000000</v>
      </c>
      <c r="X35" s="1828">
        <v>1220000000</v>
      </c>
      <c r="Y35" s="1828">
        <v>1338000000</v>
      </c>
      <c r="Z35" s="1829">
        <v>1464000000</v>
      </c>
      <c r="AA35" s="1829">
        <v>1601000000</v>
      </c>
    </row>
    <row r="36" spans="1:30">
      <c r="A36" s="1805" t="s">
        <v>615</v>
      </c>
      <c r="B36" s="1805" t="s">
        <v>4884</v>
      </c>
      <c r="C36" s="1805" t="s">
        <v>201</v>
      </c>
      <c r="D36" s="354">
        <v>89000000</v>
      </c>
      <c r="E36" s="354">
        <v>131000000</v>
      </c>
      <c r="F36" s="354">
        <v>456000000</v>
      </c>
      <c r="G36" s="1809">
        <v>634000000</v>
      </c>
      <c r="H36" s="1809">
        <v>386500000</v>
      </c>
      <c r="I36" s="1809">
        <v>329100000</v>
      </c>
      <c r="J36" s="354">
        <v>175100000</v>
      </c>
      <c r="K36" s="354">
        <v>633000000</v>
      </c>
      <c r="L36" s="354">
        <v>1200000000</v>
      </c>
      <c r="M36" s="354">
        <v>1119000000</v>
      </c>
      <c r="N36" s="354">
        <v>670000000</v>
      </c>
      <c r="O36" s="354">
        <v>0</v>
      </c>
      <c r="P36" s="354">
        <v>1243000000</v>
      </c>
      <c r="Q36" s="354">
        <v>705000000</v>
      </c>
      <c r="R36" s="354">
        <v>-6000000</v>
      </c>
      <c r="S36" s="1828">
        <v>4000000</v>
      </c>
      <c r="T36" s="1828">
        <v>7000000</v>
      </c>
      <c r="U36" s="1828">
        <v>10000000</v>
      </c>
      <c r="V36" s="1828">
        <v>10000000</v>
      </c>
      <c r="W36" s="1828">
        <v>9000000</v>
      </c>
      <c r="X36" s="1828">
        <v>13000000</v>
      </c>
      <c r="Y36" s="1828">
        <v>14000000</v>
      </c>
      <c r="Z36" s="1829">
        <v>15000000</v>
      </c>
      <c r="AA36" s="1829">
        <v>17000000</v>
      </c>
    </row>
    <row r="37" spans="1:30">
      <c r="A37" s="1798" t="s">
        <v>76</v>
      </c>
      <c r="B37" s="1805" t="s">
        <v>545</v>
      </c>
      <c r="C37" s="1803"/>
      <c r="D37" s="354">
        <v>-508000000</v>
      </c>
      <c r="E37" s="354">
        <v>-357000000</v>
      </c>
      <c r="F37" s="354">
        <v>-1296000000</v>
      </c>
      <c r="G37" s="354">
        <v>-1104000000</v>
      </c>
      <c r="H37" s="1809">
        <v>-2580700000</v>
      </c>
      <c r="I37" s="1809">
        <v>-1252600000</v>
      </c>
      <c r="J37" s="1809">
        <v>-204100000</v>
      </c>
      <c r="K37" s="1809">
        <v>1578000000</v>
      </c>
      <c r="L37" s="354">
        <v>3131000000</v>
      </c>
      <c r="M37" s="354">
        <v>1549000000</v>
      </c>
      <c r="N37" s="354">
        <v>-1695000000</v>
      </c>
      <c r="O37" s="354">
        <v>-4764000000</v>
      </c>
      <c r="P37" s="354">
        <v>-8044000000</v>
      </c>
      <c r="Q37" s="354">
        <v>-1805000000</v>
      </c>
      <c r="R37" s="354">
        <v>-5519000000</v>
      </c>
      <c r="S37" s="1828">
        <v>-9380000000</v>
      </c>
      <c r="T37" s="1828">
        <v>-13062000000</v>
      </c>
      <c r="U37" s="1828">
        <v>-15228000000</v>
      </c>
      <c r="V37" s="1828">
        <v>-8867000000</v>
      </c>
      <c r="W37" s="1828">
        <v>-15764000000</v>
      </c>
      <c r="X37" s="1828">
        <v>-19967000000</v>
      </c>
      <c r="Y37" s="1828">
        <v>-19906000000</v>
      </c>
      <c r="Z37" s="1829">
        <v>-21371000000</v>
      </c>
      <c r="AA37" s="1829">
        <v>-24766000000</v>
      </c>
    </row>
    <row r="38" spans="1:30">
      <c r="A38" s="1798" t="s">
        <v>76</v>
      </c>
      <c r="B38" s="1805" t="s">
        <v>4885</v>
      </c>
      <c r="C38" s="1803"/>
      <c r="D38" s="1809"/>
      <c r="E38" s="1809"/>
      <c r="F38" s="1809"/>
      <c r="G38" s="1809"/>
      <c r="H38" s="1809">
        <v>-2345600000</v>
      </c>
      <c r="I38" s="1809">
        <v>-1027000000</v>
      </c>
      <c r="J38" s="1809">
        <v>-57800000</v>
      </c>
      <c r="K38" s="1809">
        <v>1776000000</v>
      </c>
      <c r="L38" s="354">
        <v>3486000000</v>
      </c>
      <c r="M38" s="354">
        <v>1774000000</v>
      </c>
      <c r="N38" s="354">
        <v>-1895000000</v>
      </c>
      <c r="O38" s="354">
        <v>-4788000000</v>
      </c>
      <c r="P38" s="354">
        <v>-8222000000</v>
      </c>
      <c r="Q38" s="354">
        <v>-1989000000</v>
      </c>
      <c r="R38" s="354">
        <v>-5797000000</v>
      </c>
      <c r="S38" s="1828"/>
      <c r="T38" s="1828"/>
      <c r="U38" s="1828"/>
      <c r="V38" s="1828"/>
      <c r="W38" s="1828"/>
      <c r="X38" s="1828"/>
      <c r="Y38" s="1828"/>
      <c r="Z38" s="1829"/>
      <c r="AA38" s="1829"/>
    </row>
    <row r="39" spans="1:30">
      <c r="A39" s="1798" t="s">
        <v>76</v>
      </c>
      <c r="B39" s="1805" t="s">
        <v>4886</v>
      </c>
      <c r="C39" s="1803"/>
      <c r="D39" s="1809"/>
      <c r="E39" s="1809"/>
      <c r="F39" s="1809"/>
      <c r="G39" s="1809"/>
      <c r="H39" s="1809"/>
      <c r="I39" s="1809"/>
      <c r="J39" s="1809"/>
      <c r="K39" s="1809"/>
      <c r="L39" s="1809"/>
      <c r="M39" s="1809"/>
      <c r="N39" s="354">
        <v>-2323000000</v>
      </c>
      <c r="O39" s="354"/>
      <c r="P39" s="354"/>
      <c r="Q39" s="354"/>
      <c r="R39" s="354"/>
      <c r="S39" s="1828"/>
      <c r="T39" s="1828"/>
      <c r="U39" s="1828"/>
      <c r="V39" s="1828"/>
      <c r="W39" s="1828"/>
      <c r="X39" s="1828"/>
      <c r="Y39" s="1831"/>
      <c r="Z39" s="1829"/>
      <c r="AA39" s="1829"/>
    </row>
    <row r="40" spans="1:30">
      <c r="A40" s="1798" t="s">
        <v>76</v>
      </c>
      <c r="B40" s="1805" t="s">
        <v>4887</v>
      </c>
      <c r="C40" s="1803"/>
      <c r="D40" s="354">
        <v>-16000000</v>
      </c>
      <c r="E40" s="354">
        <v>176000000</v>
      </c>
      <c r="F40" s="354">
        <v>-709000000</v>
      </c>
      <c r="G40" s="354">
        <v>-280000000</v>
      </c>
      <c r="H40" s="1809">
        <v>-1715800000</v>
      </c>
      <c r="I40" s="1809">
        <v>-253400000</v>
      </c>
      <c r="J40" s="1809">
        <v>958300000</v>
      </c>
      <c r="K40" s="1809">
        <v>2840000000</v>
      </c>
      <c r="L40" s="354">
        <v>4310000000</v>
      </c>
      <c r="M40" s="354">
        <v>2659000000</v>
      </c>
      <c r="N40" s="354">
        <v>-497000000</v>
      </c>
      <c r="O40" s="354">
        <v>-3798000000</v>
      </c>
      <c r="P40" s="354">
        <v>-6912000000</v>
      </c>
      <c r="Q40" s="354">
        <v>-86000000</v>
      </c>
      <c r="R40" s="354">
        <v>-3722000000</v>
      </c>
      <c r="S40" s="1828">
        <v>-7314000000</v>
      </c>
      <c r="T40" s="1828">
        <v>-10428000000</v>
      </c>
      <c r="U40" s="1828">
        <v>-10916000000</v>
      </c>
      <c r="V40" s="1828">
        <v>-3791000000</v>
      </c>
      <c r="W40" s="1828">
        <v>-9481000000</v>
      </c>
      <c r="X40" s="1828">
        <v>-12019000000</v>
      </c>
      <c r="Y40" s="1828">
        <v>-9973000000</v>
      </c>
      <c r="Z40" s="1829">
        <v>-9371000000</v>
      </c>
      <c r="AA40" s="1829">
        <v>-9614000000</v>
      </c>
    </row>
    <row r="41" spans="1:30" s="848" customFormat="1">
      <c r="A41" s="1819" t="s">
        <v>115</v>
      </c>
      <c r="B41" s="1819" t="s">
        <v>115</v>
      </c>
      <c r="C41" s="1819" t="s">
        <v>35</v>
      </c>
      <c r="D41" s="1820">
        <v>603000000</v>
      </c>
      <c r="E41" s="1820">
        <v>702000000</v>
      </c>
      <c r="F41" s="1820">
        <v>1164000000</v>
      </c>
      <c r="G41" s="1820">
        <v>1076000000</v>
      </c>
      <c r="H41" s="1822">
        <v>2602900000</v>
      </c>
      <c r="I41" s="1822">
        <f>I42+I47</f>
        <v>1451800000</v>
      </c>
      <c r="J41" s="1822">
        <v>213100000</v>
      </c>
      <c r="K41" s="1822">
        <v>-1578000000</v>
      </c>
      <c r="L41" s="1820">
        <v>-3131000000</v>
      </c>
      <c r="M41" s="1820">
        <v>-1549000000</v>
      </c>
      <c r="N41" s="1820">
        <v>1695000000</v>
      </c>
      <c r="O41" s="1820">
        <v>4764000000</v>
      </c>
      <c r="P41" s="1820">
        <v>8044000000</v>
      </c>
      <c r="Q41" s="1820">
        <v>1805000000</v>
      </c>
      <c r="R41" s="1820">
        <v>5519000000</v>
      </c>
      <c r="S41" s="1826">
        <v>6013000000</v>
      </c>
      <c r="T41" s="1826">
        <v>15627000000</v>
      </c>
      <c r="U41" s="1826">
        <v>18102000000</v>
      </c>
      <c r="V41" s="1826">
        <v>8867000000</v>
      </c>
      <c r="W41" s="1826">
        <v>15764000000</v>
      </c>
      <c r="X41" s="1826">
        <v>19967000000</v>
      </c>
      <c r="Y41" s="1826">
        <v>19906000000</v>
      </c>
      <c r="Z41" s="1827">
        <v>21371000000</v>
      </c>
      <c r="AA41" s="1827">
        <v>24766000000</v>
      </c>
      <c r="AB41" s="1821"/>
      <c r="AC41" s="1821"/>
      <c r="AD41" s="1821"/>
    </row>
    <row r="42" spans="1:30">
      <c r="A42" s="1798" t="s">
        <v>120</v>
      </c>
      <c r="B42" s="1805" t="s">
        <v>4888</v>
      </c>
      <c r="C42" s="1805" t="s">
        <v>252</v>
      </c>
      <c r="D42" s="354">
        <v>596000000</v>
      </c>
      <c r="E42" s="354">
        <v>401000000</v>
      </c>
      <c r="F42" s="354">
        <v>1062000000</v>
      </c>
      <c r="G42" s="354">
        <v>815000000</v>
      </c>
      <c r="H42" s="1809">
        <v>2387200000</v>
      </c>
      <c r="I42" s="1809">
        <v>1254000000</v>
      </c>
      <c r="J42" s="1809">
        <v>100900000</v>
      </c>
      <c r="K42" s="1809">
        <v>-1742000000</v>
      </c>
      <c r="L42" s="354">
        <v>-3415000000</v>
      </c>
      <c r="M42" s="354">
        <v>-1624000000</v>
      </c>
      <c r="N42" s="354">
        <v>967000000</v>
      </c>
      <c r="O42" s="354">
        <v>3678000000</v>
      </c>
      <c r="P42" s="354">
        <v>3233000000</v>
      </c>
      <c r="Q42" s="354">
        <v>908000000</v>
      </c>
      <c r="R42" s="354">
        <v>5115000000</v>
      </c>
      <c r="S42" s="1828">
        <v>5712000000</v>
      </c>
      <c r="T42" s="1828">
        <v>2229000000</v>
      </c>
      <c r="U42" s="1828">
        <v>17970000000</v>
      </c>
      <c r="V42" s="1828">
        <v>6151000000</v>
      </c>
      <c r="W42" s="1828">
        <v>11581000000</v>
      </c>
      <c r="X42" s="1828">
        <v>18289000000</v>
      </c>
      <c r="Y42" s="1828">
        <v>19079000000</v>
      </c>
      <c r="Z42" s="1829">
        <v>20973000000</v>
      </c>
      <c r="AA42" s="1829">
        <v>26751000000</v>
      </c>
    </row>
    <row r="43" spans="1:30">
      <c r="A43" s="1807" t="s">
        <v>4889</v>
      </c>
      <c r="B43" s="1807" t="s">
        <v>4890</v>
      </c>
      <c r="C43" s="1805" t="s">
        <v>124</v>
      </c>
      <c r="D43" s="1809"/>
      <c r="E43" s="1809"/>
      <c r="F43" s="1809"/>
      <c r="G43" s="1809"/>
      <c r="H43" s="1809"/>
      <c r="I43" s="1809"/>
      <c r="J43" s="1809"/>
      <c r="K43" s="1809"/>
      <c r="L43" s="354"/>
      <c r="M43" s="354">
        <v>-4023000000</v>
      </c>
      <c r="N43" s="354">
        <v>1439000000</v>
      </c>
      <c r="O43" s="354"/>
      <c r="P43" s="354"/>
      <c r="Q43" s="354"/>
      <c r="R43" s="354"/>
      <c r="S43" s="1828"/>
      <c r="T43" s="1828"/>
      <c r="U43" s="1828"/>
      <c r="V43" s="1828"/>
      <c r="W43" s="1828"/>
      <c r="X43" s="1828"/>
      <c r="Y43" s="1831"/>
      <c r="Z43" s="1829"/>
      <c r="AA43" s="1829"/>
    </row>
    <row r="44" spans="1:30">
      <c r="A44" s="1808" t="s">
        <v>76</v>
      </c>
      <c r="B44" s="1808" t="s">
        <v>4891</v>
      </c>
      <c r="C44" s="1805" t="s">
        <v>124</v>
      </c>
      <c r="D44" s="1809"/>
      <c r="E44" s="1809"/>
      <c r="F44" s="1809"/>
      <c r="G44" s="1809"/>
      <c r="H44" s="1809"/>
      <c r="I44" s="1809">
        <v>-682800000</v>
      </c>
      <c r="J44" s="1809">
        <v>-46000000</v>
      </c>
      <c r="K44" s="1809">
        <v>-2800000000</v>
      </c>
      <c r="L44" s="354"/>
      <c r="M44" s="354"/>
      <c r="N44" s="354"/>
      <c r="O44" s="354"/>
      <c r="P44" s="354"/>
      <c r="Q44" s="354"/>
      <c r="R44" s="354"/>
      <c r="S44" s="1828"/>
      <c r="T44" s="1828"/>
      <c r="U44" s="1828"/>
      <c r="V44" s="1828"/>
      <c r="W44" s="1828"/>
      <c r="X44" s="1828"/>
      <c r="Y44" s="1831"/>
      <c r="Z44" s="1829"/>
      <c r="AA44" s="1829"/>
    </row>
    <row r="45" spans="1:30">
      <c r="A45" s="1808" t="s">
        <v>76</v>
      </c>
      <c r="B45" s="1808" t="s">
        <v>4892</v>
      </c>
      <c r="C45" s="1805" t="s">
        <v>124</v>
      </c>
      <c r="D45" s="1809"/>
      <c r="E45" s="1809"/>
      <c r="F45" s="1809"/>
      <c r="G45" s="1809"/>
      <c r="H45" s="1809"/>
      <c r="I45" s="1809">
        <v>517799999.99999994</v>
      </c>
      <c r="J45" s="1809">
        <v>481600000</v>
      </c>
      <c r="K45" s="1809">
        <v>584000000</v>
      </c>
      <c r="L45" s="354"/>
      <c r="M45" s="354"/>
      <c r="N45" s="354"/>
      <c r="O45" s="354"/>
      <c r="P45" s="354"/>
      <c r="Q45" s="354"/>
      <c r="R45" s="354"/>
      <c r="S45" s="1828"/>
      <c r="T45" s="1828"/>
      <c r="U45" s="1828"/>
      <c r="V45" s="1828"/>
      <c r="W45" s="1828"/>
      <c r="X45" s="1828"/>
      <c r="Y45" s="1831"/>
      <c r="Z45" s="1829"/>
      <c r="AA45" s="1829"/>
    </row>
    <row r="46" spans="1:30">
      <c r="A46" s="1807" t="s">
        <v>4893</v>
      </c>
      <c r="B46" s="1807" t="s">
        <v>4894</v>
      </c>
      <c r="C46" s="1805" t="s">
        <v>124</v>
      </c>
      <c r="D46" s="1809"/>
      <c r="E46" s="1809"/>
      <c r="F46" s="1809"/>
      <c r="G46" s="1809"/>
      <c r="H46" s="1809"/>
      <c r="I46" s="1809">
        <v>1419000000</v>
      </c>
      <c r="J46" s="1809">
        <v>-334800000</v>
      </c>
      <c r="K46" s="1809">
        <v>473000000</v>
      </c>
      <c r="L46" s="354"/>
      <c r="M46" s="354">
        <v>2398000000</v>
      </c>
      <c r="N46" s="354">
        <v>-472000000</v>
      </c>
      <c r="O46" s="354"/>
      <c r="P46" s="354"/>
      <c r="Q46" s="354"/>
      <c r="R46" s="354"/>
      <c r="S46" s="1828"/>
      <c r="T46" s="1828"/>
      <c r="U46" s="1828"/>
      <c r="V46" s="1828"/>
      <c r="W46" s="1828"/>
      <c r="X46" s="1828"/>
      <c r="Y46" s="1831"/>
      <c r="Z46" s="1829"/>
      <c r="AA46" s="1829"/>
    </row>
    <row r="47" spans="1:30">
      <c r="A47" s="1805" t="s">
        <v>117</v>
      </c>
      <c r="B47" s="1805" t="s">
        <v>4895</v>
      </c>
      <c r="C47" s="1805" t="s">
        <v>252</v>
      </c>
      <c r="D47" s="354">
        <v>6000000</v>
      </c>
      <c r="E47" s="354">
        <v>301000000</v>
      </c>
      <c r="F47" s="354">
        <v>103000000</v>
      </c>
      <c r="G47" s="354">
        <v>261000000</v>
      </c>
      <c r="H47" s="1809">
        <v>215700000</v>
      </c>
      <c r="I47" s="1810">
        <f>I48+I49</f>
        <v>197800000</v>
      </c>
      <c r="J47" s="1809">
        <v>112200000</v>
      </c>
      <c r="K47" s="1809">
        <v>164000000</v>
      </c>
      <c r="L47" s="354">
        <v>284000000</v>
      </c>
      <c r="M47" s="354">
        <v>76000000</v>
      </c>
      <c r="N47" s="354">
        <v>728000000</v>
      </c>
      <c r="O47" s="354">
        <v>1086000000</v>
      </c>
      <c r="P47" s="354">
        <v>4810000000</v>
      </c>
      <c r="Q47" s="354">
        <v>896000000</v>
      </c>
      <c r="R47" s="354">
        <v>403000000</v>
      </c>
      <c r="S47" s="1828">
        <v>300000000</v>
      </c>
      <c r="T47" s="1828">
        <v>13398000000</v>
      </c>
      <c r="U47" s="1828">
        <v>132000000</v>
      </c>
      <c r="V47" s="1828">
        <v>2716000000</v>
      </c>
      <c r="W47" s="1828">
        <v>4183000000</v>
      </c>
      <c r="X47" s="1828">
        <v>1678000000</v>
      </c>
      <c r="Y47" s="1828">
        <v>828000000</v>
      </c>
      <c r="Z47" s="1829">
        <v>398000000</v>
      </c>
      <c r="AA47" s="1829">
        <v>-1986000000</v>
      </c>
    </row>
    <row r="48" spans="1:30">
      <c r="A48" s="1807" t="s">
        <v>418</v>
      </c>
      <c r="B48" s="1807" t="s">
        <v>418</v>
      </c>
      <c r="C48" s="1805" t="s">
        <v>264</v>
      </c>
      <c r="D48" s="354">
        <v>7000000</v>
      </c>
      <c r="E48" s="354">
        <v>308000000</v>
      </c>
      <c r="F48" s="354">
        <v>110000000</v>
      </c>
      <c r="G48" s="354">
        <v>275000000</v>
      </c>
      <c r="H48" s="1809">
        <v>235100000</v>
      </c>
      <c r="I48" s="1809">
        <v>225200000</v>
      </c>
      <c r="J48" s="1809">
        <v>146200000</v>
      </c>
      <c r="K48" s="1809">
        <v>198000000</v>
      </c>
      <c r="L48" s="354">
        <v>355000000</v>
      </c>
      <c r="M48" s="354">
        <v>226000000</v>
      </c>
      <c r="N48" s="354">
        <v>802000000</v>
      </c>
      <c r="O48" s="354">
        <v>1259000000</v>
      </c>
      <c r="P48" s="354">
        <v>5004000000</v>
      </c>
      <c r="Q48" s="354">
        <v>1152000000</v>
      </c>
      <c r="R48" s="354">
        <v>678000000</v>
      </c>
      <c r="S48" s="1828">
        <v>578000000</v>
      </c>
      <c r="T48" s="1828">
        <v>13484000000</v>
      </c>
      <c r="U48" s="1828">
        <v>492000000</v>
      </c>
      <c r="V48" s="1828">
        <v>3000000000</v>
      </c>
      <c r="W48" s="1828">
        <v>4500000000</v>
      </c>
      <c r="X48" s="1828">
        <v>2000000000</v>
      </c>
      <c r="Y48" s="1828">
        <v>2000000000</v>
      </c>
      <c r="Z48" s="1829">
        <v>8500000000</v>
      </c>
      <c r="AA48" s="1829">
        <v>500000000</v>
      </c>
    </row>
    <row r="49" spans="1:27">
      <c r="A49" s="1807" t="s">
        <v>258</v>
      </c>
      <c r="B49" s="1807" t="s">
        <v>258</v>
      </c>
      <c r="C49" s="1805" t="s">
        <v>264</v>
      </c>
      <c r="D49" s="354">
        <v>-1000000</v>
      </c>
      <c r="E49" s="354">
        <v>-7000000</v>
      </c>
      <c r="F49" s="354">
        <v>-7000000</v>
      </c>
      <c r="G49" s="354">
        <v>-14000000</v>
      </c>
      <c r="H49" s="1809">
        <v>-19400000</v>
      </c>
      <c r="I49" s="1809">
        <v>-27400000</v>
      </c>
      <c r="J49" s="1809">
        <v>-34000000</v>
      </c>
      <c r="K49" s="1809">
        <v>-34000000</v>
      </c>
      <c r="L49" s="354">
        <v>-71000000</v>
      </c>
      <c r="M49" s="354">
        <v>-150000000</v>
      </c>
      <c r="N49" s="354">
        <v>-74000000</v>
      </c>
      <c r="O49" s="354">
        <v>-174000000</v>
      </c>
      <c r="P49" s="354">
        <v>-194000000</v>
      </c>
      <c r="Q49" s="354">
        <v>-256000000</v>
      </c>
      <c r="R49" s="354">
        <v>-275000000</v>
      </c>
      <c r="S49" s="1828">
        <v>-278000000</v>
      </c>
      <c r="T49" s="1828">
        <v>-86000000</v>
      </c>
      <c r="U49" s="1828">
        <v>-360000000</v>
      </c>
      <c r="V49" s="1828">
        <v>-284000000</v>
      </c>
      <c r="W49" s="1828">
        <v>-317000000</v>
      </c>
      <c r="X49" s="1828">
        <v>-322000000</v>
      </c>
      <c r="Y49" s="1828">
        <v>-1172000000</v>
      </c>
      <c r="Z49" s="1829">
        <v>-8102000000</v>
      </c>
      <c r="AA49" s="1829">
        <v>-2486000000</v>
      </c>
    </row>
    <row r="50" spans="1:27">
      <c r="A50" s="1807"/>
      <c r="B50" s="2669" t="s">
        <v>1563</v>
      </c>
      <c r="C50" s="1805"/>
      <c r="D50" s="354"/>
      <c r="E50" s="354"/>
      <c r="F50" s="354"/>
      <c r="G50" s="354"/>
      <c r="H50" s="1809"/>
      <c r="I50" s="1809"/>
      <c r="J50" s="1809"/>
      <c r="K50" s="1809"/>
      <c r="L50" s="354"/>
      <c r="M50" s="354"/>
      <c r="N50" s="354"/>
      <c r="O50" s="354"/>
      <c r="P50" s="354"/>
      <c r="Q50" s="354"/>
      <c r="R50" s="354"/>
      <c r="S50" s="1828">
        <v>-3367000000</v>
      </c>
      <c r="T50" s="1828">
        <v>2565000000</v>
      </c>
      <c r="U50" s="1828">
        <v>2875000000</v>
      </c>
      <c r="V50" s="1828">
        <v>0</v>
      </c>
      <c r="W50" s="1828">
        <v>0</v>
      </c>
      <c r="X50" s="1828">
        <v>0</v>
      </c>
      <c r="Y50" s="1828">
        <v>0</v>
      </c>
      <c r="Z50" s="1829">
        <v>0</v>
      </c>
      <c r="AA50" s="1829">
        <v>0</v>
      </c>
    </row>
    <row r="51" spans="1:27" ht="16.149999999999999" customHeight="1">
      <c r="C51" s="1803"/>
      <c r="W51" s="1796"/>
      <c r="X51" s="1796"/>
    </row>
    <row r="52" spans="1:27">
      <c r="C52" s="1803"/>
      <c r="D52" s="1798" t="s">
        <v>139</v>
      </c>
      <c r="E52" s="1798" t="s">
        <v>139</v>
      </c>
      <c r="F52" s="1798" t="s">
        <v>139</v>
      </c>
      <c r="G52" s="1798" t="s">
        <v>139</v>
      </c>
      <c r="H52" s="1798" t="s">
        <v>139</v>
      </c>
      <c r="I52" s="1798" t="s">
        <v>139</v>
      </c>
      <c r="J52" s="1798" t="s">
        <v>139</v>
      </c>
      <c r="K52" s="1798" t="s">
        <v>139</v>
      </c>
      <c r="L52" s="1798" t="s">
        <v>139</v>
      </c>
      <c r="M52" s="1798" t="s">
        <v>139</v>
      </c>
      <c r="N52" s="1798" t="s">
        <v>139</v>
      </c>
      <c r="O52" s="1798" t="s">
        <v>139</v>
      </c>
      <c r="P52" s="1798" t="s">
        <v>139</v>
      </c>
      <c r="Q52" s="1798" t="s">
        <v>139</v>
      </c>
      <c r="R52" s="1798" t="s">
        <v>139</v>
      </c>
      <c r="S52" s="1798" t="s">
        <v>139</v>
      </c>
      <c r="T52" s="1798" t="s">
        <v>139</v>
      </c>
      <c r="U52" s="1798" t="s">
        <v>139</v>
      </c>
      <c r="V52" s="1798" t="s">
        <v>139</v>
      </c>
      <c r="W52" s="1798" t="s">
        <v>139</v>
      </c>
      <c r="X52" s="1798" t="s">
        <v>139</v>
      </c>
      <c r="Y52" s="1798" t="s">
        <v>139</v>
      </c>
      <c r="Z52" s="1798" t="s">
        <v>139</v>
      </c>
      <c r="AA52" s="1798" t="s">
        <v>139</v>
      </c>
    </row>
    <row r="53" spans="1:27">
      <c r="C53" s="1803"/>
      <c r="W53" s="1796"/>
      <c r="X53" s="1796"/>
    </row>
    <row r="54" spans="1:27">
      <c r="B54" s="1798" t="s">
        <v>1831</v>
      </c>
      <c r="C54" s="1803"/>
      <c r="D54" s="1811">
        <f>D6-D7-D22</f>
        <v>1000000</v>
      </c>
      <c r="E54" s="1811">
        <f t="shared" ref="E54:T54" si="3">E6-E7-E22</f>
        <v>-1000000</v>
      </c>
      <c r="F54" s="1811">
        <f t="shared" si="3"/>
        <v>0</v>
      </c>
      <c r="G54" s="1811">
        <f t="shared" si="3"/>
        <v>0</v>
      </c>
      <c r="H54" s="1811">
        <f t="shared" si="3"/>
        <v>0</v>
      </c>
      <c r="I54" s="1811">
        <f t="shared" si="3"/>
        <v>100000</v>
      </c>
      <c r="J54" s="1811">
        <f t="shared" si="3"/>
        <v>0</v>
      </c>
      <c r="K54" s="1811">
        <f t="shared" si="3"/>
        <v>0</v>
      </c>
      <c r="L54" s="1811">
        <f t="shared" si="3"/>
        <v>0</v>
      </c>
      <c r="M54" s="1811">
        <f t="shared" si="3"/>
        <v>0</v>
      </c>
      <c r="N54" s="1811">
        <f t="shared" si="3"/>
        <v>0</v>
      </c>
      <c r="O54" s="1811">
        <f t="shared" si="3"/>
        <v>0</v>
      </c>
      <c r="P54" s="1811">
        <f t="shared" si="3"/>
        <v>-1000000</v>
      </c>
      <c r="Q54" s="1811">
        <f t="shared" si="3"/>
        <v>1000000</v>
      </c>
      <c r="R54" s="1811">
        <f t="shared" si="3"/>
        <v>0</v>
      </c>
      <c r="S54" s="1811">
        <f t="shared" si="3"/>
        <v>1000000</v>
      </c>
      <c r="T54" s="1811">
        <f t="shared" si="3"/>
        <v>0</v>
      </c>
      <c r="U54" s="1811">
        <f t="shared" ref="U54:AA54" si="4">U6-U7-U22</f>
        <v>0</v>
      </c>
      <c r="V54" s="1811">
        <f t="shared" si="4"/>
        <v>0</v>
      </c>
      <c r="W54" s="1811">
        <f t="shared" si="4"/>
        <v>0</v>
      </c>
      <c r="X54" s="1811">
        <f t="shared" si="4"/>
        <v>0</v>
      </c>
      <c r="Y54" s="1811">
        <f t="shared" si="4"/>
        <v>-1000000</v>
      </c>
      <c r="Z54" s="1811">
        <f t="shared" si="4"/>
        <v>0</v>
      </c>
      <c r="AA54" s="1811">
        <f t="shared" si="4"/>
        <v>1000000</v>
      </c>
    </row>
    <row r="55" spans="1:27">
      <c r="B55" s="1798" t="s">
        <v>141</v>
      </c>
      <c r="C55" s="1803"/>
      <c r="D55" s="1811">
        <f>D7-D8-D18</f>
        <v>0</v>
      </c>
      <c r="E55" s="1811">
        <f t="shared" ref="E55:T55" si="5">E7-E8-E18</f>
        <v>1000000</v>
      </c>
      <c r="F55" s="1811">
        <f t="shared" si="5"/>
        <v>1000000</v>
      </c>
      <c r="G55" s="1811">
        <f t="shared" si="5"/>
        <v>0</v>
      </c>
      <c r="H55" s="1811">
        <f t="shared" si="5"/>
        <v>0</v>
      </c>
      <c r="I55" s="1811">
        <f t="shared" si="5"/>
        <v>0</v>
      </c>
      <c r="J55" s="1811">
        <f t="shared" si="5"/>
        <v>0</v>
      </c>
      <c r="K55" s="1811">
        <f t="shared" si="5"/>
        <v>0</v>
      </c>
      <c r="L55" s="1811">
        <f t="shared" si="5"/>
        <v>-1000000</v>
      </c>
      <c r="M55" s="1811">
        <f t="shared" si="5"/>
        <v>1000000</v>
      </c>
      <c r="N55" s="1811">
        <f t="shared" si="5"/>
        <v>0</v>
      </c>
      <c r="O55" s="1811">
        <f t="shared" si="5"/>
        <v>0</v>
      </c>
      <c r="P55" s="1811">
        <f t="shared" si="5"/>
        <v>1000000</v>
      </c>
      <c r="Q55" s="1811">
        <f t="shared" si="5"/>
        <v>0</v>
      </c>
      <c r="R55" s="1811">
        <f t="shared" si="5"/>
        <v>0</v>
      </c>
      <c r="S55" s="1811">
        <f t="shared" si="5"/>
        <v>-1000000</v>
      </c>
      <c r="T55" s="1811">
        <f t="shared" si="5"/>
        <v>-1000000</v>
      </c>
      <c r="U55" s="1811">
        <f t="shared" ref="U55:AA55" si="6">U7-U8-U18</f>
        <v>0</v>
      </c>
      <c r="V55" s="1811">
        <f t="shared" si="6"/>
        <v>0</v>
      </c>
      <c r="W55" s="1811">
        <f t="shared" si="6"/>
        <v>-1000000</v>
      </c>
      <c r="X55" s="1811">
        <f t="shared" si="6"/>
        <v>1000000</v>
      </c>
      <c r="Y55" s="1811">
        <f t="shared" si="6"/>
        <v>0</v>
      </c>
      <c r="Z55" s="1811">
        <f t="shared" si="6"/>
        <v>0</v>
      </c>
      <c r="AA55" s="1811">
        <f t="shared" si="6"/>
        <v>0</v>
      </c>
    </row>
    <row r="56" spans="1:27">
      <c r="B56" s="1798" t="s">
        <v>142</v>
      </c>
      <c r="C56" s="1803"/>
      <c r="D56" s="1811">
        <f>D8-D9-D10-D15-D16-D17</f>
        <v>0</v>
      </c>
      <c r="E56" s="1811">
        <f t="shared" ref="E56:T56" si="7">E8-E9-E10-E15-E16-E17</f>
        <v>1000000</v>
      </c>
      <c r="F56" s="1811">
        <f t="shared" si="7"/>
        <v>1000000</v>
      </c>
      <c r="G56" s="1811">
        <f t="shared" si="7"/>
        <v>0</v>
      </c>
      <c r="H56" s="1811">
        <f t="shared" si="7"/>
        <v>0</v>
      </c>
      <c r="I56" s="1811">
        <f t="shared" si="7"/>
        <v>-100000</v>
      </c>
      <c r="J56" s="1811">
        <f t="shared" si="7"/>
        <v>100000</v>
      </c>
      <c r="K56" s="1811">
        <f t="shared" si="7"/>
        <v>-1000000</v>
      </c>
      <c r="L56" s="1811">
        <f t="shared" si="7"/>
        <v>1000000</v>
      </c>
      <c r="M56" s="1811">
        <f t="shared" si="7"/>
        <v>0</v>
      </c>
      <c r="N56" s="1811">
        <f t="shared" si="7"/>
        <v>0</v>
      </c>
      <c r="O56" s="1811">
        <f t="shared" si="7"/>
        <v>0</v>
      </c>
      <c r="P56" s="1811">
        <f t="shared" si="7"/>
        <v>0</v>
      </c>
      <c r="Q56" s="1811">
        <f t="shared" si="7"/>
        <v>0</v>
      </c>
      <c r="R56" s="1811">
        <f>R8-R9-R10-R15-R16-R17</f>
        <v>0</v>
      </c>
      <c r="S56" s="1811">
        <f t="shared" si="7"/>
        <v>-1000000</v>
      </c>
      <c r="T56" s="1811">
        <f t="shared" si="7"/>
        <v>0</v>
      </c>
      <c r="U56" s="1811">
        <f t="shared" ref="U56:AA56" si="8">U8-U9-U10-U15-U16-U17</f>
        <v>-1000000</v>
      </c>
      <c r="V56" s="1811">
        <f t="shared" si="8"/>
        <v>1000000</v>
      </c>
      <c r="W56" s="1811">
        <f t="shared" si="8"/>
        <v>0</v>
      </c>
      <c r="X56" s="1811">
        <f t="shared" si="8"/>
        <v>-1000000</v>
      </c>
      <c r="Y56" s="1811">
        <f t="shared" si="8"/>
        <v>0</v>
      </c>
      <c r="Z56" s="1811">
        <f t="shared" si="8"/>
        <v>-1000000</v>
      </c>
      <c r="AA56" s="1811">
        <f t="shared" si="8"/>
        <v>0</v>
      </c>
    </row>
    <row r="57" spans="1:27">
      <c r="B57" s="1798" t="s">
        <v>4896</v>
      </c>
      <c r="C57" s="1803"/>
      <c r="D57" s="1811"/>
      <c r="E57" s="1811"/>
      <c r="F57" s="1811"/>
      <c r="G57" s="1811"/>
      <c r="H57" s="1811"/>
      <c r="I57" s="1811"/>
      <c r="J57" s="1811"/>
      <c r="K57" s="1811"/>
      <c r="L57" s="1811"/>
      <c r="M57" s="1811"/>
      <c r="N57" s="1811"/>
      <c r="O57" s="1811"/>
      <c r="P57" s="1811"/>
      <c r="Q57" s="1811"/>
      <c r="R57" s="1811"/>
      <c r="S57" s="1811">
        <f>S10-S11-S14</f>
        <v>0</v>
      </c>
      <c r="T57" s="1811">
        <f t="shared" ref="T57:AA57" si="9">T10-T11-T14</f>
        <v>0</v>
      </c>
      <c r="U57" s="1811">
        <f t="shared" si="9"/>
        <v>0</v>
      </c>
      <c r="V57" s="1811">
        <f t="shared" si="9"/>
        <v>0</v>
      </c>
      <c r="W57" s="1811">
        <f t="shared" si="9"/>
        <v>0</v>
      </c>
      <c r="X57" s="1811">
        <f t="shared" si="9"/>
        <v>0</v>
      </c>
      <c r="Y57" s="1811">
        <f t="shared" si="9"/>
        <v>0</v>
      </c>
      <c r="Z57" s="1811">
        <f t="shared" si="9"/>
        <v>0</v>
      </c>
      <c r="AA57" s="1811">
        <f t="shared" si="9"/>
        <v>0</v>
      </c>
    </row>
    <row r="58" spans="1:27">
      <c r="B58" s="1798" t="s">
        <v>360</v>
      </c>
      <c r="C58" s="1803"/>
      <c r="D58" s="1811">
        <f t="shared" ref="D58:T58" si="10">D18-D19-D20-D21</f>
        <v>0</v>
      </c>
      <c r="E58" s="1811">
        <f t="shared" si="10"/>
        <v>0</v>
      </c>
      <c r="F58" s="1811">
        <f t="shared" si="10"/>
        <v>0</v>
      </c>
      <c r="G58" s="1811">
        <f t="shared" si="10"/>
        <v>0</v>
      </c>
      <c r="H58" s="1811">
        <f t="shared" si="10"/>
        <v>0</v>
      </c>
      <c r="I58" s="1811">
        <f t="shared" si="10"/>
        <v>0</v>
      </c>
      <c r="J58" s="1811">
        <f t="shared" si="10"/>
        <v>0</v>
      </c>
      <c r="K58" s="1811">
        <f t="shared" si="10"/>
        <v>0</v>
      </c>
      <c r="L58" s="1811">
        <f t="shared" si="10"/>
        <v>1000000</v>
      </c>
      <c r="M58" s="1811">
        <f t="shared" si="10"/>
        <v>-1000000</v>
      </c>
      <c r="N58" s="1811">
        <f t="shared" si="10"/>
        <v>0</v>
      </c>
      <c r="O58" s="1811">
        <f t="shared" si="10"/>
        <v>0</v>
      </c>
      <c r="P58" s="1811">
        <f t="shared" si="10"/>
        <v>0</v>
      </c>
      <c r="Q58" s="1811">
        <f t="shared" si="10"/>
        <v>0</v>
      </c>
      <c r="R58" s="1811">
        <f t="shared" si="10"/>
        <v>0</v>
      </c>
      <c r="S58" s="1811">
        <f t="shared" si="10"/>
        <v>0</v>
      </c>
      <c r="T58" s="1811">
        <f t="shared" si="10"/>
        <v>0</v>
      </c>
      <c r="U58" s="1811">
        <f t="shared" ref="U58:AA58" si="11">U18-U19-U20-U21</f>
        <v>0</v>
      </c>
      <c r="V58" s="1811">
        <f t="shared" si="11"/>
        <v>0</v>
      </c>
      <c r="W58" s="1811">
        <f t="shared" si="11"/>
        <v>0</v>
      </c>
      <c r="X58" s="1811">
        <f t="shared" si="11"/>
        <v>0</v>
      </c>
      <c r="Y58" s="1811">
        <f t="shared" si="11"/>
        <v>0</v>
      </c>
      <c r="Z58" s="1811">
        <f t="shared" si="11"/>
        <v>0</v>
      </c>
      <c r="AA58" s="1811">
        <f t="shared" si="11"/>
        <v>1000000</v>
      </c>
    </row>
    <row r="59" spans="1:27">
      <c r="B59" s="1798" t="s">
        <v>145</v>
      </c>
      <c r="C59" s="1803"/>
      <c r="D59" s="1811">
        <f t="shared" ref="D59:T59" si="12">D23-D24-D32-D36</f>
        <v>1000000</v>
      </c>
      <c r="E59" s="1811">
        <f t="shared" si="12"/>
        <v>0</v>
      </c>
      <c r="F59" s="1811">
        <f t="shared" si="12"/>
        <v>1000000</v>
      </c>
      <c r="G59" s="1811">
        <f t="shared" si="12"/>
        <v>0</v>
      </c>
      <c r="H59" s="1811">
        <f t="shared" si="12"/>
        <v>100000</v>
      </c>
      <c r="I59" s="1811">
        <f t="shared" si="12"/>
        <v>0</v>
      </c>
      <c r="J59" s="1811">
        <f t="shared" si="12"/>
        <v>100000</v>
      </c>
      <c r="K59" s="1811">
        <f t="shared" si="12"/>
        <v>1000000</v>
      </c>
      <c r="L59" s="1811">
        <f t="shared" si="12"/>
        <v>-1000000</v>
      </c>
      <c r="M59" s="1811">
        <f t="shared" si="12"/>
        <v>0</v>
      </c>
      <c r="N59" s="1811">
        <f t="shared" si="12"/>
        <v>0</v>
      </c>
      <c r="O59" s="1811">
        <f t="shared" si="12"/>
        <v>0</v>
      </c>
      <c r="P59" s="1811">
        <f t="shared" si="12"/>
        <v>1000000</v>
      </c>
      <c r="Q59" s="1811">
        <f t="shared" si="12"/>
        <v>0</v>
      </c>
      <c r="R59" s="1811">
        <f t="shared" si="12"/>
        <v>0</v>
      </c>
      <c r="S59" s="1811">
        <f t="shared" si="12"/>
        <v>0</v>
      </c>
      <c r="T59" s="1811">
        <f t="shared" si="12"/>
        <v>0</v>
      </c>
      <c r="U59" s="1811">
        <f t="shared" ref="U59:AA59" si="13">U23-U24-U32-U36</f>
        <v>0</v>
      </c>
      <c r="V59" s="1811">
        <f t="shared" si="13"/>
        <v>1000000</v>
      </c>
      <c r="W59" s="1811">
        <f t="shared" si="13"/>
        <v>0</v>
      </c>
      <c r="X59" s="1811">
        <f t="shared" si="13"/>
        <v>0</v>
      </c>
      <c r="Y59" s="1811">
        <f t="shared" si="13"/>
        <v>0</v>
      </c>
      <c r="Z59" s="1811">
        <f t="shared" si="13"/>
        <v>1000000</v>
      </c>
      <c r="AA59" s="1811">
        <f t="shared" si="13"/>
        <v>0</v>
      </c>
    </row>
    <row r="60" spans="1:27">
      <c r="B60" s="1798" t="s">
        <v>361</v>
      </c>
      <c r="C60" s="1803"/>
      <c r="D60" s="1811">
        <f t="shared" ref="D60:T60" si="14">D24-D25-D26-D27-D30-D31</f>
        <v>0</v>
      </c>
      <c r="E60" s="1811">
        <f t="shared" si="14"/>
        <v>0</v>
      </c>
      <c r="F60" s="1811">
        <f t="shared" si="14"/>
        <v>0</v>
      </c>
      <c r="G60" s="1811">
        <f t="shared" si="14"/>
        <v>0</v>
      </c>
      <c r="H60" s="1811">
        <f t="shared" si="14"/>
        <v>0</v>
      </c>
      <c r="I60" s="1811">
        <f t="shared" si="14"/>
        <v>0</v>
      </c>
      <c r="J60" s="1811">
        <f t="shared" si="14"/>
        <v>-100000</v>
      </c>
      <c r="K60" s="1811">
        <f t="shared" si="14"/>
        <v>0</v>
      </c>
      <c r="L60" s="1811">
        <f t="shared" si="14"/>
        <v>0</v>
      </c>
      <c r="M60" s="1811">
        <f t="shared" si="14"/>
        <v>0</v>
      </c>
      <c r="N60" s="1811">
        <f t="shared" si="14"/>
        <v>0</v>
      </c>
      <c r="O60" s="1811">
        <f t="shared" si="14"/>
        <v>0</v>
      </c>
      <c r="P60" s="1811">
        <f t="shared" si="14"/>
        <v>0</v>
      </c>
      <c r="Q60" s="1811">
        <f t="shared" si="14"/>
        <v>0</v>
      </c>
      <c r="R60" s="1811">
        <f t="shared" si="14"/>
        <v>0</v>
      </c>
      <c r="S60" s="1811">
        <f t="shared" si="14"/>
        <v>0</v>
      </c>
      <c r="T60" s="1811">
        <f t="shared" si="14"/>
        <v>0</v>
      </c>
      <c r="U60" s="1811">
        <f t="shared" ref="U60:AA60" si="15">U24-U25-U26-U27-U30-U31</f>
        <v>0</v>
      </c>
      <c r="V60" s="1811">
        <f t="shared" si="15"/>
        <v>0</v>
      </c>
      <c r="W60" s="1811">
        <f t="shared" si="15"/>
        <v>0</v>
      </c>
      <c r="X60" s="1811">
        <f t="shared" si="15"/>
        <v>0</v>
      </c>
      <c r="Y60" s="1811">
        <f t="shared" si="15"/>
        <v>0</v>
      </c>
      <c r="Z60" s="1811">
        <f t="shared" si="15"/>
        <v>0</v>
      </c>
      <c r="AA60" s="1811">
        <f t="shared" si="15"/>
        <v>0</v>
      </c>
    </row>
    <row r="61" spans="1:27">
      <c r="B61" s="1798" t="s">
        <v>939</v>
      </c>
      <c r="C61" s="1803"/>
      <c r="D61" s="1811">
        <f t="shared" ref="D61:M61" si="16">D27-D28-D29</f>
        <v>0</v>
      </c>
      <c r="E61" s="1811">
        <f t="shared" si="16"/>
        <v>0</v>
      </c>
      <c r="F61" s="1811">
        <f t="shared" si="16"/>
        <v>0</v>
      </c>
      <c r="G61" s="1811">
        <f t="shared" si="16"/>
        <v>-1000000</v>
      </c>
      <c r="H61" s="1811">
        <f t="shared" si="16"/>
        <v>-100000</v>
      </c>
      <c r="I61" s="1811">
        <f t="shared" si="16"/>
        <v>0</v>
      </c>
      <c r="J61" s="1811">
        <f t="shared" si="16"/>
        <v>0</v>
      </c>
      <c r="K61" s="1811">
        <f t="shared" si="16"/>
        <v>0</v>
      </c>
      <c r="L61" s="1811">
        <f t="shared" si="16"/>
        <v>0</v>
      </c>
      <c r="M61" s="1811">
        <f t="shared" si="16"/>
        <v>1000000</v>
      </c>
      <c r="N61" s="1811">
        <f t="shared" ref="N61:T61" si="17">N27-N28-N29</f>
        <v>0</v>
      </c>
      <c r="O61" s="1811">
        <f t="shared" si="17"/>
        <v>0</v>
      </c>
      <c r="P61" s="1811">
        <f t="shared" si="17"/>
        <v>-1000000</v>
      </c>
      <c r="Q61" s="1811">
        <f t="shared" si="17"/>
        <v>0</v>
      </c>
      <c r="R61" s="1811">
        <f t="shared" si="17"/>
        <v>0</v>
      </c>
      <c r="S61" s="1811">
        <f t="shared" si="17"/>
        <v>0</v>
      </c>
      <c r="T61" s="1811">
        <f t="shared" si="17"/>
        <v>0</v>
      </c>
      <c r="U61" s="1811">
        <f t="shared" ref="U61:AA61" si="18">U27-U28-U29</f>
        <v>0</v>
      </c>
      <c r="V61" s="1811">
        <f t="shared" si="18"/>
        <v>0</v>
      </c>
      <c r="W61" s="1811">
        <f t="shared" si="18"/>
        <v>0</v>
      </c>
      <c r="X61" s="1811">
        <f t="shared" si="18"/>
        <v>0</v>
      </c>
      <c r="Y61" s="1811">
        <f t="shared" si="18"/>
        <v>0</v>
      </c>
      <c r="Z61" s="1811">
        <f t="shared" si="18"/>
        <v>0</v>
      </c>
      <c r="AA61" s="1811">
        <f t="shared" si="18"/>
        <v>0</v>
      </c>
    </row>
    <row r="62" spans="1:27">
      <c r="B62" s="1798" t="s">
        <v>879</v>
      </c>
      <c r="C62" s="1803"/>
      <c r="D62" s="1811">
        <f>D32-D33-D34-D35</f>
        <v>1000000</v>
      </c>
      <c r="E62" s="1811">
        <f t="shared" ref="E62:M62" si="19">E32-E33-E34-E35</f>
        <v>0</v>
      </c>
      <c r="F62" s="1811">
        <f t="shared" si="19"/>
        <v>0</v>
      </c>
      <c r="G62" s="1811">
        <f t="shared" si="19"/>
        <v>0</v>
      </c>
      <c r="H62" s="1811">
        <f t="shared" si="19"/>
        <v>-100000</v>
      </c>
      <c r="I62" s="1811">
        <f t="shared" si="19"/>
        <v>0</v>
      </c>
      <c r="J62" s="1811">
        <f t="shared" si="19"/>
        <v>0</v>
      </c>
      <c r="K62" s="1812">
        <f t="shared" si="19"/>
        <v>2169000000</v>
      </c>
      <c r="L62" s="1811">
        <f t="shared" si="19"/>
        <v>1000000</v>
      </c>
      <c r="M62" s="1811">
        <f t="shared" si="19"/>
        <v>0</v>
      </c>
      <c r="N62" s="1811">
        <f t="shared" ref="N62:T62" si="20">N32-N33-N34-N35</f>
        <v>0</v>
      </c>
      <c r="O62" s="1811">
        <f t="shared" si="20"/>
        <v>0</v>
      </c>
      <c r="P62" s="1811">
        <f t="shared" si="20"/>
        <v>0</v>
      </c>
      <c r="Q62" s="1811">
        <f t="shared" si="20"/>
        <v>0</v>
      </c>
      <c r="R62" s="1811">
        <f t="shared" si="20"/>
        <v>0</v>
      </c>
      <c r="S62" s="1811">
        <f t="shared" si="20"/>
        <v>0</v>
      </c>
      <c r="T62" s="1811">
        <f t="shared" si="20"/>
        <v>0</v>
      </c>
      <c r="U62" s="1811">
        <f t="shared" ref="U62:AA62" si="21">U32-U33-U34-U35</f>
        <v>-1000000</v>
      </c>
      <c r="V62" s="1811">
        <f t="shared" si="21"/>
        <v>0</v>
      </c>
      <c r="W62" s="1811">
        <f t="shared" si="21"/>
        <v>0</v>
      </c>
      <c r="X62" s="1811">
        <f t="shared" si="21"/>
        <v>0</v>
      </c>
      <c r="Y62" s="1811">
        <f t="shared" si="21"/>
        <v>0</v>
      </c>
      <c r="Z62" s="1811">
        <f t="shared" si="21"/>
        <v>-1000000</v>
      </c>
      <c r="AA62" s="1811">
        <f t="shared" si="21"/>
        <v>0</v>
      </c>
    </row>
    <row r="63" spans="1:27">
      <c r="B63" s="1798" t="s">
        <v>148</v>
      </c>
      <c r="C63" s="1803"/>
      <c r="D63" s="1811">
        <f>D41-D42-D47</f>
        <v>1000000</v>
      </c>
      <c r="E63" s="1811">
        <f t="shared" ref="E63:M63" si="22">E41-E42-E47</f>
        <v>0</v>
      </c>
      <c r="F63" s="1811">
        <f t="shared" si="22"/>
        <v>-1000000</v>
      </c>
      <c r="G63" s="1811">
        <f t="shared" si="22"/>
        <v>0</v>
      </c>
      <c r="H63" s="1811">
        <f t="shared" si="22"/>
        <v>0</v>
      </c>
      <c r="I63" s="1811">
        <f t="shared" si="22"/>
        <v>0</v>
      </c>
      <c r="J63" s="1811">
        <f t="shared" si="22"/>
        <v>0</v>
      </c>
      <c r="K63" s="1811">
        <f t="shared" si="22"/>
        <v>0</v>
      </c>
      <c r="L63" s="1811">
        <f t="shared" si="22"/>
        <v>0</v>
      </c>
      <c r="M63" s="1811">
        <f t="shared" si="22"/>
        <v>-1000000</v>
      </c>
      <c r="N63" s="1811">
        <f t="shared" ref="N63:T63" si="23">N41-N42-N47</f>
        <v>0</v>
      </c>
      <c r="O63" s="1811">
        <f t="shared" si="23"/>
        <v>0</v>
      </c>
      <c r="P63" s="1811">
        <f t="shared" si="23"/>
        <v>1000000</v>
      </c>
      <c r="Q63" s="1811">
        <f t="shared" si="23"/>
        <v>1000000</v>
      </c>
      <c r="R63" s="1811">
        <f t="shared" si="23"/>
        <v>1000000</v>
      </c>
      <c r="S63" s="1811">
        <f t="shared" si="23"/>
        <v>1000000</v>
      </c>
      <c r="T63" s="1811">
        <f t="shared" si="23"/>
        <v>0</v>
      </c>
      <c r="U63" s="1811">
        <f t="shared" ref="U63:AA63" si="24">U41-U42-U47</f>
        <v>0</v>
      </c>
      <c r="V63" s="1811">
        <f t="shared" si="24"/>
        <v>0</v>
      </c>
      <c r="W63" s="1811">
        <f t="shared" si="24"/>
        <v>0</v>
      </c>
      <c r="X63" s="1811">
        <f t="shared" si="24"/>
        <v>0</v>
      </c>
      <c r="Y63" s="1811">
        <f t="shared" si="24"/>
        <v>-1000000</v>
      </c>
      <c r="Z63" s="1811">
        <f t="shared" si="24"/>
        <v>0</v>
      </c>
      <c r="AA63" s="1811">
        <f t="shared" si="24"/>
        <v>1000000</v>
      </c>
    </row>
    <row r="64" spans="1:27">
      <c r="B64" s="1798" t="s">
        <v>362</v>
      </c>
      <c r="C64" s="1803"/>
      <c r="D64" s="1813">
        <f t="shared" ref="D64:K64" si="25">D42-D43-D46</f>
        <v>596000000</v>
      </c>
      <c r="E64" s="1813">
        <f t="shared" si="25"/>
        <v>401000000</v>
      </c>
      <c r="F64" s="1813">
        <f t="shared" si="25"/>
        <v>1062000000</v>
      </c>
      <c r="G64" s="1813">
        <f t="shared" si="25"/>
        <v>815000000</v>
      </c>
      <c r="H64" s="1813">
        <f t="shared" si="25"/>
        <v>2387200000</v>
      </c>
      <c r="I64" s="1813">
        <f t="shared" si="25"/>
        <v>-165000000</v>
      </c>
      <c r="J64" s="1813">
        <f t="shared" si="25"/>
        <v>435700000</v>
      </c>
      <c r="K64" s="1813">
        <f t="shared" si="25"/>
        <v>-2215000000</v>
      </c>
      <c r="L64" s="1813">
        <f t="shared" ref="L64:T64" si="26">L42-L43-L46</f>
        <v>-3415000000</v>
      </c>
      <c r="M64" s="1814">
        <f t="shared" si="26"/>
        <v>1000000</v>
      </c>
      <c r="N64" s="1814">
        <f t="shared" si="26"/>
        <v>0</v>
      </c>
      <c r="O64" s="1813">
        <f t="shared" si="26"/>
        <v>3678000000</v>
      </c>
      <c r="P64" s="1813">
        <f t="shared" si="26"/>
        <v>3233000000</v>
      </c>
      <c r="Q64" s="1813">
        <f t="shared" si="26"/>
        <v>908000000</v>
      </c>
      <c r="R64" s="1813">
        <f t="shared" si="26"/>
        <v>5115000000</v>
      </c>
      <c r="S64" s="1813">
        <f t="shared" si="26"/>
        <v>5712000000</v>
      </c>
      <c r="T64" s="1813">
        <f t="shared" si="26"/>
        <v>2229000000</v>
      </c>
      <c r="U64" s="1813">
        <f t="shared" ref="U64:AA64" si="27">U42-U43-U46</f>
        <v>17970000000</v>
      </c>
      <c r="V64" s="1813">
        <f t="shared" si="27"/>
        <v>6151000000</v>
      </c>
      <c r="W64" s="1813">
        <f t="shared" si="27"/>
        <v>11581000000</v>
      </c>
      <c r="X64" s="1813">
        <f t="shared" si="27"/>
        <v>18289000000</v>
      </c>
      <c r="Y64" s="1813">
        <f t="shared" si="27"/>
        <v>19079000000</v>
      </c>
      <c r="Z64" s="1813">
        <f t="shared" si="27"/>
        <v>20973000000</v>
      </c>
      <c r="AA64" s="1813">
        <f t="shared" si="27"/>
        <v>26751000000</v>
      </c>
    </row>
    <row r="65" spans="2:27">
      <c r="B65" s="1798" t="s">
        <v>531</v>
      </c>
      <c r="C65" s="1803"/>
      <c r="D65" s="1814">
        <f t="shared" ref="D65:N65" si="28">D47-D48-D49</f>
        <v>0</v>
      </c>
      <c r="E65" s="1814">
        <f t="shared" si="28"/>
        <v>0</v>
      </c>
      <c r="F65" s="1814">
        <f t="shared" si="28"/>
        <v>0</v>
      </c>
      <c r="G65" s="1814">
        <f t="shared" si="28"/>
        <v>0</v>
      </c>
      <c r="H65" s="1814">
        <f t="shared" si="28"/>
        <v>0</v>
      </c>
      <c r="I65" s="1814">
        <f t="shared" si="28"/>
        <v>0</v>
      </c>
      <c r="J65" s="1814">
        <f t="shared" si="28"/>
        <v>0</v>
      </c>
      <c r="K65" s="1814">
        <f t="shared" si="28"/>
        <v>0</v>
      </c>
      <c r="L65" s="1814">
        <f t="shared" si="28"/>
        <v>0</v>
      </c>
      <c r="M65" s="1814">
        <f t="shared" si="28"/>
        <v>0</v>
      </c>
      <c r="N65" s="1814">
        <f t="shared" si="28"/>
        <v>0</v>
      </c>
      <c r="O65" s="1814">
        <f t="shared" ref="O65:T65" si="29">O47-O48-O49</f>
        <v>1000000</v>
      </c>
      <c r="P65" s="1814">
        <f t="shared" si="29"/>
        <v>0</v>
      </c>
      <c r="Q65" s="1814">
        <f t="shared" si="29"/>
        <v>0</v>
      </c>
      <c r="R65" s="1814">
        <f t="shared" si="29"/>
        <v>0</v>
      </c>
      <c r="S65" s="1814">
        <f t="shared" si="29"/>
        <v>0</v>
      </c>
      <c r="T65" s="1814">
        <f t="shared" si="29"/>
        <v>0</v>
      </c>
      <c r="U65" s="1814">
        <f t="shared" ref="U65:AA65" si="30">U47-U48-U49</f>
        <v>0</v>
      </c>
      <c r="V65" s="1814">
        <f t="shared" si="30"/>
        <v>0</v>
      </c>
      <c r="W65" s="1814">
        <f t="shared" si="30"/>
        <v>0</v>
      </c>
      <c r="X65" s="1814">
        <f t="shared" si="30"/>
        <v>0</v>
      </c>
      <c r="Y65" s="1814">
        <f t="shared" si="30"/>
        <v>0</v>
      </c>
      <c r="Z65" s="1814">
        <f t="shared" si="30"/>
        <v>0</v>
      </c>
      <c r="AA65" s="1814">
        <f t="shared" si="30"/>
        <v>0</v>
      </c>
    </row>
    <row r="66" spans="2:27">
      <c r="D66" s="1815"/>
    </row>
    <row r="67" spans="2:27">
      <c r="B67" s="1798" t="s">
        <v>626</v>
      </c>
      <c r="D67" s="1798">
        <v>27126000000</v>
      </c>
      <c r="E67" s="1798">
        <v>30538000000</v>
      </c>
      <c r="F67" s="1798">
        <v>35430000000</v>
      </c>
      <c r="G67" s="1798">
        <v>37306000000</v>
      </c>
      <c r="H67" s="1798">
        <v>42679000000</v>
      </c>
      <c r="I67" s="1798">
        <v>46176000000</v>
      </c>
      <c r="J67" s="1798">
        <v>54026000000</v>
      </c>
      <c r="K67" s="1798">
        <v>62082000000</v>
      </c>
      <c r="L67" s="1798">
        <v>72946000000</v>
      </c>
      <c r="M67" s="1798">
        <v>75071000000</v>
      </c>
      <c r="N67" s="1798">
        <v>81015000000</v>
      </c>
      <c r="O67" s="1798">
        <v>91658000000</v>
      </c>
      <c r="P67" s="1798">
        <v>107324000000</v>
      </c>
      <c r="Q67" s="1798">
        <v>118230000000</v>
      </c>
      <c r="R67" s="1798">
        <v>130600000000</v>
      </c>
      <c r="S67" s="1829">
        <v>140981000000</v>
      </c>
      <c r="T67" s="1829">
        <v>150984000000</v>
      </c>
      <c r="U67" s="1829">
        <v>163011000000</v>
      </c>
      <c r="V67" s="1829">
        <v>171928000000</v>
      </c>
      <c r="W67" s="1829">
        <v>185009000000</v>
      </c>
      <c r="X67" s="1829">
        <v>202299000000</v>
      </c>
      <c r="Y67" s="1829">
        <v>221836000000</v>
      </c>
      <c r="Z67" s="1829">
        <v>242717000000</v>
      </c>
      <c r="AA67" s="1829">
        <v>265549000000</v>
      </c>
    </row>
    <row r="68" spans="2:27">
      <c r="B68" s="1798" t="s">
        <v>151</v>
      </c>
      <c r="D68" s="1816">
        <f>(D6/D67)*100</f>
        <v>26.646022266460221</v>
      </c>
      <c r="E68" s="1816">
        <f t="shared" ref="E68:V68" si="31">(E6/E67)*100</f>
        <v>26.881262689108652</v>
      </c>
      <c r="F68" s="1816">
        <f t="shared" si="31"/>
        <v>25.289302850691502</v>
      </c>
      <c r="G68" s="1816">
        <f t="shared" si="31"/>
        <v>28.062510052002359</v>
      </c>
      <c r="H68" s="1816">
        <f t="shared" si="31"/>
        <v>22.854565477166759</v>
      </c>
      <c r="I68" s="1816">
        <f t="shared" si="31"/>
        <v>24.661729036729035</v>
      </c>
      <c r="J68" s="1816">
        <f t="shared" si="31"/>
        <v>24.201865768333768</v>
      </c>
      <c r="K68" s="1816">
        <f t="shared" si="31"/>
        <v>27.210785734995653</v>
      </c>
      <c r="L68" s="1816">
        <f t="shared" si="31"/>
        <v>28.338771145779067</v>
      </c>
      <c r="M68" s="1816">
        <f t="shared" si="31"/>
        <v>31.233099332631774</v>
      </c>
      <c r="N68" s="1816">
        <f t="shared" si="31"/>
        <v>29.645127445534779</v>
      </c>
      <c r="O68" s="1816">
        <f t="shared" si="31"/>
        <v>25.505684173776427</v>
      </c>
      <c r="P68" s="1816">
        <f t="shared" si="31"/>
        <v>27.875405314747866</v>
      </c>
      <c r="Q68" s="1816">
        <f t="shared" si="31"/>
        <v>30.94815190729933</v>
      </c>
      <c r="R68" s="1816">
        <f t="shared" si="31"/>
        <v>30.620980091883617</v>
      </c>
      <c r="S68" s="1816">
        <f t="shared" si="31"/>
        <v>35.433143473233983</v>
      </c>
      <c r="T68" s="1816">
        <f t="shared" si="31"/>
        <v>34.573199809251307</v>
      </c>
      <c r="U68" s="1816">
        <f t="shared" si="31"/>
        <v>31.192986976339022</v>
      </c>
      <c r="V68" s="1816">
        <f t="shared" si="31"/>
        <v>34.20268949792937</v>
      </c>
      <c r="W68" s="1816">
        <f t="shared" ref="W68:AA68" si="32">(W6/W67)*100</f>
        <v>31.624407461258642</v>
      </c>
      <c r="X68" s="1816">
        <f t="shared" si="32"/>
        <v>30.030795999980224</v>
      </c>
      <c r="Y68" s="1816">
        <f t="shared" si="32"/>
        <v>30.897600028850142</v>
      </c>
      <c r="Z68" s="1816">
        <f t="shared" si="32"/>
        <v>30.602718392201616</v>
      </c>
      <c r="AA68" s="1816">
        <f t="shared" si="32"/>
        <v>30.593977006126927</v>
      </c>
    </row>
    <row r="69" spans="2:27">
      <c r="B69" s="1798" t="s">
        <v>152</v>
      </c>
      <c r="D69" s="1816">
        <f>(D23/D67)*100</f>
        <v>28.518764285187643</v>
      </c>
      <c r="E69" s="1816">
        <f t="shared" ref="E69:V69" si="33">(E23/E67)*100</f>
        <v>28.050297989390266</v>
      </c>
      <c r="F69" s="1816">
        <f t="shared" si="33"/>
        <v>28.947219870166524</v>
      </c>
      <c r="G69" s="1816">
        <f t="shared" si="33"/>
        <v>31.021819546453656</v>
      </c>
      <c r="H69" s="1816">
        <f t="shared" si="33"/>
        <v>28.901333208369458</v>
      </c>
      <c r="I69" s="1816">
        <f t="shared" si="33"/>
        <v>27.374177061677063</v>
      </c>
      <c r="J69" s="1816">
        <f t="shared" si="33"/>
        <v>24.579646836708253</v>
      </c>
      <c r="K69" s="1816">
        <f t="shared" si="33"/>
        <v>24.668986179568957</v>
      </c>
      <c r="L69" s="1816">
        <f t="shared" si="33"/>
        <v>24.046554985879968</v>
      </c>
      <c r="M69" s="1816">
        <f t="shared" si="33"/>
        <v>29.169719332365361</v>
      </c>
      <c r="N69" s="1816">
        <f t="shared" si="33"/>
        <v>31.737332592729739</v>
      </c>
      <c r="O69" s="1816">
        <f t="shared" si="33"/>
        <v>30.703266490650027</v>
      </c>
      <c r="P69" s="1816">
        <f t="shared" si="33"/>
        <v>35.370466997130187</v>
      </c>
      <c r="Q69" s="1816">
        <f t="shared" si="33"/>
        <v>32.474837181764357</v>
      </c>
      <c r="R69" s="1816">
        <f t="shared" si="33"/>
        <v>36.300153139356816</v>
      </c>
      <c r="S69" s="1816">
        <f t="shared" si="33"/>
        <v>42.086522297330845</v>
      </c>
      <c r="T69" s="1816">
        <f t="shared" si="33"/>
        <v>43.224447623589256</v>
      </c>
      <c r="U69" s="1816">
        <f t="shared" si="33"/>
        <v>40.534687843151687</v>
      </c>
      <c r="V69" s="1816">
        <f t="shared" si="33"/>
        <v>39.360080964124514</v>
      </c>
      <c r="W69" s="1816">
        <f t="shared" ref="W69:AA69" si="34">(W23/W67)*100</f>
        <v>40.145614537671143</v>
      </c>
      <c r="X69" s="1816">
        <f t="shared" si="34"/>
        <v>39.900839845970573</v>
      </c>
      <c r="Y69" s="1816">
        <f t="shared" si="34"/>
        <v>39.87089561658162</v>
      </c>
      <c r="Z69" s="1816">
        <f t="shared" si="34"/>
        <v>39.407622869432302</v>
      </c>
      <c r="AA69" s="1816">
        <f t="shared" si="34"/>
        <v>39.919939446203898</v>
      </c>
    </row>
    <row r="70" spans="2:27">
      <c r="B70" s="1817" t="s">
        <v>4897</v>
      </c>
      <c r="D70" s="1798" t="b">
        <f>IF(D36&lt;0, (D36/D23)*100)</f>
        <v>0</v>
      </c>
      <c r="E70" s="1798" t="b">
        <f t="shared" ref="E70:V70" si="35">IF(E36&lt;0, (E36/E23)*100)</f>
        <v>0</v>
      </c>
      <c r="F70" s="1798" t="b">
        <f t="shared" si="35"/>
        <v>0</v>
      </c>
      <c r="G70" s="1798" t="b">
        <f t="shared" si="35"/>
        <v>0</v>
      </c>
      <c r="H70" s="1798" t="b">
        <f t="shared" si="35"/>
        <v>0</v>
      </c>
      <c r="I70" s="1798" t="b">
        <f t="shared" si="35"/>
        <v>0</v>
      </c>
      <c r="J70" s="1798" t="b">
        <f t="shared" si="35"/>
        <v>0</v>
      </c>
      <c r="K70" s="1798" t="b">
        <f t="shared" si="35"/>
        <v>0</v>
      </c>
      <c r="L70" s="1798" t="b">
        <f t="shared" si="35"/>
        <v>0</v>
      </c>
      <c r="M70" s="1798" t="b">
        <f t="shared" si="35"/>
        <v>0</v>
      </c>
      <c r="N70" s="1798" t="b">
        <f t="shared" si="35"/>
        <v>0</v>
      </c>
      <c r="O70" s="1798" t="b">
        <f t="shared" si="35"/>
        <v>0</v>
      </c>
      <c r="P70" s="1798" t="b">
        <f t="shared" si="35"/>
        <v>0</v>
      </c>
      <c r="Q70" s="1798" t="b">
        <f t="shared" si="35"/>
        <v>0</v>
      </c>
      <c r="R70" s="1798">
        <f t="shared" si="35"/>
        <v>-1.2656091798852515E-2</v>
      </c>
      <c r="S70" s="1798" t="b">
        <f t="shared" si="35"/>
        <v>0</v>
      </c>
      <c r="T70" s="1798" t="b">
        <f t="shared" si="35"/>
        <v>0</v>
      </c>
      <c r="U70" s="1798" t="b">
        <f t="shared" si="35"/>
        <v>0</v>
      </c>
      <c r="V70" s="1798" t="b">
        <f t="shared" si="35"/>
        <v>0</v>
      </c>
    </row>
    <row r="72" spans="2:27">
      <c r="N72" s="1815">
        <f>N6+N41-N23</f>
        <v>0</v>
      </c>
      <c r="O72" s="1815">
        <f t="shared" ref="O72:AA72" si="36">O6+O41-O23</f>
        <v>0</v>
      </c>
      <c r="P72" s="1815">
        <f t="shared" si="36"/>
        <v>0</v>
      </c>
      <c r="Q72" s="1815">
        <f t="shared" si="36"/>
        <v>0</v>
      </c>
      <c r="R72" s="1815">
        <f t="shared" si="36"/>
        <v>-1898000000</v>
      </c>
      <c r="S72" s="1815">
        <f t="shared" si="36"/>
        <v>-3367000000</v>
      </c>
      <c r="T72" s="1815">
        <f t="shared" si="36"/>
        <v>2565000000</v>
      </c>
      <c r="U72" s="1815">
        <f t="shared" si="36"/>
        <v>2874000000</v>
      </c>
      <c r="V72" s="1815">
        <f t="shared" si="36"/>
        <v>0</v>
      </c>
      <c r="W72" s="1815">
        <f t="shared" si="36"/>
        <v>-1000000</v>
      </c>
      <c r="X72" s="1815">
        <f t="shared" si="36"/>
        <v>0</v>
      </c>
      <c r="Y72" s="1815">
        <f t="shared" si="36"/>
        <v>0</v>
      </c>
      <c r="Z72" s="1815">
        <f t="shared" si="36"/>
        <v>0</v>
      </c>
      <c r="AA72" s="1815">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6" t="s">
        <v>7181</v>
      </c>
      <c r="B1" s="1566" t="s">
        <v>7179</v>
      </c>
      <c r="C1" s="1566"/>
      <c r="D1" s="1566"/>
      <c r="E1" s="1566"/>
      <c r="F1" s="1566"/>
      <c r="G1" s="1568"/>
      <c r="H1" s="1568"/>
    </row>
    <row r="2" spans="1:27">
      <c r="B2" s="1571" t="s">
        <v>7180</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5"/>
      <c r="N3" s="2465"/>
      <c r="O3" s="2465"/>
      <c r="P3" s="2465"/>
      <c r="Q3" s="2465"/>
      <c r="R3" s="2465"/>
      <c r="S3" s="2465"/>
      <c r="T3" s="2465"/>
      <c r="U3" s="2465"/>
      <c r="V3" s="2465"/>
      <c r="W3" s="2465"/>
      <c r="X3" s="2465"/>
      <c r="Y3" s="2465"/>
      <c r="Z3" s="2465"/>
      <c r="AA3" s="2465"/>
    </row>
    <row r="4" spans="1:27">
      <c r="B4" s="1575" t="s">
        <v>4</v>
      </c>
      <c r="C4" s="1575"/>
      <c r="D4" s="1568" t="s">
        <v>17</v>
      </c>
      <c r="E4" s="1568" t="s">
        <v>18</v>
      </c>
      <c r="F4" s="1568" t="s">
        <v>19</v>
      </c>
      <c r="G4" s="1568" t="s">
        <v>20</v>
      </c>
      <c r="H4" s="1568" t="s">
        <v>21</v>
      </c>
      <c r="I4" s="1568" t="s">
        <v>22</v>
      </c>
      <c r="J4" s="1568" t="s">
        <v>23</v>
      </c>
      <c r="K4" s="1568" t="s">
        <v>24</v>
      </c>
      <c r="L4" s="2465"/>
      <c r="M4" s="2465"/>
      <c r="N4" s="2465"/>
      <c r="O4" s="2465"/>
      <c r="P4" s="2465"/>
      <c r="Q4" s="2465"/>
      <c r="R4" s="2465"/>
      <c r="S4" s="2465"/>
      <c r="T4" s="2465"/>
      <c r="U4" s="2465"/>
      <c r="V4" s="2465"/>
      <c r="W4" s="2465"/>
      <c r="X4" s="2465"/>
      <c r="Y4" s="2465"/>
      <c r="Z4" s="2465"/>
      <c r="AA4" s="2465"/>
    </row>
    <row r="5" spans="1:27">
      <c r="A5" s="1570" t="s">
        <v>28</v>
      </c>
      <c r="B5" s="1575" t="s">
        <v>29</v>
      </c>
      <c r="C5" s="1575"/>
      <c r="D5" s="2009" t="s">
        <v>30</v>
      </c>
      <c r="E5" s="2009" t="s">
        <v>30</v>
      </c>
      <c r="F5" s="2009" t="s">
        <v>30</v>
      </c>
      <c r="G5" s="2009" t="s">
        <v>30</v>
      </c>
      <c r="H5" s="2009" t="s">
        <v>30</v>
      </c>
      <c r="I5" s="2009" t="s">
        <v>32</v>
      </c>
      <c r="J5" s="2009" t="s">
        <v>32</v>
      </c>
      <c r="K5" s="2009" t="s">
        <v>32</v>
      </c>
      <c r="L5" s="2465"/>
      <c r="M5" s="2465"/>
      <c r="N5" s="2465"/>
      <c r="O5" s="2465"/>
      <c r="P5" s="2465"/>
      <c r="Q5" s="2465"/>
      <c r="R5" s="2465"/>
      <c r="S5" s="2465"/>
      <c r="T5" s="2465"/>
      <c r="U5" s="2465"/>
      <c r="V5" s="2465"/>
      <c r="W5" s="2465"/>
      <c r="X5" s="2465"/>
      <c r="Y5" s="2465"/>
      <c r="Z5" s="2465"/>
      <c r="AA5" s="2465"/>
    </row>
    <row r="6" spans="1:27" s="848" customFormat="1">
      <c r="A6" s="2314" t="s">
        <v>33</v>
      </c>
      <c r="B6" s="2314" t="s">
        <v>6846</v>
      </c>
      <c r="C6" s="2261" t="s">
        <v>35</v>
      </c>
      <c r="D6" s="2675">
        <f>D7+D13</f>
        <v>52900000</v>
      </c>
      <c r="E6" s="2675">
        <f t="shared" ref="E6:K6" si="0">E7+E13</f>
        <v>62400000</v>
      </c>
      <c r="F6" s="2675">
        <f t="shared" si="0"/>
        <v>98000000</v>
      </c>
      <c r="G6" s="2675">
        <f t="shared" si="0"/>
        <v>97600000</v>
      </c>
      <c r="H6" s="2675">
        <f t="shared" si="0"/>
        <v>161500000</v>
      </c>
      <c r="I6" s="2675">
        <f t="shared" si="0"/>
        <v>166500000</v>
      </c>
      <c r="J6" s="2675">
        <f t="shared" si="0"/>
        <v>151800000</v>
      </c>
      <c r="K6" s="2675">
        <f t="shared" si="0"/>
        <v>148900000</v>
      </c>
      <c r="L6" s="2465"/>
      <c r="M6" s="2465"/>
      <c r="N6" s="2465"/>
      <c r="O6" s="2465"/>
      <c r="P6" s="2465"/>
      <c r="Q6" s="2465"/>
      <c r="R6" s="2465"/>
      <c r="S6" s="2465"/>
      <c r="T6" s="2465"/>
      <c r="U6" s="2465"/>
      <c r="V6" s="2465"/>
      <c r="W6" s="2465"/>
      <c r="X6" s="2465"/>
      <c r="Y6" s="2465"/>
      <c r="Z6" s="2465"/>
      <c r="AA6" s="2465"/>
    </row>
    <row r="7" spans="1:27" ht="20.25" customHeight="1">
      <c r="A7" s="1567" t="s">
        <v>159</v>
      </c>
      <c r="B7" s="1567" t="s">
        <v>159</v>
      </c>
      <c r="C7" s="1578" t="s">
        <v>38</v>
      </c>
      <c r="D7" s="2071">
        <f>D8+D9</f>
        <v>32100000</v>
      </c>
      <c r="E7" s="2071">
        <f t="shared" ref="E7:K7" si="1">E8+E9</f>
        <v>41400000</v>
      </c>
      <c r="F7" s="2071">
        <f t="shared" si="1"/>
        <v>76500000</v>
      </c>
      <c r="G7" s="2071">
        <f t="shared" si="1"/>
        <v>77700000</v>
      </c>
      <c r="H7" s="2071">
        <f t="shared" si="1"/>
        <v>132000000</v>
      </c>
      <c r="I7" s="2071">
        <f t="shared" si="1"/>
        <v>139800000</v>
      </c>
      <c r="J7" s="2071">
        <f t="shared" si="1"/>
        <v>109600000</v>
      </c>
      <c r="K7" s="2071">
        <f t="shared" si="1"/>
        <v>111100000</v>
      </c>
      <c r="L7" s="2465"/>
      <c r="M7" s="2465"/>
      <c r="N7" s="2465"/>
      <c r="O7" s="2465"/>
      <c r="P7" s="2465"/>
      <c r="Q7" s="2465"/>
      <c r="R7" s="2465"/>
      <c r="S7" s="2465"/>
      <c r="T7" s="2465"/>
      <c r="U7" s="2465"/>
      <c r="V7" s="2465"/>
      <c r="W7" s="2465"/>
      <c r="X7" s="2465"/>
      <c r="Y7" s="2465"/>
      <c r="Z7" s="2465"/>
      <c r="AA7" s="2465"/>
    </row>
    <row r="8" spans="1:27" ht="18" customHeight="1">
      <c r="A8" s="1577" t="s">
        <v>285</v>
      </c>
      <c r="B8" s="1577" t="s">
        <v>285</v>
      </c>
      <c r="C8" s="1577" t="s">
        <v>41</v>
      </c>
      <c r="D8" s="1579">
        <v>8100000</v>
      </c>
      <c r="E8" s="125">
        <v>16200000</v>
      </c>
      <c r="F8" s="1579">
        <v>19000000</v>
      </c>
      <c r="G8" s="2637">
        <v>22600000</v>
      </c>
      <c r="H8" s="125">
        <v>31600000</v>
      </c>
      <c r="I8" s="2637">
        <v>30600000</v>
      </c>
      <c r="J8" s="2637">
        <v>21800000</v>
      </c>
      <c r="K8" s="2637">
        <v>22400000</v>
      </c>
      <c r="L8" s="2465"/>
      <c r="M8" s="2465"/>
      <c r="N8" s="2465"/>
      <c r="O8" s="2465"/>
      <c r="P8" s="2465"/>
      <c r="Q8" s="2465"/>
      <c r="R8" s="2465"/>
      <c r="S8" s="2465"/>
      <c r="T8" s="2465"/>
      <c r="U8" s="2465"/>
      <c r="V8" s="2465"/>
      <c r="W8" s="2465"/>
      <c r="X8" s="2465"/>
      <c r="Y8" s="2465"/>
      <c r="Z8" s="2465"/>
      <c r="AA8" s="2465"/>
    </row>
    <row r="9" spans="1:27">
      <c r="A9" t="s">
        <v>846</v>
      </c>
      <c r="B9" s="1577" t="s">
        <v>846</v>
      </c>
      <c r="C9" s="1577" t="s">
        <v>41</v>
      </c>
      <c r="D9" s="13">
        <v>24000000</v>
      </c>
      <c r="E9" s="13">
        <v>25200000</v>
      </c>
      <c r="F9" s="13">
        <v>57500000</v>
      </c>
      <c r="G9" s="13">
        <v>55100000</v>
      </c>
      <c r="H9" s="1579">
        <v>100400000</v>
      </c>
      <c r="I9" s="13">
        <v>109200000</v>
      </c>
      <c r="J9" s="13">
        <v>87800000</v>
      </c>
      <c r="K9" s="13">
        <v>88700000</v>
      </c>
      <c r="L9" s="2465"/>
      <c r="M9" s="2465"/>
      <c r="N9" s="2465"/>
      <c r="O9" s="2465"/>
      <c r="P9" s="2465"/>
      <c r="Q9" s="2465"/>
      <c r="R9" s="2465"/>
      <c r="S9" s="2465"/>
      <c r="T9" s="2465"/>
      <c r="U9" s="2465"/>
      <c r="V9" s="2465"/>
      <c r="W9" s="2465"/>
      <c r="X9" s="2465"/>
      <c r="Y9" s="2465"/>
      <c r="Z9" s="2465"/>
      <c r="AA9" s="2465"/>
    </row>
    <row r="10" spans="1:27">
      <c r="A10" s="1577" t="s">
        <v>7182</v>
      </c>
      <c r="B10" s="1577" t="s">
        <v>7182</v>
      </c>
      <c r="C10" s="1577" t="s">
        <v>7189</v>
      </c>
      <c r="D10" s="1579">
        <v>12800000</v>
      </c>
      <c r="E10" s="125">
        <v>13500000</v>
      </c>
      <c r="F10" s="125">
        <v>19900000</v>
      </c>
      <c r="G10" s="125">
        <v>28900000</v>
      </c>
      <c r="H10" s="125">
        <v>37400000</v>
      </c>
      <c r="I10" s="125">
        <v>42100000</v>
      </c>
      <c r="J10" s="125">
        <v>38400000</v>
      </c>
      <c r="K10" s="125">
        <v>39700000</v>
      </c>
      <c r="L10" s="2465"/>
      <c r="M10" s="2465"/>
      <c r="N10" s="2465"/>
      <c r="O10" s="2465"/>
      <c r="P10" s="2465"/>
      <c r="Q10" s="2465"/>
      <c r="R10" s="2465"/>
      <c r="S10" s="2465"/>
      <c r="T10" s="2465"/>
      <c r="U10" s="2465"/>
      <c r="V10" s="2465"/>
      <c r="W10" s="2465"/>
      <c r="X10" s="2465"/>
      <c r="Y10" s="2465"/>
      <c r="Z10" s="2465"/>
      <c r="AA10" s="2465"/>
    </row>
    <row r="11" spans="1:27">
      <c r="A11" s="1577" t="s">
        <v>7183</v>
      </c>
      <c r="B11" s="1577" t="s">
        <v>7183</v>
      </c>
      <c r="C11" s="1577" t="s">
        <v>7189</v>
      </c>
      <c r="D11" s="1579">
        <v>100000</v>
      </c>
      <c r="E11" s="1579">
        <v>300000</v>
      </c>
      <c r="F11" s="1579">
        <v>16000000</v>
      </c>
      <c r="G11" s="1581">
        <v>18400000</v>
      </c>
      <c r="H11" s="125">
        <v>33100000</v>
      </c>
      <c r="I11" s="2525">
        <v>29600000</v>
      </c>
      <c r="J11" s="125">
        <v>19800000</v>
      </c>
      <c r="K11" s="125">
        <v>19800000</v>
      </c>
      <c r="L11" s="2465"/>
      <c r="M11" s="2465"/>
      <c r="N11" s="2465"/>
      <c r="O11" s="2465"/>
      <c r="P11" s="2465"/>
      <c r="Q11" s="2465"/>
      <c r="R11" s="2465"/>
      <c r="S11" s="2465"/>
      <c r="T11" s="2465"/>
      <c r="U11" s="2465"/>
      <c r="V11" s="2465"/>
      <c r="W11" s="2465"/>
      <c r="X11" s="2465"/>
      <c r="Y11" s="2465"/>
      <c r="Z11" s="2465"/>
      <c r="AA11" s="2465"/>
    </row>
    <row r="12" spans="1:27">
      <c r="A12" s="1577" t="s">
        <v>50</v>
      </c>
      <c r="B12" s="1577" t="s">
        <v>50</v>
      </c>
      <c r="C12" s="1577" t="s">
        <v>7189</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5"/>
      <c r="M12" s="2465"/>
      <c r="N12" s="2465"/>
      <c r="O12" s="2465"/>
      <c r="P12" s="2465"/>
      <c r="Q12" s="2465"/>
      <c r="R12" s="2465"/>
      <c r="S12" s="2465"/>
      <c r="T12" s="2465"/>
      <c r="U12" s="2465"/>
      <c r="V12" s="2465"/>
      <c r="W12" s="2465"/>
      <c r="X12" s="2465"/>
      <c r="Y12" s="2465"/>
      <c r="Z12" s="2465"/>
      <c r="AA12" s="2465"/>
    </row>
    <row r="13" spans="1:27" s="848" customFormat="1">
      <c r="A13" s="2619" t="s">
        <v>53</v>
      </c>
      <c r="B13" s="2619" t="s">
        <v>53</v>
      </c>
      <c r="C13" s="2616" t="s">
        <v>38</v>
      </c>
      <c r="D13" s="2673">
        <f>D14+D15+D16</f>
        <v>20800000</v>
      </c>
      <c r="E13" s="2673">
        <f t="shared" ref="E13:K13" si="3">E14+E15+E16</f>
        <v>21000000</v>
      </c>
      <c r="F13" s="2673">
        <f t="shared" si="3"/>
        <v>21500000</v>
      </c>
      <c r="G13" s="2673">
        <f t="shared" si="3"/>
        <v>19900000</v>
      </c>
      <c r="H13" s="2673">
        <f t="shared" si="3"/>
        <v>29500000</v>
      </c>
      <c r="I13" s="2673">
        <f t="shared" si="3"/>
        <v>26700000</v>
      </c>
      <c r="J13" s="2673">
        <f t="shared" si="3"/>
        <v>42200000</v>
      </c>
      <c r="K13" s="2673">
        <f t="shared" si="3"/>
        <v>37800000</v>
      </c>
      <c r="L13" s="2465"/>
      <c r="M13" s="2465"/>
      <c r="N13" s="2465"/>
      <c r="O13" s="2465"/>
      <c r="P13" s="2465"/>
      <c r="Q13" s="2465"/>
      <c r="R13" s="2465"/>
      <c r="S13" s="2465"/>
      <c r="T13" s="2465"/>
      <c r="U13" s="2465"/>
      <c r="V13" s="2465"/>
      <c r="W13" s="2465"/>
      <c r="X13" s="2465"/>
      <c r="Y13" s="2465"/>
      <c r="Z13" s="2465"/>
      <c r="AA13" s="2465"/>
    </row>
    <row r="14" spans="1:27" s="848" customFormat="1">
      <c r="A14" s="2619" t="s">
        <v>3601</v>
      </c>
      <c r="B14" s="2619" t="s">
        <v>7184</v>
      </c>
      <c r="C14" s="2616" t="s">
        <v>57</v>
      </c>
      <c r="D14" s="125">
        <v>4000000</v>
      </c>
      <c r="E14" s="125">
        <v>4000000</v>
      </c>
      <c r="F14" s="125">
        <v>3400000</v>
      </c>
      <c r="G14" s="2637">
        <v>7300000</v>
      </c>
      <c r="H14" s="2637">
        <v>4400000</v>
      </c>
      <c r="I14" s="2637">
        <v>4300000</v>
      </c>
      <c r="J14" s="2637">
        <v>9500000</v>
      </c>
      <c r="K14" s="2637">
        <v>4700000</v>
      </c>
      <c r="L14" s="2465"/>
      <c r="M14" s="2465"/>
      <c r="N14" s="2465"/>
      <c r="O14" s="2465"/>
      <c r="P14" s="2465"/>
      <c r="Q14" s="2465"/>
      <c r="R14" s="2465"/>
      <c r="S14" s="2465"/>
      <c r="T14" s="2465"/>
      <c r="U14" s="2465"/>
      <c r="V14" s="2465"/>
      <c r="W14" s="2465"/>
      <c r="X14" s="2465"/>
      <c r="Y14" s="2465"/>
      <c r="Z14" s="2465"/>
      <c r="AA14" s="2465"/>
    </row>
    <row r="15" spans="1:27" s="848" customFormat="1">
      <c r="A15" s="2619" t="s">
        <v>7190</v>
      </c>
      <c r="B15" s="2619" t="s">
        <v>7185</v>
      </c>
      <c r="C15" s="2616" t="s">
        <v>57</v>
      </c>
      <c r="D15" s="125">
        <v>16800000</v>
      </c>
      <c r="E15" s="125">
        <v>17000000</v>
      </c>
      <c r="F15" s="125">
        <v>18100000</v>
      </c>
      <c r="G15" s="125">
        <v>12600000</v>
      </c>
      <c r="H15" s="125">
        <v>14600000</v>
      </c>
      <c r="I15" s="125">
        <v>17200000</v>
      </c>
      <c r="J15" s="125">
        <v>27500000</v>
      </c>
      <c r="K15" s="125">
        <v>27900000</v>
      </c>
      <c r="L15" s="2465"/>
      <c r="M15" s="2465"/>
      <c r="N15" s="2465"/>
      <c r="O15" s="2465"/>
      <c r="P15" s="2465"/>
      <c r="Q15" s="2465"/>
      <c r="R15" s="2465"/>
      <c r="S15" s="2465"/>
      <c r="T15" s="2465"/>
      <c r="U15" s="2465"/>
      <c r="V15" s="2465"/>
      <c r="W15" s="2465"/>
      <c r="X15" s="2465"/>
      <c r="Y15" s="2465"/>
      <c r="Z15" s="2465"/>
      <c r="AA15" s="2465"/>
    </row>
    <row r="16" spans="1:27" s="848" customFormat="1">
      <c r="A16" s="2619" t="s">
        <v>7186</v>
      </c>
      <c r="B16" s="2619" t="s">
        <v>7186</v>
      </c>
      <c r="C16" s="2616" t="s">
        <v>57</v>
      </c>
      <c r="D16" s="2673">
        <v>0</v>
      </c>
      <c r="E16" s="2673">
        <v>0</v>
      </c>
      <c r="F16" s="2673">
        <v>0</v>
      </c>
      <c r="G16" s="2637">
        <v>0</v>
      </c>
      <c r="H16" s="2637">
        <v>10500000</v>
      </c>
      <c r="I16" s="2637">
        <v>5200000</v>
      </c>
      <c r="J16" s="125">
        <v>5200000</v>
      </c>
      <c r="K16" s="125">
        <v>5200000</v>
      </c>
      <c r="L16" s="2465"/>
      <c r="M16" s="2465"/>
      <c r="N16" s="2465"/>
      <c r="O16" s="2465"/>
      <c r="P16" s="2465"/>
      <c r="Q16" s="2465"/>
      <c r="R16" s="2465"/>
      <c r="S16" s="2465"/>
      <c r="T16" s="2465"/>
      <c r="U16" s="2465"/>
      <c r="V16" s="2465"/>
      <c r="W16" s="2465"/>
      <c r="X16" s="2465"/>
      <c r="Y16" s="2465"/>
      <c r="Z16" s="2465"/>
      <c r="AA16" s="2465"/>
    </row>
    <row r="17" spans="1:28" s="848" customFormat="1">
      <c r="A17" s="2004" t="s">
        <v>71</v>
      </c>
      <c r="B17" s="2676" t="s">
        <v>379</v>
      </c>
      <c r="C17" s="2677" t="s">
        <v>35</v>
      </c>
      <c r="D17" s="2678">
        <f>D18+D24</f>
        <v>45000000</v>
      </c>
      <c r="E17" s="2678">
        <f t="shared" ref="E17:J17" si="4">E18+E24</f>
        <v>60800000</v>
      </c>
      <c r="F17" s="2678">
        <f t="shared" si="4"/>
        <v>66200000</v>
      </c>
      <c r="G17" s="2678">
        <f t="shared" si="4"/>
        <v>86800000</v>
      </c>
      <c r="H17" s="2678">
        <f t="shared" si="4"/>
        <v>128400000</v>
      </c>
      <c r="I17" s="2678">
        <f t="shared" si="4"/>
        <v>150900000</v>
      </c>
      <c r="J17" s="2678">
        <f t="shared" si="4"/>
        <v>138600000</v>
      </c>
      <c r="K17" s="2678">
        <f>K18+K24</f>
        <v>126800000</v>
      </c>
      <c r="L17" s="2465"/>
      <c r="M17" s="2465"/>
      <c r="N17" s="2465"/>
      <c r="O17" s="2465"/>
      <c r="P17" s="2465"/>
      <c r="Q17" s="2465"/>
      <c r="R17" s="2465"/>
      <c r="S17" s="2465"/>
      <c r="T17" s="2465"/>
      <c r="U17" s="2465"/>
      <c r="V17" s="2465"/>
      <c r="W17" s="2465"/>
      <c r="X17" s="2465"/>
      <c r="Y17" s="2465"/>
      <c r="Z17" s="2465"/>
      <c r="AA17" s="2465"/>
    </row>
    <row r="18" spans="1:28" s="848" customFormat="1">
      <c r="A18" s="2672" t="s">
        <v>1972</v>
      </c>
      <c r="B18" s="2619" t="s">
        <v>799</v>
      </c>
      <c r="C18" s="2672" t="s">
        <v>75</v>
      </c>
      <c r="D18" s="2674">
        <f>D19+D20+D21+D22+D23</f>
        <v>28200000</v>
      </c>
      <c r="E18" s="2674">
        <f t="shared" ref="E18:K18" si="5">E19+E20+E21+E22+E23</f>
        <v>43800000</v>
      </c>
      <c r="F18" s="2674">
        <f t="shared" si="5"/>
        <v>48100000</v>
      </c>
      <c r="G18" s="2674">
        <f t="shared" si="5"/>
        <v>74200000</v>
      </c>
      <c r="H18" s="2674">
        <f t="shared" si="5"/>
        <v>113800000</v>
      </c>
      <c r="I18" s="2674">
        <f t="shared" si="5"/>
        <v>133700000</v>
      </c>
      <c r="J18" s="2674">
        <f t="shared" si="5"/>
        <v>111100000</v>
      </c>
      <c r="K18" s="2674">
        <f t="shared" si="5"/>
        <v>98900000</v>
      </c>
      <c r="L18" s="2465"/>
      <c r="M18" s="2465"/>
      <c r="N18" s="2465"/>
      <c r="O18" s="2465"/>
      <c r="P18" s="2465"/>
      <c r="Q18" s="2465"/>
      <c r="R18" s="2465"/>
      <c r="S18" s="2465"/>
      <c r="T18" s="2465"/>
      <c r="U18" s="2465"/>
      <c r="V18" s="2465"/>
      <c r="W18" s="2465"/>
      <c r="X18" s="2465"/>
      <c r="Y18" s="2465"/>
      <c r="Z18" s="2465"/>
      <c r="AA18" s="2465"/>
    </row>
    <row r="19" spans="1:28" s="848" customFormat="1">
      <c r="A19" s="2672" t="s">
        <v>5289</v>
      </c>
      <c r="B19" s="2672" t="s">
        <v>5289</v>
      </c>
      <c r="C19" s="2672" t="s">
        <v>81</v>
      </c>
      <c r="D19" s="2674">
        <v>10900000</v>
      </c>
      <c r="E19" s="2627">
        <v>10700000</v>
      </c>
      <c r="F19" s="2627">
        <v>13700000</v>
      </c>
      <c r="G19" s="2627">
        <v>24200000</v>
      </c>
      <c r="H19" s="2627">
        <v>33900000</v>
      </c>
      <c r="I19" s="2637">
        <v>49500000</v>
      </c>
      <c r="J19" s="2525">
        <v>42900000</v>
      </c>
      <c r="K19" s="2525">
        <v>43100000</v>
      </c>
      <c r="L19" s="2465"/>
      <c r="M19" s="2465"/>
      <c r="N19" s="2465"/>
      <c r="O19" s="2465"/>
      <c r="P19" s="2465"/>
      <c r="Q19" s="2465"/>
      <c r="R19" s="2465"/>
      <c r="S19" s="2465"/>
      <c r="T19" s="2465"/>
      <c r="U19" s="2465"/>
      <c r="V19" s="2465"/>
      <c r="W19" s="2465"/>
      <c r="X19" s="2465"/>
      <c r="Y19" s="2465"/>
      <c r="Z19" s="2465"/>
      <c r="AA19" s="2465"/>
    </row>
    <row r="20" spans="1:28" s="848" customFormat="1">
      <c r="A20" s="2672" t="s">
        <v>540</v>
      </c>
      <c r="B20" s="2619" t="s">
        <v>540</v>
      </c>
      <c r="C20" s="2672" t="s">
        <v>81</v>
      </c>
      <c r="D20" s="2674">
        <v>12000000</v>
      </c>
      <c r="E20" s="2674">
        <v>18800000</v>
      </c>
      <c r="F20" s="2674">
        <v>21900000</v>
      </c>
      <c r="G20" s="2674">
        <v>26000000</v>
      </c>
      <c r="H20" s="2637">
        <v>40800000</v>
      </c>
      <c r="I20" s="2525">
        <v>45300000</v>
      </c>
      <c r="J20" s="2525">
        <v>40300000</v>
      </c>
      <c r="K20" s="2525">
        <v>34700000</v>
      </c>
      <c r="L20" s="2465"/>
      <c r="M20" s="2465"/>
      <c r="N20" s="2465"/>
      <c r="O20" s="2465"/>
      <c r="P20" s="2465"/>
      <c r="Q20" s="2465"/>
      <c r="R20" s="2465"/>
      <c r="S20" s="2465"/>
      <c r="T20" s="2465"/>
      <c r="U20" s="2465"/>
      <c r="V20" s="2465"/>
      <c r="W20" s="2465"/>
      <c r="X20" s="2465"/>
      <c r="Y20" s="2465"/>
      <c r="Z20" s="2465"/>
      <c r="AA20" s="2465"/>
    </row>
    <row r="21" spans="1:28" s="848" customFormat="1">
      <c r="A21" t="s">
        <v>7187</v>
      </c>
      <c r="B21" t="s">
        <v>7187</v>
      </c>
      <c r="C21" s="2672" t="s">
        <v>81</v>
      </c>
      <c r="D21" s="2674">
        <v>2600000</v>
      </c>
      <c r="E21" s="2674">
        <v>4700000</v>
      </c>
      <c r="F21" s="2674">
        <v>7600000</v>
      </c>
      <c r="G21" s="2674">
        <v>11700000</v>
      </c>
      <c r="H21" s="2637">
        <v>20500000</v>
      </c>
      <c r="I21" s="2637">
        <v>14500000</v>
      </c>
      <c r="J21" s="2525">
        <v>13500000</v>
      </c>
      <c r="K21" s="2525">
        <v>13200000</v>
      </c>
      <c r="L21" s="2465"/>
      <c r="M21" s="2465"/>
      <c r="N21" s="2465"/>
      <c r="O21" s="2465"/>
      <c r="P21" s="2465"/>
      <c r="Q21" s="2465"/>
      <c r="R21" s="2465"/>
      <c r="S21" s="2465"/>
      <c r="T21" s="2465"/>
      <c r="U21" s="2465"/>
      <c r="V21" s="2465"/>
      <c r="W21" s="2465"/>
      <c r="X21" s="2465"/>
      <c r="Y21" s="2465"/>
      <c r="Z21" s="2465"/>
      <c r="AA21" s="2465"/>
    </row>
    <row r="22" spans="1:28" s="848" customFormat="1">
      <c r="A22" t="s">
        <v>7188</v>
      </c>
      <c r="B22" t="s">
        <v>7188</v>
      </c>
      <c r="C22" s="2672" t="s">
        <v>81</v>
      </c>
      <c r="D22" s="2674">
        <v>700000</v>
      </c>
      <c r="E22" s="2674">
        <v>2200000</v>
      </c>
      <c r="F22" s="2674">
        <v>1000000</v>
      </c>
      <c r="G22" s="2674">
        <v>3200000</v>
      </c>
      <c r="H22" s="2637">
        <v>11000000</v>
      </c>
      <c r="I22" s="2637">
        <v>9400000</v>
      </c>
      <c r="J22" s="2525">
        <v>5800000</v>
      </c>
      <c r="K22" s="2525">
        <v>3600000</v>
      </c>
      <c r="L22" s="2465"/>
      <c r="M22" s="2465"/>
      <c r="N22" s="2465"/>
      <c r="O22" s="2465"/>
      <c r="P22" s="2465"/>
      <c r="Q22" s="2465"/>
      <c r="R22" s="2465"/>
      <c r="S22" s="2465"/>
      <c r="T22" s="2465"/>
      <c r="U22" s="2465"/>
      <c r="V22" s="2465"/>
      <c r="W22" s="2465"/>
      <c r="X22" s="2465"/>
      <c r="Y22" s="2465"/>
      <c r="Z22" s="2465"/>
      <c r="AA22" s="2465"/>
    </row>
    <row r="23" spans="1:28" s="848" customFormat="1">
      <c r="A23" t="s">
        <v>50</v>
      </c>
      <c r="B23" t="s">
        <v>50</v>
      </c>
      <c r="C23" s="2672" t="s">
        <v>81</v>
      </c>
      <c r="D23" s="2674">
        <v>2000000</v>
      </c>
      <c r="E23" s="2627">
        <v>7400000</v>
      </c>
      <c r="F23" s="2674">
        <v>3900000</v>
      </c>
      <c r="G23" s="2637">
        <v>9100000</v>
      </c>
      <c r="H23" s="2637">
        <v>7600000</v>
      </c>
      <c r="I23" s="2525">
        <v>15000000</v>
      </c>
      <c r="J23" s="2525">
        <v>8600000</v>
      </c>
      <c r="K23" s="2525">
        <v>4300000</v>
      </c>
      <c r="L23" s="2465"/>
      <c r="M23" s="2465"/>
      <c r="N23" s="2465"/>
      <c r="O23" s="2465"/>
      <c r="P23" s="2465"/>
      <c r="Q23" s="2465"/>
      <c r="R23" s="2465"/>
      <c r="S23" s="2465"/>
      <c r="T23" s="2465"/>
      <c r="U23" s="2465"/>
      <c r="V23" s="2465"/>
      <c r="W23" s="2465"/>
      <c r="X23" s="2465"/>
      <c r="Y23" s="2465"/>
      <c r="Z23" s="2465"/>
      <c r="AA23" s="2465"/>
    </row>
    <row r="24" spans="1:28" s="848" customFormat="1">
      <c r="A24" s="2672" t="s">
        <v>907</v>
      </c>
      <c r="B24" t="s">
        <v>5569</v>
      </c>
      <c r="C24" s="2672" t="s">
        <v>75</v>
      </c>
      <c r="D24" s="2674">
        <v>16800000</v>
      </c>
      <c r="E24" s="2674">
        <v>17000000</v>
      </c>
      <c r="F24" s="2674">
        <v>18100000</v>
      </c>
      <c r="G24" s="2637">
        <v>12600000</v>
      </c>
      <c r="H24" s="2637">
        <v>14600000</v>
      </c>
      <c r="I24" s="2525">
        <v>17200000</v>
      </c>
      <c r="J24" s="2525">
        <v>27500000</v>
      </c>
      <c r="K24" s="2525">
        <v>27900000</v>
      </c>
      <c r="L24" s="2465"/>
      <c r="M24" s="2465"/>
      <c r="N24" s="2465"/>
      <c r="O24" s="2465"/>
      <c r="P24" s="2465"/>
      <c r="Q24" s="2465"/>
      <c r="R24" s="2465"/>
      <c r="S24" s="2465"/>
      <c r="T24" s="2465"/>
      <c r="U24" s="2465"/>
      <c r="V24" s="2465"/>
      <c r="W24" s="2465"/>
      <c r="X24" s="2465"/>
      <c r="Y24" s="2465"/>
      <c r="Z24" s="2465"/>
      <c r="AA24" s="2465"/>
    </row>
    <row r="25" spans="1:28" s="848" customFormat="1">
      <c r="A25" s="2005" t="s">
        <v>115</v>
      </c>
      <c r="B25" s="2676" t="s">
        <v>115</v>
      </c>
      <c r="C25" s="2676" t="s">
        <v>35</v>
      </c>
      <c r="D25" s="2679">
        <f>D26+D27</f>
        <v>-9300000</v>
      </c>
      <c r="E25" s="2679">
        <f t="shared" ref="E25:K25" si="6">E26+E27</f>
        <v>-7500000</v>
      </c>
      <c r="F25" s="2679">
        <f t="shared" si="6"/>
        <v>-38300000</v>
      </c>
      <c r="G25" s="2679">
        <f t="shared" si="6"/>
        <v>-12700000</v>
      </c>
      <c r="H25" s="2679">
        <f t="shared" si="6"/>
        <v>-23500000</v>
      </c>
      <c r="I25" s="2679">
        <f t="shared" si="6"/>
        <v>-15700000</v>
      </c>
      <c r="J25" s="2679">
        <f t="shared" si="6"/>
        <v>-13300000</v>
      </c>
      <c r="K25" s="2679">
        <f t="shared" si="6"/>
        <v>-22100000</v>
      </c>
      <c r="L25" s="2465"/>
      <c r="M25" s="2465"/>
      <c r="N25" s="2465"/>
      <c r="O25" s="2465"/>
      <c r="P25" s="2465"/>
      <c r="Q25" s="2465"/>
      <c r="R25" s="2465"/>
      <c r="S25" s="2465"/>
      <c r="T25" s="2465"/>
      <c r="U25" s="2465"/>
      <c r="V25" s="2465"/>
      <c r="W25" s="2465"/>
      <c r="X25" s="2465"/>
      <c r="Y25" s="2465"/>
      <c r="Z25" s="2465"/>
      <c r="AA25" s="2465"/>
    </row>
    <row r="26" spans="1:28">
      <c r="A26" s="1577" t="s">
        <v>691</v>
      </c>
      <c r="B26" s="1577" t="s">
        <v>691</v>
      </c>
      <c r="C26" s="11" t="s">
        <v>119</v>
      </c>
      <c r="D26" s="2071">
        <v>-4700000</v>
      </c>
      <c r="E26" s="2071">
        <v>1000000</v>
      </c>
      <c r="F26" s="2071">
        <v>-15000000</v>
      </c>
      <c r="G26" s="1581">
        <v>-5100000</v>
      </c>
      <c r="H26" s="1581">
        <v>-18900000</v>
      </c>
      <c r="I26" s="1581">
        <v>-13000000</v>
      </c>
      <c r="J26" s="1581">
        <v>-10300000</v>
      </c>
      <c r="K26" s="1581">
        <v>-19200000</v>
      </c>
      <c r="L26" s="2465"/>
      <c r="M26" s="2465"/>
      <c r="N26" s="2465"/>
      <c r="O26" s="2465"/>
      <c r="P26" s="2465"/>
      <c r="Q26" s="2465"/>
      <c r="R26" s="2465"/>
      <c r="S26" s="2465"/>
      <c r="T26" s="2465"/>
      <c r="U26" s="2465"/>
      <c r="V26" s="2465"/>
      <c r="W26" s="2465"/>
      <c r="X26" s="2465"/>
      <c r="Y26" s="2465"/>
      <c r="Z26" s="2465"/>
      <c r="AA26" s="2465"/>
    </row>
    <row r="27" spans="1:28" ht="15.75" customHeight="1">
      <c r="A27" s="1577" t="s">
        <v>6893</v>
      </c>
      <c r="B27" s="1577" t="s">
        <v>6893</v>
      </c>
      <c r="C27" s="11" t="s">
        <v>119</v>
      </c>
      <c r="D27" s="2071">
        <v>-4600000</v>
      </c>
      <c r="E27" s="2071">
        <v>-8500000</v>
      </c>
      <c r="F27" s="2071">
        <v>-23300000</v>
      </c>
      <c r="G27" s="1581">
        <v>-7600000</v>
      </c>
      <c r="H27" s="1581">
        <v>-4600000</v>
      </c>
      <c r="I27" s="2525">
        <v>-2700000</v>
      </c>
      <c r="J27" s="2525">
        <v>-3000000</v>
      </c>
      <c r="K27" s="2525">
        <v>-2900000</v>
      </c>
      <c r="L27" s="2465"/>
      <c r="M27" s="2465"/>
      <c r="N27" s="2465"/>
      <c r="O27" s="2465"/>
      <c r="P27" s="2465"/>
      <c r="Q27" s="2465"/>
      <c r="R27" s="2465"/>
      <c r="S27" s="2465"/>
      <c r="T27" s="2465"/>
      <c r="U27" s="2465"/>
      <c r="V27" s="2465"/>
      <c r="W27" s="2465"/>
      <c r="X27" s="2465"/>
      <c r="Y27" s="2465"/>
      <c r="Z27" s="2465"/>
      <c r="AA27" s="2465"/>
    </row>
    <row r="28" spans="1:28">
      <c r="B28" s="1580"/>
      <c r="I28" s="2522"/>
      <c r="J28" s="2522"/>
      <c r="K28" s="2522"/>
      <c r="L28" s="2465"/>
      <c r="M28" s="2465"/>
      <c r="N28" s="2465"/>
      <c r="O28" s="2465"/>
      <c r="P28" s="2465"/>
      <c r="Q28" s="2465"/>
      <c r="R28" s="2465"/>
      <c r="S28" s="2465"/>
      <c r="T28" s="2465"/>
      <c r="U28" s="2465"/>
      <c r="V28" s="2465"/>
      <c r="W28" s="2465"/>
      <c r="X28" s="2465"/>
      <c r="Y28" s="2465"/>
      <c r="Z28" s="2465"/>
      <c r="AA28" s="2465"/>
    </row>
    <row r="29" spans="1:28">
      <c r="A29" s="1577"/>
      <c r="B29" s="1577"/>
      <c r="C29" s="1577"/>
      <c r="D29" s="1570" t="s">
        <v>139</v>
      </c>
      <c r="E29" s="1570" t="s">
        <v>139</v>
      </c>
      <c r="F29" s="1570" t="s">
        <v>139</v>
      </c>
      <c r="G29" s="1570" t="s">
        <v>139</v>
      </c>
      <c r="H29" s="1570" t="s">
        <v>139</v>
      </c>
      <c r="I29" s="1570" t="s">
        <v>139</v>
      </c>
      <c r="J29" s="1570" t="s">
        <v>139</v>
      </c>
      <c r="K29" s="1570" t="s">
        <v>139</v>
      </c>
      <c r="L29" s="2522"/>
      <c r="M29" s="2465"/>
      <c r="N29" s="2465"/>
      <c r="O29" s="2465"/>
      <c r="P29" s="2465"/>
      <c r="Q29" s="2465"/>
      <c r="R29" s="2465"/>
      <c r="S29" s="2465"/>
      <c r="T29" s="2465"/>
      <c r="U29" s="2465"/>
      <c r="V29" s="2465"/>
      <c r="W29" s="2465"/>
      <c r="X29" s="2465"/>
      <c r="Y29" s="2465"/>
      <c r="Z29" s="2465"/>
      <c r="AA29" s="2465"/>
      <c r="AB29" s="2465"/>
    </row>
    <row r="30" spans="1:28">
      <c r="A30" s="1576"/>
      <c r="I30" s="1570"/>
      <c r="J30" s="1570"/>
      <c r="K30" s="2522"/>
      <c r="L30" s="2465"/>
      <c r="M30" s="2465"/>
      <c r="N30" s="2465"/>
      <c r="O30" s="2465"/>
      <c r="P30" s="2465"/>
      <c r="Q30" s="2465"/>
      <c r="R30" s="2465"/>
      <c r="S30" s="2465"/>
      <c r="T30" s="2465"/>
      <c r="U30" s="2465"/>
      <c r="V30" s="2465"/>
      <c r="W30" s="2465"/>
      <c r="X30" s="2465"/>
      <c r="Y30" s="2465"/>
      <c r="Z30" s="2465"/>
      <c r="AA30" s="2465"/>
    </row>
    <row r="31" spans="1:28">
      <c r="I31" s="1570"/>
      <c r="J31" s="1570"/>
      <c r="K31" s="2522"/>
      <c r="L31" s="2465"/>
      <c r="M31" s="2465"/>
      <c r="N31" s="2465"/>
      <c r="O31" s="2465"/>
      <c r="P31" s="2465"/>
      <c r="Q31" s="2465"/>
      <c r="R31" s="2465"/>
      <c r="S31" s="2465"/>
      <c r="T31" s="2465"/>
      <c r="U31" s="2465"/>
      <c r="V31" s="2465"/>
      <c r="W31" s="2465"/>
      <c r="X31" s="2465"/>
      <c r="Y31" s="2465"/>
      <c r="Z31" s="2465"/>
      <c r="AA31" s="2465"/>
    </row>
    <row r="32" spans="1:28">
      <c r="A32" s="1576"/>
      <c r="B32" s="1570" t="s">
        <v>284</v>
      </c>
      <c r="D32" s="2641" t="e">
        <f t="shared" ref="D32:G32" si="7">C6-C7-C13</f>
        <v>#VALUE!</v>
      </c>
      <c r="E32" s="2641">
        <f t="shared" si="7"/>
        <v>0</v>
      </c>
      <c r="F32" s="2641">
        <f t="shared" si="7"/>
        <v>0</v>
      </c>
      <c r="G32" s="2641">
        <f t="shared" si="7"/>
        <v>0</v>
      </c>
      <c r="H32" s="2641">
        <f>G6-G7-G13</f>
        <v>0</v>
      </c>
      <c r="I32" s="2641">
        <f>H6-H7-H13</f>
        <v>0</v>
      </c>
      <c r="J32" s="2641">
        <f>I6-I7-I13</f>
        <v>0</v>
      </c>
      <c r="K32" s="2641">
        <f>J6-J7-J13</f>
        <v>0</v>
      </c>
      <c r="L32" s="365"/>
      <c r="N32" s="2465"/>
      <c r="O32" s="2465"/>
      <c r="P32" s="2465"/>
      <c r="Q32" s="2465"/>
      <c r="R32" s="2465"/>
      <c r="S32" s="2465"/>
      <c r="T32" s="2465"/>
      <c r="U32" s="2465"/>
      <c r="V32" s="2465"/>
      <c r="W32" s="2465"/>
      <c r="X32" s="2465"/>
      <c r="Y32" s="2465"/>
      <c r="Z32" s="2465"/>
      <c r="AA32" s="2465"/>
      <c r="AB32" s="2465"/>
    </row>
    <row r="33" spans="2:28">
      <c r="B33" s="1570" t="s">
        <v>358</v>
      </c>
      <c r="D33" s="2641" t="e">
        <f>C7-C8-C9-#REF!</f>
        <v>#VALUE!</v>
      </c>
      <c r="E33" s="2641" t="e">
        <f>D7-D8-D9-#REF!</f>
        <v>#REF!</v>
      </c>
      <c r="F33" s="2641" t="e">
        <f>E7-E8-E9-#REF!</f>
        <v>#REF!</v>
      </c>
      <c r="G33" s="2641" t="e">
        <f>F7-F8-F9-#REF!</f>
        <v>#REF!</v>
      </c>
      <c r="H33" s="2641" t="e">
        <f>G7-G8-G9-#REF!</f>
        <v>#REF!</v>
      </c>
      <c r="I33" s="2641" t="e">
        <f>H7-H8-H9-#REF!</f>
        <v>#REF!</v>
      </c>
      <c r="J33" s="2641" t="e">
        <f>I7-I8-I9-#REF!</f>
        <v>#REF!</v>
      </c>
      <c r="K33" s="2641" t="e">
        <f>J7-J8-J9-#REF!</f>
        <v>#REF!</v>
      </c>
      <c r="L33" s="365"/>
      <c r="N33" s="2465"/>
      <c r="O33" s="2465"/>
      <c r="P33" s="2465"/>
      <c r="Q33" s="2465"/>
      <c r="R33" s="2465"/>
      <c r="S33" s="2465"/>
      <c r="T33" s="2465"/>
      <c r="U33" s="2465"/>
      <c r="V33" s="2465"/>
      <c r="W33" s="2465"/>
      <c r="X33" s="2465"/>
      <c r="Y33" s="2465"/>
      <c r="Z33" s="2465"/>
      <c r="AA33" s="2465"/>
      <c r="AB33" s="2465"/>
    </row>
    <row r="34" spans="2:28">
      <c r="B34" s="1570" t="s">
        <v>142</v>
      </c>
      <c r="D34" s="2643" t="e">
        <f>C8-#REF!-#REF!-#REF!</f>
        <v>#VALUE!</v>
      </c>
      <c r="E34" s="2643" t="e">
        <f>D8-#REF!-#REF!-#REF!</f>
        <v>#REF!</v>
      </c>
      <c r="F34" s="2643" t="e">
        <f>E8-#REF!-#REF!-#REF!</f>
        <v>#REF!</v>
      </c>
      <c r="G34" s="2643" t="e">
        <f>F8-#REF!-#REF!-#REF!</f>
        <v>#REF!</v>
      </c>
      <c r="H34" s="2643" t="e">
        <f>G8-#REF!-#REF!-#REF!</f>
        <v>#REF!</v>
      </c>
      <c r="I34" s="2643" t="e">
        <f>H8-#REF!-#REF!-#REF!</f>
        <v>#REF!</v>
      </c>
      <c r="J34" s="2643" t="e">
        <f>I8-#REF!-#REF!-#REF!</f>
        <v>#REF!</v>
      </c>
      <c r="K34" s="2643" t="e">
        <f>J8-#REF!-#REF!-#REF!</f>
        <v>#REF!</v>
      </c>
      <c r="L34" s="365"/>
      <c r="N34" s="2465"/>
      <c r="O34" s="2465"/>
      <c r="P34" s="2465"/>
      <c r="Q34" s="2465"/>
      <c r="R34" s="2465"/>
      <c r="S34" s="2465"/>
      <c r="T34" s="2465"/>
      <c r="U34" s="2465"/>
      <c r="V34" s="2465"/>
      <c r="W34" s="2465"/>
      <c r="X34" s="2465"/>
      <c r="Y34" s="2465"/>
      <c r="Z34" s="2465"/>
      <c r="AA34" s="2465"/>
      <c r="AB34" s="2465"/>
    </row>
    <row r="35" spans="2:28">
      <c r="B35" s="1570" t="s">
        <v>145</v>
      </c>
      <c r="D35" s="2641" t="e">
        <f>C17-#REF!-#REF!</f>
        <v>#VALUE!</v>
      </c>
      <c r="E35" s="2641" t="e">
        <f>D17-#REF!-#REF!</f>
        <v>#REF!</v>
      </c>
      <c r="F35" s="2641" t="e">
        <f>E17-#REF!-#REF!</f>
        <v>#REF!</v>
      </c>
      <c r="G35" s="2641" t="e">
        <f>F17-#REF!-#REF!</f>
        <v>#REF!</v>
      </c>
      <c r="H35" s="2641" t="e">
        <f>G17-#REF!-#REF!</f>
        <v>#REF!</v>
      </c>
      <c r="I35" s="2641" t="e">
        <f>H17-#REF!-#REF!</f>
        <v>#REF!</v>
      </c>
      <c r="J35" s="2641" t="e">
        <f>I17-#REF!-#REF!</f>
        <v>#REF!</v>
      </c>
      <c r="K35" s="2641" t="e">
        <f>J17-#REF!-#REF!</f>
        <v>#REF!</v>
      </c>
      <c r="L35" s="365"/>
      <c r="N35" s="2465"/>
      <c r="O35" s="2465"/>
      <c r="P35" s="2465"/>
      <c r="Q35" s="2465"/>
      <c r="R35" s="2465"/>
      <c r="S35" s="2465"/>
      <c r="T35" s="2465"/>
      <c r="U35" s="2465"/>
      <c r="V35" s="2465"/>
      <c r="W35" s="2465"/>
      <c r="X35" s="2465"/>
      <c r="Y35" s="2465"/>
      <c r="Z35" s="2465"/>
      <c r="AA35" s="2465"/>
      <c r="AB35" s="2465"/>
    </row>
    <row r="36" spans="2:28">
      <c r="B36" s="1570" t="s">
        <v>623</v>
      </c>
      <c r="D36" s="2641" t="e">
        <f>#REF!-#REF!-#REF!-#REF!-#REF!-#REF!-#REF!-#REF!-#REF!-#REF!</f>
        <v>#REF!</v>
      </c>
      <c r="E36" s="2641" t="e">
        <f>#REF!-#REF!-#REF!-#REF!-#REF!-#REF!-#REF!-#REF!-#REF!-#REF!</f>
        <v>#REF!</v>
      </c>
      <c r="F36" s="2641" t="e">
        <f>#REF!-#REF!-#REF!-#REF!-#REF!-#REF!-#REF!-#REF!-#REF!-#REF!</f>
        <v>#REF!</v>
      </c>
      <c r="G36" s="2641" t="e">
        <f>#REF!-#REF!-#REF!-#REF!-#REF!-#REF!-#REF!-#REF!-#REF!-#REF!</f>
        <v>#REF!</v>
      </c>
      <c r="H36" s="2641" t="e">
        <f>#REF!-#REF!-#REF!-#REF!-#REF!-#REF!-#REF!-#REF!-#REF!-#REF!</f>
        <v>#REF!</v>
      </c>
      <c r="I36" s="2641" t="e">
        <f>#REF!-#REF!-#REF!-#REF!-#REF!-#REF!-#REF!-#REF!-#REF!-#REF!</f>
        <v>#REF!</v>
      </c>
      <c r="J36" s="2641" t="e">
        <f>#REF!-#REF!-#REF!-#REF!-#REF!-#REF!-#REF!-#REF!-#REF!-#REF!</f>
        <v>#REF!</v>
      </c>
      <c r="K36" s="2641" t="e">
        <f>#REF!-#REF!-#REF!-#REF!-#REF!-#REF!-#REF!-#REF!-#REF!-#REF!</f>
        <v>#REF!</v>
      </c>
      <c r="L36" s="365"/>
    </row>
    <row r="37" spans="2:28">
      <c r="B37" s="1570" t="s">
        <v>148</v>
      </c>
      <c r="D37" s="2644" t="e">
        <f>C25-#REF!-#REF!</f>
        <v>#VALUE!</v>
      </c>
      <c r="E37" s="2644" t="e">
        <f>D25-#REF!-#REF!</f>
        <v>#REF!</v>
      </c>
      <c r="F37" s="2644" t="e">
        <f>E25-#REF!-#REF!</f>
        <v>#REF!</v>
      </c>
      <c r="G37" s="2644" t="e">
        <f>F25-#REF!-#REF!</f>
        <v>#REF!</v>
      </c>
      <c r="H37" s="2644" t="e">
        <f>G25-#REF!-#REF!</f>
        <v>#REF!</v>
      </c>
      <c r="I37" s="2644" t="e">
        <f>H25-#REF!-#REF!</f>
        <v>#REF!</v>
      </c>
      <c r="J37" s="2644" t="e">
        <f>I25-#REF!-#REF!</f>
        <v>#REF!</v>
      </c>
      <c r="K37" s="2644" t="e">
        <f>J25-#REF!-#REF!</f>
        <v>#REF!</v>
      </c>
      <c r="L37" s="365"/>
    </row>
    <row r="38" spans="2:28">
      <c r="B38" s="1570" t="s">
        <v>1174</v>
      </c>
      <c r="D38" s="2644"/>
      <c r="E38" s="2644"/>
      <c r="F38" s="2644"/>
      <c r="G38" s="2644"/>
      <c r="H38" s="2644"/>
      <c r="I38" s="2644"/>
      <c r="J38" s="2644"/>
      <c r="K38" s="2644"/>
      <c r="L38" s="365"/>
    </row>
    <row r="39" spans="2:28">
      <c r="B39" s="1570" t="s">
        <v>362</v>
      </c>
      <c r="D39" s="2060"/>
      <c r="E39" s="2060"/>
      <c r="F39" s="2060"/>
      <c r="G39" s="2060"/>
      <c r="H39" s="2060"/>
      <c r="I39" s="2060"/>
      <c r="J39" s="2060"/>
      <c r="K39" s="2060"/>
    </row>
    <row r="40" spans="2:28">
      <c r="B40" s="1570" t="s">
        <v>6869</v>
      </c>
      <c r="D40" s="2647" t="e">
        <f>#REF!-#REF!-#REF!</f>
        <v>#REF!</v>
      </c>
      <c r="E40" s="2647" t="e">
        <f>#REF!-#REF!-#REF!</f>
        <v>#REF!</v>
      </c>
      <c r="F40" s="2647" t="e">
        <f>#REF!-#REF!-#REF!</f>
        <v>#REF!</v>
      </c>
      <c r="G40" s="2647" t="e">
        <f>#REF!-#REF!-#REF!</f>
        <v>#REF!</v>
      </c>
      <c r="H40" s="2647" t="e">
        <f>#REF!-#REF!-#REF!</f>
        <v>#REF!</v>
      </c>
      <c r="I40" s="2647" t="e">
        <f>#REF!-#REF!-#REF!</f>
        <v>#REF!</v>
      </c>
      <c r="J40" s="2647" t="e">
        <f>#REF!-#REF!-#REF!</f>
        <v>#REF!</v>
      </c>
      <c r="K40" s="2647"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8" bestFit="1" customWidth="1"/>
  </cols>
  <sheetData>
    <row r="1" spans="1:50">
      <c r="A1" s="26" t="s">
        <v>4898</v>
      </c>
      <c r="B1" s="82" t="s">
        <v>4899</v>
      </c>
      <c r="C1" s="82"/>
      <c r="D1" s="27"/>
      <c r="E1" s="27"/>
      <c r="F1" s="27"/>
      <c r="G1" s="27"/>
      <c r="H1" s="27"/>
      <c r="I1" s="27"/>
      <c r="J1" s="27"/>
      <c r="K1" s="27"/>
      <c r="L1" s="27"/>
      <c r="M1" s="27"/>
      <c r="N1" s="27"/>
      <c r="O1" s="28"/>
      <c r="P1" s="28"/>
      <c r="Q1" s="28"/>
      <c r="R1" s="29"/>
      <c r="S1" s="28"/>
      <c r="T1" s="28"/>
      <c r="U1" s="28"/>
      <c r="V1" s="28"/>
      <c r="W1" s="28"/>
      <c r="X1" s="2"/>
      <c r="Y1" s="365"/>
      <c r="Z1" s="1857"/>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4900</v>
      </c>
      <c r="C2" s="30"/>
      <c r="D2" s="28"/>
      <c r="E2" s="28"/>
      <c r="F2" s="28"/>
      <c r="G2" s="28"/>
      <c r="H2" s="28"/>
      <c r="I2" s="28"/>
      <c r="J2" s="28"/>
      <c r="K2" s="28"/>
      <c r="L2" s="28"/>
      <c r="M2" s="28"/>
      <c r="N2" s="28"/>
      <c r="O2" s="28"/>
      <c r="P2" s="28"/>
      <c r="Q2" s="28"/>
      <c r="R2" s="31"/>
      <c r="S2" s="32"/>
      <c r="T2" s="33"/>
      <c r="U2" s="28"/>
      <c r="V2" s="28"/>
      <c r="W2" s="28"/>
      <c r="X2" s="2"/>
      <c r="Y2" s="365"/>
      <c r="Z2" s="1857"/>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6">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732</v>
      </c>
      <c r="B6" s="19" t="s">
        <v>34</v>
      </c>
      <c r="C6" s="848" t="s">
        <v>35</v>
      </c>
      <c r="G6" s="1836">
        <v>65700000000</v>
      </c>
      <c r="H6" s="1836">
        <v>71800000000</v>
      </c>
      <c r="I6" s="1837">
        <v>83300000000</v>
      </c>
      <c r="J6" s="1837">
        <v>84600000000</v>
      </c>
      <c r="K6" s="1837">
        <v>102000000000</v>
      </c>
      <c r="L6" s="1837">
        <v>125300000000</v>
      </c>
      <c r="M6" s="1838">
        <v>163800000000</v>
      </c>
      <c r="N6" s="1838">
        <v>214700000000</v>
      </c>
      <c r="O6" s="1838">
        <v>242000000000</v>
      </c>
      <c r="P6" s="1838">
        <v>285000000000</v>
      </c>
      <c r="Q6" s="1844">
        <v>327000000000</v>
      </c>
      <c r="R6" s="1844">
        <v>400000000000</v>
      </c>
      <c r="S6" s="1844">
        <v>442000000000</v>
      </c>
      <c r="T6" s="1845">
        <v>525000000000</v>
      </c>
      <c r="U6" s="1845">
        <v>612000000000</v>
      </c>
      <c r="V6" s="1827">
        <v>687000000000</v>
      </c>
      <c r="W6" s="1827">
        <v>763000000000</v>
      </c>
      <c r="X6" s="1827">
        <v>846000000000</v>
      </c>
      <c r="Y6" s="1854">
        <v>934000000000</v>
      </c>
      <c r="Z6" s="1854">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1142</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6">
        <v>296000000000</v>
      </c>
      <c r="R7" s="1846">
        <v>357000000000</v>
      </c>
      <c r="S7" s="1846">
        <v>406000000000</v>
      </c>
      <c r="T7" s="1815">
        <v>482000000000</v>
      </c>
      <c r="U7" s="1815">
        <v>565000000000</v>
      </c>
      <c r="V7" s="1829">
        <v>635000000000</v>
      </c>
      <c r="W7" s="1829">
        <v>706000000000</v>
      </c>
      <c r="X7" s="1829">
        <v>782000000000</v>
      </c>
      <c r="Y7" s="1855">
        <v>864000000000</v>
      </c>
      <c r="Z7" s="1855">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6">
        <v>260000000000</v>
      </c>
      <c r="R8" s="1846">
        <v>312000000000</v>
      </c>
      <c r="S8" s="1846">
        <v>356000000000</v>
      </c>
      <c r="T8" s="1815">
        <v>421000000000</v>
      </c>
      <c r="U8" s="1815">
        <v>506000000000</v>
      </c>
      <c r="V8" s="1829">
        <v>572000000000</v>
      </c>
      <c r="W8" s="1829">
        <v>635000000000</v>
      </c>
      <c r="X8" s="1829">
        <v>704000000000</v>
      </c>
      <c r="Y8" s="1855">
        <v>778000000000</v>
      </c>
      <c r="Z8" s="1855">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6">
        <v>36000000000</v>
      </c>
      <c r="R9" s="1846">
        <v>44000000000</v>
      </c>
      <c r="S9" s="1846">
        <v>50000000000</v>
      </c>
      <c r="T9" s="1815">
        <v>61000000000</v>
      </c>
      <c r="U9" s="1815">
        <v>60000000000</v>
      </c>
      <c r="V9" s="1829">
        <v>63000000000</v>
      </c>
      <c r="W9" s="1829">
        <v>70000000000</v>
      </c>
      <c r="X9" s="1829">
        <v>78000000000</v>
      </c>
      <c r="Y9" s="1855">
        <v>87000000000</v>
      </c>
      <c r="Z9" s="1855">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9" t="s">
        <v>53</v>
      </c>
      <c r="B10" s="918" t="s">
        <v>53</v>
      </c>
      <c r="C10" s="118" t="s">
        <v>38</v>
      </c>
      <c r="G10" s="1836">
        <v>9600000000</v>
      </c>
      <c r="H10" s="1836">
        <v>11300000000</v>
      </c>
      <c r="I10" s="1837">
        <v>14400000000</v>
      </c>
      <c r="J10" s="1837">
        <v>13800000000</v>
      </c>
      <c r="K10" s="1837">
        <v>15800000000</v>
      </c>
      <c r="L10" s="1837">
        <v>20400000000</v>
      </c>
      <c r="M10" s="1838">
        <v>26400000000</v>
      </c>
      <c r="N10" s="1838">
        <v>38500000000</v>
      </c>
      <c r="O10" s="1838">
        <v>44000000000</v>
      </c>
      <c r="P10" s="1838">
        <v>41000000000</v>
      </c>
      <c r="Q10" s="1844">
        <v>31000000000</v>
      </c>
      <c r="R10" s="1844">
        <v>44000000000</v>
      </c>
      <c r="S10" s="1844">
        <v>36000000000</v>
      </c>
      <c r="T10" s="1845">
        <v>43000000000</v>
      </c>
      <c r="U10" s="1845">
        <v>47000000000</v>
      </c>
      <c r="V10" s="1827">
        <v>51000000000</v>
      </c>
      <c r="W10" s="1827">
        <v>57000000000</v>
      </c>
      <c r="X10" s="1827">
        <v>63000000000</v>
      </c>
      <c r="Y10" s="1854">
        <v>70000000000</v>
      </c>
      <c r="Z10" s="1854">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538</v>
      </c>
      <c r="C11" s="909" t="s">
        <v>35</v>
      </c>
      <c r="G11" s="1836">
        <v>72900000000</v>
      </c>
      <c r="H11" s="1836">
        <v>76800000000</v>
      </c>
      <c r="I11" s="1837">
        <v>87800000000</v>
      </c>
      <c r="J11" s="1837">
        <v>95100000000</v>
      </c>
      <c r="K11" s="1837">
        <v>115800000000</v>
      </c>
      <c r="L11" s="1837">
        <v>142300000000</v>
      </c>
      <c r="M11" s="1838">
        <v>189200000000</v>
      </c>
      <c r="N11" s="1838">
        <v>224000000000</v>
      </c>
      <c r="O11" s="1838">
        <v>255000000000</v>
      </c>
      <c r="P11" s="1838">
        <v>295000000000</v>
      </c>
      <c r="Q11" s="1844">
        <v>292000000000</v>
      </c>
      <c r="R11" s="1844">
        <v>370000000000</v>
      </c>
      <c r="S11" s="1844">
        <v>428000000000</v>
      </c>
      <c r="T11" s="1845">
        <v>495000000000</v>
      </c>
      <c r="U11" s="1845">
        <v>639000000000</v>
      </c>
      <c r="V11" s="1827">
        <v>720000000000</v>
      </c>
      <c r="W11" s="1827">
        <v>793000000000</v>
      </c>
      <c r="X11" s="1827">
        <v>863000000000</v>
      </c>
      <c r="Y11" s="1854">
        <v>951000000000</v>
      </c>
      <c r="Z11" s="1854">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799</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6">
        <v>240000000000</v>
      </c>
      <c r="R12" s="1846">
        <v>304000000000</v>
      </c>
      <c r="S12" s="1846">
        <v>339000000000</v>
      </c>
      <c r="T12" s="1815">
        <v>371000000000</v>
      </c>
      <c r="U12" s="1815">
        <v>488000000000</v>
      </c>
      <c r="V12" s="1829">
        <v>551000000000</v>
      </c>
      <c r="W12" s="1829">
        <v>604000000000</v>
      </c>
      <c r="X12" s="1829">
        <v>671000000000</v>
      </c>
      <c r="Y12" s="1855">
        <v>739000000000</v>
      </c>
      <c r="Z12" s="1855">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4901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6">
        <v>14000000000</v>
      </c>
      <c r="R13" s="1846"/>
      <c r="S13" s="1846"/>
      <c r="T13" s="1815"/>
      <c r="U13" s="1815"/>
      <c r="V13" s="1829"/>
      <c r="W13" s="1829"/>
      <c r="X13" s="1829"/>
      <c r="Y13" s="1855"/>
      <c r="Z13" s="185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4902</v>
      </c>
      <c r="B14" s="99" t="s">
        <v>4903</v>
      </c>
      <c r="C14" s="11" t="s">
        <v>81</v>
      </c>
      <c r="G14" s="149"/>
      <c r="H14" s="149"/>
      <c r="I14" s="149"/>
      <c r="J14" s="149"/>
      <c r="K14" s="149"/>
      <c r="L14" s="149"/>
      <c r="M14" s="150">
        <v>34400000000</v>
      </c>
      <c r="N14" s="147">
        <v>41900000000</v>
      </c>
      <c r="O14" s="147">
        <v>45000000000</v>
      </c>
      <c r="P14" s="147">
        <v>53000000000</v>
      </c>
      <c r="Q14" s="1846">
        <v>51000000000</v>
      </c>
      <c r="R14" s="1846"/>
      <c r="S14" s="1846"/>
      <c r="T14" s="1815"/>
      <c r="U14" s="1815"/>
      <c r="V14" s="1829"/>
      <c r="W14" s="1829"/>
      <c r="X14" s="1829"/>
      <c r="Y14" s="1855"/>
      <c r="Z14" s="185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6"/>
      <c r="S15" s="1846"/>
      <c r="T15" s="1815"/>
      <c r="U15" s="1815"/>
      <c r="V15" s="1829"/>
      <c r="W15" s="1829"/>
      <c r="X15" s="1829"/>
      <c r="Y15" s="1855"/>
      <c r="Z15" s="185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4837</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6">
        <v>52000000000</v>
      </c>
      <c r="R16" s="1846">
        <v>67000000000</v>
      </c>
      <c r="S16" s="1846">
        <v>89000000000</v>
      </c>
      <c r="T16" s="1815">
        <v>123000000000</v>
      </c>
      <c r="U16" s="1815">
        <v>151000000000</v>
      </c>
      <c r="V16" s="1829">
        <v>170000000000</v>
      </c>
      <c r="W16" s="1829">
        <v>189000000000</v>
      </c>
      <c r="X16" s="1829">
        <v>192000000000</v>
      </c>
      <c r="Y16" s="1855">
        <v>212000000000</v>
      </c>
      <c r="Z16" s="1855">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4904</v>
      </c>
      <c r="C17" s="90"/>
      <c r="G17" s="149"/>
      <c r="H17" s="149"/>
      <c r="I17" s="149"/>
      <c r="J17" s="149"/>
      <c r="K17" s="146">
        <v>30800000000</v>
      </c>
      <c r="L17" s="146">
        <v>35500000000</v>
      </c>
      <c r="M17" s="146"/>
      <c r="N17" s="146"/>
      <c r="O17" s="146"/>
      <c r="P17" s="146"/>
      <c r="Q17" s="1846"/>
      <c r="R17" s="1846"/>
      <c r="S17" s="1847"/>
      <c r="T17" s="1815"/>
      <c r="U17" s="1815"/>
      <c r="V17" s="1829"/>
      <c r="W17" s="1829"/>
      <c r="X17" s="1829"/>
      <c r="Y17" s="1855"/>
      <c r="Z17" s="185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4905</v>
      </c>
      <c r="C18" s="90"/>
      <c r="G18" s="149"/>
      <c r="H18" s="149"/>
      <c r="I18" s="149"/>
      <c r="J18" s="149"/>
      <c r="K18" s="149"/>
      <c r="L18" s="149"/>
      <c r="M18" s="149"/>
      <c r="N18" s="147">
        <v>28500000000</v>
      </c>
      <c r="O18" s="147">
        <v>34000000000</v>
      </c>
      <c r="P18" s="147">
        <v>42000000000</v>
      </c>
      <c r="Q18" s="1846">
        <v>86000000000</v>
      </c>
      <c r="R18" s="1846">
        <v>97000000000</v>
      </c>
      <c r="S18" s="1846">
        <v>103000000000</v>
      </c>
      <c r="T18" s="1815">
        <v>154000000000</v>
      </c>
      <c r="U18" s="1815">
        <v>124000000000</v>
      </c>
      <c r="V18" s="1829">
        <v>136000000000</v>
      </c>
      <c r="W18" s="1829">
        <v>159000000000</v>
      </c>
      <c r="X18" s="1829">
        <v>174000000000</v>
      </c>
      <c r="Y18" s="1855">
        <v>196000000000</v>
      </c>
      <c r="Z18" s="1855">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4906</v>
      </c>
      <c r="C19" s="90"/>
      <c r="G19" s="149"/>
      <c r="H19" s="149">
        <v>21200000000</v>
      </c>
      <c r="I19" s="149">
        <v>-18900000000</v>
      </c>
      <c r="J19" s="149">
        <v>-24300000000</v>
      </c>
      <c r="K19" s="146">
        <v>-29700000000</v>
      </c>
      <c r="L19" s="146">
        <v>-37400000000</v>
      </c>
      <c r="M19" s="149"/>
      <c r="N19" s="149"/>
      <c r="O19" s="149"/>
      <c r="P19" s="149"/>
      <c r="Q19" s="1848"/>
      <c r="R19" s="1848"/>
      <c r="S19" s="1848"/>
      <c r="T19" s="1815"/>
      <c r="U19" s="1815"/>
      <c r="V19" s="1829"/>
      <c r="W19" s="1829"/>
      <c r="X19" s="1829"/>
      <c r="Y19" s="1855"/>
      <c r="Z19" s="185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4907</v>
      </c>
      <c r="C20" s="90"/>
      <c r="G20" s="149"/>
      <c r="H20" s="149">
        <v>-5000000000</v>
      </c>
      <c r="I20" s="149">
        <v>-4500000000</v>
      </c>
      <c r="J20" s="149">
        <v>-10500000000</v>
      </c>
      <c r="K20" s="146">
        <v>-13900000000</v>
      </c>
      <c r="L20" s="146">
        <v>-17000000000</v>
      </c>
      <c r="M20" s="149"/>
      <c r="N20" s="149"/>
      <c r="O20" s="149"/>
      <c r="P20" s="149"/>
      <c r="Q20" s="1848"/>
      <c r="R20" s="1848"/>
      <c r="S20" s="1849"/>
      <c r="T20" s="1815"/>
      <c r="U20" s="1815"/>
      <c r="V20" s="1829"/>
      <c r="W20" s="1829"/>
      <c r="X20" s="1829"/>
      <c r="Y20" s="1855"/>
      <c r="Z20" s="185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6">
        <v>7300000000</v>
      </c>
      <c r="H21" s="1836">
        <v>5000000000</v>
      </c>
      <c r="I21" s="1840">
        <v>4500000000</v>
      </c>
      <c r="J21" s="1840">
        <v>10500000000</v>
      </c>
      <c r="K21" s="1837">
        <v>13900000000</v>
      </c>
      <c r="L21" s="1837">
        <v>17000000000</v>
      </c>
      <c r="M21" s="1473">
        <f t="shared" ref="M21:S21" si="2">M26+M33</f>
        <v>25500000000</v>
      </c>
      <c r="N21" s="1473">
        <f t="shared" si="2"/>
        <v>9200000000</v>
      </c>
      <c r="O21" s="1473">
        <f t="shared" si="2"/>
        <v>14000000000</v>
      </c>
      <c r="P21" s="1473">
        <f t="shared" si="2"/>
        <v>10000000000</v>
      </c>
      <c r="Q21" s="1850">
        <f t="shared" si="2"/>
        <v>-37000000000</v>
      </c>
      <c r="R21" s="1850">
        <f t="shared" si="2"/>
        <v>-47000000000</v>
      </c>
      <c r="S21" s="1850">
        <f t="shared" si="2"/>
        <v>-40000000000</v>
      </c>
      <c r="T21" s="1850">
        <f t="shared" ref="T21:Z21" si="3">T26+T33</f>
        <v>-55000000000</v>
      </c>
      <c r="U21" s="1850">
        <f t="shared" si="3"/>
        <v>28000000000</v>
      </c>
      <c r="V21" s="1850">
        <f t="shared" si="3"/>
        <v>34000000000</v>
      </c>
      <c r="W21" s="1850">
        <f t="shared" si="3"/>
        <v>31000000000</v>
      </c>
      <c r="X21" s="1850">
        <f t="shared" si="3"/>
        <v>18000000000</v>
      </c>
      <c r="Y21" s="1850">
        <f t="shared" si="3"/>
        <v>17000000000</v>
      </c>
      <c r="Z21" s="1850">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4170</v>
      </c>
      <c r="C22" s="90"/>
      <c r="G22" s="149"/>
      <c r="H22" s="149"/>
      <c r="I22" s="149"/>
      <c r="J22" s="149"/>
      <c r="K22" s="149"/>
      <c r="L22" s="149"/>
      <c r="M22" s="149">
        <v>-25500000000</v>
      </c>
      <c r="N22" s="147">
        <v>-9200000000</v>
      </c>
      <c r="O22" s="147">
        <v>-13000000000</v>
      </c>
      <c r="P22" s="147">
        <v>-10000000000</v>
      </c>
      <c r="Q22" s="1851">
        <v>38000000000</v>
      </c>
      <c r="R22" s="1851">
        <v>30000000000</v>
      </c>
      <c r="S22" s="1851">
        <v>14000000000</v>
      </c>
      <c r="T22" s="1809">
        <v>30000000000</v>
      </c>
      <c r="U22" s="1809">
        <v>-27000000000</v>
      </c>
      <c r="V22" s="1831">
        <v>-34000000000</v>
      </c>
      <c r="W22" s="1831">
        <v>-30000000000</v>
      </c>
      <c r="X22" s="1831">
        <v>-18000000000</v>
      </c>
      <c r="Y22" s="1855">
        <v>-17000000000</v>
      </c>
      <c r="Z22" s="1855">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1"/>
      <c r="R23" s="1851"/>
      <c r="S23" s="1851"/>
      <c r="T23" s="1809"/>
      <c r="U23" s="1809"/>
      <c r="V23" s="1831"/>
      <c r="W23" s="1831"/>
      <c r="X23" s="1831"/>
      <c r="Y23" s="1855"/>
      <c r="Z23" s="185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2460</v>
      </c>
      <c r="C24" s="90"/>
      <c r="G24" s="149"/>
      <c r="H24" s="149"/>
      <c r="I24" s="149"/>
      <c r="J24" s="149"/>
      <c r="K24" s="149"/>
      <c r="L24" s="149"/>
      <c r="M24" s="149"/>
      <c r="N24" s="147">
        <v>9200000000</v>
      </c>
      <c r="O24" s="147">
        <v>13000000000</v>
      </c>
      <c r="P24" s="147">
        <v>10000000000</v>
      </c>
      <c r="Q24" s="1851">
        <v>-38000000000</v>
      </c>
      <c r="R24" s="1851">
        <v>-47000000000</v>
      </c>
      <c r="S24" s="1851">
        <v>-40000000000</v>
      </c>
      <c r="T24" s="1809">
        <v>-55000000000</v>
      </c>
      <c r="U24" s="1809">
        <v>27000000000</v>
      </c>
      <c r="V24" s="1831">
        <v>34000000000</v>
      </c>
      <c r="W24" s="1831">
        <v>30000000000</v>
      </c>
      <c r="X24" s="1831">
        <v>18000000000</v>
      </c>
      <c r="Y24" s="1855">
        <v>17000000000</v>
      </c>
      <c r="Z24" s="1855">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818</v>
      </c>
      <c r="C25" s="90"/>
      <c r="G25" s="149"/>
      <c r="H25" s="149"/>
      <c r="I25" s="149"/>
      <c r="J25" s="149"/>
      <c r="K25" s="149"/>
      <c r="L25" s="149"/>
      <c r="M25" s="147">
        <v>-4200000000</v>
      </c>
      <c r="N25" s="147">
        <v>-12100000000</v>
      </c>
      <c r="O25" s="147">
        <v>-14000000000</v>
      </c>
      <c r="P25" s="147">
        <v>-24000000000</v>
      </c>
      <c r="Q25" s="1851">
        <v>-18000000000</v>
      </c>
      <c r="R25" s="1851">
        <v>-46000000000</v>
      </c>
      <c r="S25" s="1851">
        <v>-47000000000</v>
      </c>
      <c r="T25" s="1809">
        <v>-117000000000</v>
      </c>
      <c r="U25" s="1809">
        <v>33000000000</v>
      </c>
      <c r="V25" s="1831">
        <v>35000000000</v>
      </c>
      <c r="W25" s="1831">
        <v>-36000000000</v>
      </c>
      <c r="X25" s="1831">
        <v>-40000000000</v>
      </c>
      <c r="Y25" s="1855">
        <v>-45000000000</v>
      </c>
      <c r="Z25" s="1855">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2646</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1">
        <f>Q28+Q36</f>
        <v>-32000000000</v>
      </c>
      <c r="R26" s="1851">
        <f>R36+R28</f>
        <v>-51000000000</v>
      </c>
      <c r="S26" s="1851">
        <f t="shared" ref="S26:Z26" si="4">S36+S28</f>
        <v>-52000000000</v>
      </c>
      <c r="T26" s="1851">
        <f t="shared" si="4"/>
        <v>-80000000000</v>
      </c>
      <c r="U26" s="1851">
        <f t="shared" si="4"/>
        <v>7000000000</v>
      </c>
      <c r="V26" s="1828">
        <f t="shared" si="4"/>
        <v>13000000000</v>
      </c>
      <c r="W26" s="1828">
        <f t="shared" si="4"/>
        <v>-8000000000</v>
      </c>
      <c r="X26" s="1828">
        <f t="shared" si="4"/>
        <v>-19000000000</v>
      </c>
      <c r="Y26" s="1855">
        <f t="shared" si="4"/>
        <v>-36000000000</v>
      </c>
      <c r="Z26" s="1855">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1"/>
      <c r="R27" s="1851">
        <v>0</v>
      </c>
      <c r="S27" s="1851">
        <v>0</v>
      </c>
      <c r="T27" s="1809">
        <v>0</v>
      </c>
      <c r="U27" s="1809">
        <v>0</v>
      </c>
      <c r="V27" s="1831">
        <v>0</v>
      </c>
      <c r="W27" s="1831">
        <v>0</v>
      </c>
      <c r="X27" s="1831">
        <v>0</v>
      </c>
      <c r="Y27" s="1855">
        <v>0</v>
      </c>
      <c r="Z27" s="1855">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2710</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1">
        <f>Q25</f>
        <v>-18000000000</v>
      </c>
      <c r="R28" s="1851">
        <v>-46000000000</v>
      </c>
      <c r="S28" s="1851">
        <v>-47000000000</v>
      </c>
      <c r="T28" s="1851">
        <v>-117000000000</v>
      </c>
      <c r="U28" s="1851">
        <v>33000000000</v>
      </c>
      <c r="V28" s="1828">
        <v>35000000000</v>
      </c>
      <c r="W28" s="1828">
        <v>-36000000000</v>
      </c>
      <c r="X28" s="1828">
        <v>-40000000000</v>
      </c>
      <c r="Y28" s="1855">
        <v>-45000000000</v>
      </c>
      <c r="Z28" s="1855">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4908</v>
      </c>
      <c r="C29" s="90"/>
      <c r="G29" s="149"/>
      <c r="H29" s="149"/>
      <c r="I29" s="149"/>
      <c r="J29" s="149"/>
      <c r="K29" s="149"/>
      <c r="L29" s="149"/>
      <c r="M29" s="147">
        <v>-4099999999.9999995</v>
      </c>
      <c r="N29" s="147"/>
      <c r="O29" s="147"/>
      <c r="P29" s="147"/>
      <c r="Q29" s="1851"/>
      <c r="R29" s="1851">
        <v>9000000000</v>
      </c>
      <c r="S29" s="1851">
        <v>11000000000</v>
      </c>
      <c r="T29" s="1809">
        <v>13000000000</v>
      </c>
      <c r="U29" s="1809">
        <v>14000000000</v>
      </c>
      <c r="V29" s="1831">
        <v>17000000000</v>
      </c>
      <c r="W29" s="1831">
        <v>19000000000</v>
      </c>
      <c r="X29" s="1831">
        <v>22000000000</v>
      </c>
      <c r="Y29" s="1855">
        <v>24000000000</v>
      </c>
      <c r="Z29" s="1855">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4909</v>
      </c>
      <c r="C30" s="90"/>
      <c r="G30" s="149"/>
      <c r="H30" s="149"/>
      <c r="I30" s="149"/>
      <c r="J30" s="149"/>
      <c r="K30" s="149"/>
      <c r="L30" s="149"/>
      <c r="M30" s="147">
        <v>-200000000</v>
      </c>
      <c r="N30" s="147"/>
      <c r="O30" s="147"/>
      <c r="P30" s="147"/>
      <c r="Q30" s="1851"/>
      <c r="R30" s="1851">
        <v>13000000000</v>
      </c>
      <c r="S30" s="1851">
        <v>26000000000</v>
      </c>
      <c r="T30" s="1809">
        <v>11000000000</v>
      </c>
      <c r="U30" s="1809">
        <v>13000000000</v>
      </c>
      <c r="V30" s="1831">
        <v>15000000000</v>
      </c>
      <c r="W30" s="1831">
        <v>17000000000</v>
      </c>
      <c r="X30" s="1831">
        <v>19000000000</v>
      </c>
      <c r="Y30" s="1855">
        <v>21000000000</v>
      </c>
      <c r="Z30" s="1855">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4910</v>
      </c>
      <c r="C31" s="90"/>
      <c r="G31" s="149"/>
      <c r="H31" s="149"/>
      <c r="I31" s="149"/>
      <c r="J31" s="149"/>
      <c r="K31" s="149"/>
      <c r="L31" s="149"/>
      <c r="M31" s="147"/>
      <c r="N31" s="147"/>
      <c r="O31" s="147"/>
      <c r="P31" s="147"/>
      <c r="Q31" s="1851"/>
      <c r="R31" s="1851">
        <v>23000000000</v>
      </c>
      <c r="S31" s="1851">
        <v>10000000000</v>
      </c>
      <c r="T31" s="1809">
        <v>94000000000</v>
      </c>
      <c r="U31" s="1809">
        <v>-59000000000</v>
      </c>
      <c r="V31" s="1831">
        <v>-68000000000</v>
      </c>
      <c r="W31" s="1831">
        <v>0</v>
      </c>
      <c r="X31" s="1831">
        <v>0</v>
      </c>
      <c r="Y31" s="1855">
        <v>0</v>
      </c>
      <c r="Z31" s="1855">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824</v>
      </c>
      <c r="C32" s="90"/>
      <c r="G32" s="149"/>
      <c r="H32" s="149"/>
      <c r="I32" s="149"/>
      <c r="J32" s="149"/>
      <c r="K32" s="149"/>
      <c r="L32" s="149"/>
      <c r="M32" s="147">
        <v>29700000000</v>
      </c>
      <c r="N32" s="147">
        <v>21300000000</v>
      </c>
      <c r="O32" s="147">
        <v>27000000000</v>
      </c>
      <c r="P32" s="147">
        <v>34000000000</v>
      </c>
      <c r="Q32" s="1851">
        <v>20000000000</v>
      </c>
      <c r="R32" s="1851">
        <v>-1000000000</v>
      </c>
      <c r="S32" s="1851">
        <v>7000000000</v>
      </c>
      <c r="T32" s="1851">
        <v>63000000000</v>
      </c>
      <c r="U32" s="1851">
        <v>-5000000000</v>
      </c>
      <c r="V32" s="1828">
        <v>-2000000000</v>
      </c>
      <c r="W32" s="1828">
        <v>67000000000</v>
      </c>
      <c r="X32" s="1828">
        <v>58000000000</v>
      </c>
      <c r="Y32" s="1855">
        <v>61000000000</v>
      </c>
      <c r="Z32" s="1855">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1">
        <v>-5000000000</v>
      </c>
      <c r="R33" s="1851">
        <v>4000000000</v>
      </c>
      <c r="S33" s="1851">
        <v>12000000000</v>
      </c>
      <c r="T33" s="1809">
        <v>25000000000</v>
      </c>
      <c r="U33" s="1809">
        <v>21000000000</v>
      </c>
      <c r="V33" s="1831">
        <v>21000000000</v>
      </c>
      <c r="W33" s="1831">
        <v>39000000000</v>
      </c>
      <c r="X33" s="1831">
        <v>37000000000</v>
      </c>
      <c r="Y33" s="1855">
        <v>53000000000</v>
      </c>
      <c r="Z33" s="1855">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418</v>
      </c>
      <c r="B34" s="100" t="s">
        <v>4911</v>
      </c>
      <c r="C34" s="58" t="s">
        <v>264</v>
      </c>
      <c r="G34" s="145">
        <v>8600000000</v>
      </c>
      <c r="H34" s="145">
        <v>7600000000</v>
      </c>
      <c r="I34" s="149">
        <v>9300000000</v>
      </c>
      <c r="J34" s="149">
        <v>8199999999.999999</v>
      </c>
      <c r="K34" s="146">
        <v>10100000000</v>
      </c>
      <c r="L34" s="146">
        <v>9000000000</v>
      </c>
      <c r="M34" s="149"/>
      <c r="N34" s="149"/>
      <c r="O34" s="149"/>
      <c r="P34" s="149"/>
      <c r="Q34" s="1852"/>
      <c r="R34" s="1852"/>
      <c r="S34" s="1852"/>
      <c r="T34" s="1809"/>
      <c r="U34" s="1809"/>
      <c r="V34" s="1831"/>
      <c r="W34" s="1831"/>
      <c r="X34" s="1831"/>
      <c r="Y34" s="1855"/>
      <c r="Z34" s="185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2"/>
      <c r="R35" s="1852"/>
      <c r="S35" s="1852"/>
      <c r="T35" s="1809"/>
      <c r="U35" s="1809"/>
      <c r="V35" s="1831"/>
      <c r="W35" s="1831"/>
      <c r="X35" s="1831"/>
      <c r="Y35" s="1855"/>
      <c r="Z35" s="185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1">
        <v>-14000000000</v>
      </c>
      <c r="R36" s="1851">
        <v>-5000000000</v>
      </c>
      <c r="S36" s="1851">
        <v>-5000000000</v>
      </c>
      <c r="T36" s="1809">
        <v>37000000000</v>
      </c>
      <c r="U36" s="1809">
        <v>-26000000000</v>
      </c>
      <c r="V36" s="1831">
        <v>-22000000000</v>
      </c>
      <c r="W36" s="1831">
        <v>28000000000</v>
      </c>
      <c r="X36" s="1831">
        <v>21000000000</v>
      </c>
      <c r="Y36" s="1855">
        <v>9000000000</v>
      </c>
      <c r="Z36" s="1855">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3"/>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3"/>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878</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1">
        <f t="shared" si="5"/>
        <v>-1000000000</v>
      </c>
      <c r="S40" s="1841">
        <f>S6-S7-S10</f>
        <v>0</v>
      </c>
      <c r="T40" s="1841">
        <f t="shared" ref="T40:Y40" si="6">T6-T7-T10</f>
        <v>0</v>
      </c>
      <c r="U40" s="1841">
        <f t="shared" si="6"/>
        <v>0</v>
      </c>
      <c r="V40" s="1841">
        <f t="shared" si="6"/>
        <v>1000000000</v>
      </c>
      <c r="W40" s="1841">
        <f t="shared" si="6"/>
        <v>0</v>
      </c>
      <c r="X40" s="1841">
        <f t="shared" si="6"/>
        <v>1000000000</v>
      </c>
      <c r="Y40" s="1841">
        <f t="shared" si="6"/>
        <v>0</v>
      </c>
      <c r="Z40" s="1830">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1">
        <f t="shared" si="7"/>
        <v>-1000000000</v>
      </c>
      <c r="S41" s="1841">
        <f>S11-S12-S16</f>
        <v>0</v>
      </c>
      <c r="T41" s="1841">
        <f t="shared" ref="T41:Y41" si="8">T11-T12-T16</f>
        <v>1000000000</v>
      </c>
      <c r="U41" s="1841">
        <f t="shared" si="8"/>
        <v>0</v>
      </c>
      <c r="V41" s="1841">
        <f t="shared" si="8"/>
        <v>-1000000000</v>
      </c>
      <c r="W41" s="1841">
        <f t="shared" si="8"/>
        <v>0</v>
      </c>
      <c r="X41" s="1841">
        <f t="shared" si="8"/>
        <v>0</v>
      </c>
      <c r="Y41" s="1841">
        <f t="shared" si="8"/>
        <v>0</v>
      </c>
      <c r="Z41" s="1830">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3">
        <f t="shared" si="11"/>
        <v>4000000000</v>
      </c>
      <c r="S43" s="1843">
        <f t="shared" si="11"/>
        <v>12000000000</v>
      </c>
      <c r="T43" s="1843">
        <f t="shared" ref="T43:Z43" si="12">T33-T34-T35</f>
        <v>25000000000</v>
      </c>
      <c r="U43" s="1843">
        <f t="shared" si="12"/>
        <v>21000000000</v>
      </c>
      <c r="V43" s="1843">
        <f t="shared" si="12"/>
        <v>21000000000</v>
      </c>
      <c r="W43" s="1843">
        <f t="shared" si="12"/>
        <v>39000000000</v>
      </c>
      <c r="X43" s="1843">
        <f t="shared" si="12"/>
        <v>37000000000</v>
      </c>
      <c r="Y43" s="1843">
        <f t="shared" si="12"/>
        <v>53000000000</v>
      </c>
      <c r="Z43" s="1856">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7"/>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3939</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7"/>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7"/>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7" t="s">
        <v>4912</v>
      </c>
      <c r="B1" s="581" t="s">
        <v>4913</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4914</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7081</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3" customFormat="1">
      <c r="A6" s="1860" t="s">
        <v>788</v>
      </c>
      <c r="B6" s="1860" t="s">
        <v>788</v>
      </c>
      <c r="C6" s="1860" t="s">
        <v>35</v>
      </c>
      <c r="D6" s="1861"/>
      <c r="E6" s="1861"/>
      <c r="F6" s="1862">
        <f t="shared" ref="F6:O6" si="0">F7+F40</f>
        <v>10040800000</v>
      </c>
      <c r="G6" s="1862">
        <f t="shared" si="0"/>
        <v>11970734000</v>
      </c>
      <c r="H6" s="1862">
        <f t="shared" si="0"/>
        <v>14665806000</v>
      </c>
      <c r="I6" s="1862">
        <f t="shared" si="0"/>
        <v>17764116000</v>
      </c>
      <c r="J6" s="1862">
        <f t="shared" si="0"/>
        <v>19859320000.000004</v>
      </c>
      <c r="K6" s="1862">
        <f t="shared" si="0"/>
        <v>24491000000</v>
      </c>
      <c r="L6" s="1862">
        <f t="shared" si="0"/>
        <v>27042000000</v>
      </c>
      <c r="M6" s="1862">
        <f t="shared" si="0"/>
        <v>26939000000</v>
      </c>
      <c r="N6" s="1862">
        <f t="shared" si="0"/>
        <v>31082000000</v>
      </c>
      <c r="O6" s="1862">
        <f t="shared" si="0"/>
        <v>39033000000</v>
      </c>
      <c r="P6" s="1862">
        <f>P7+P40</f>
        <v>45327000000</v>
      </c>
      <c r="Q6" s="1862">
        <f t="shared" ref="Q6" si="1">Q7+Q40</f>
        <v>48410000000</v>
      </c>
      <c r="R6" s="1862">
        <v>53731000000</v>
      </c>
      <c r="S6" s="1862">
        <v>61470000000</v>
      </c>
      <c r="T6" s="1862">
        <v>70328000000</v>
      </c>
      <c r="U6" s="1862">
        <v>77575000000</v>
      </c>
      <c r="V6" s="1884">
        <v>86596000000</v>
      </c>
      <c r="W6" s="1884">
        <v>96150000000</v>
      </c>
      <c r="X6" s="1884">
        <v>107029000000</v>
      </c>
      <c r="Y6" s="1887">
        <v>118999000000</v>
      </c>
      <c r="Z6" s="1887">
        <v>133419000000</v>
      </c>
    </row>
    <row r="7" spans="1:26">
      <c r="A7" s="592" t="s">
        <v>36</v>
      </c>
      <c r="B7" s="592" t="s">
        <v>4915</v>
      </c>
      <c r="C7" s="591" t="s">
        <v>38</v>
      </c>
      <c r="D7" s="592"/>
      <c r="E7" s="583"/>
      <c r="F7" s="1868">
        <v>8606400000</v>
      </c>
      <c r="G7" s="1868">
        <v>10153188000</v>
      </c>
      <c r="H7" s="1868">
        <v>12269907000</v>
      </c>
      <c r="I7" s="1868">
        <v>14747568000.000002</v>
      </c>
      <c r="J7" s="1868">
        <v>16565120000.000002</v>
      </c>
      <c r="K7" s="1868">
        <v>20579000000</v>
      </c>
      <c r="L7" s="1868">
        <v>23468000000</v>
      </c>
      <c r="M7" s="1868">
        <v>23859000000</v>
      </c>
      <c r="N7" s="1868">
        <v>27575000000</v>
      </c>
      <c r="O7" s="1868">
        <v>34548000000</v>
      </c>
      <c r="P7" s="1877">
        <f>P8+P15</f>
        <v>40730000000</v>
      </c>
      <c r="Q7" s="1877">
        <f t="shared" ref="Q7" si="2">Q8+Q15</f>
        <v>44041000000</v>
      </c>
      <c r="R7" s="1877">
        <f t="shared" ref="R7" si="3">R8+R15</f>
        <v>50685000000</v>
      </c>
      <c r="S7" s="1877">
        <f t="shared" ref="S7" si="4">S8+S15</f>
        <v>58684000000</v>
      </c>
      <c r="T7" s="1877">
        <f t="shared" ref="T7" si="5">T8+T15</f>
        <v>66788000000</v>
      </c>
      <c r="U7" s="1877">
        <f t="shared" ref="U7" si="6">U8+U15</f>
        <v>74056000000</v>
      </c>
      <c r="V7" s="1886">
        <f t="shared" ref="V7" si="7">V8+V15</f>
        <v>82616000000</v>
      </c>
      <c r="W7" s="1886">
        <f t="shared" ref="W7" si="8">W8+W15</f>
        <v>92174000000</v>
      </c>
      <c r="X7" s="1886">
        <f t="shared" ref="X7" si="9">X8+X15</f>
        <v>102757000000</v>
      </c>
      <c r="Y7" s="1886">
        <f t="shared" ref="Y7" si="10">Y8+Y15</f>
        <v>114727000000</v>
      </c>
      <c r="Z7" s="1886">
        <f t="shared" ref="Z7" si="11">Z8+Z15</f>
        <v>128630000000</v>
      </c>
    </row>
    <row r="8" spans="1:26">
      <c r="A8" s="1869" t="s">
        <v>1375</v>
      </c>
      <c r="B8" s="1869" t="s">
        <v>1375</v>
      </c>
      <c r="C8" s="592" t="s">
        <v>41</v>
      </c>
      <c r="D8" s="583"/>
      <c r="E8" s="583"/>
      <c r="F8" s="1868">
        <v>7745760000</v>
      </c>
      <c r="G8" s="1868">
        <v>9401100000</v>
      </c>
      <c r="H8" s="1868">
        <v>11253465000</v>
      </c>
      <c r="I8" s="1868">
        <v>13742051999.999998</v>
      </c>
      <c r="J8" s="1868">
        <v>15341560000.000002</v>
      </c>
      <c r="K8" s="1868">
        <v>18984000000</v>
      </c>
      <c r="L8" s="1868">
        <v>21730000000</v>
      </c>
      <c r="M8" s="1868">
        <v>22175000000</v>
      </c>
      <c r="N8" s="1868">
        <v>25586000000</v>
      </c>
      <c r="O8" s="1868">
        <v>31825000000</v>
      </c>
      <c r="P8" s="1868">
        <v>37222000000</v>
      </c>
      <c r="Q8" s="1885">
        <v>40785000000</v>
      </c>
      <c r="R8" s="1885">
        <v>47236000000</v>
      </c>
      <c r="S8" s="1238">
        <v>54725000000</v>
      </c>
      <c r="T8" s="1885">
        <v>62163000000</v>
      </c>
      <c r="U8" s="1885">
        <v>69003000000</v>
      </c>
      <c r="V8" s="1885">
        <v>76974000000</v>
      </c>
      <c r="W8" s="1885">
        <v>85860000000</v>
      </c>
      <c r="X8" s="1885">
        <v>95677000000</v>
      </c>
      <c r="Y8" s="1238">
        <v>106788000000</v>
      </c>
      <c r="Z8" s="1238">
        <v>119730000000</v>
      </c>
    </row>
    <row r="9" spans="1:26">
      <c r="A9" s="1870" t="s">
        <v>2354</v>
      </c>
      <c r="B9" s="1870" t="s">
        <v>4916</v>
      </c>
      <c r="C9" s="592" t="s">
        <v>44</v>
      </c>
      <c r="D9" s="583"/>
      <c r="E9" s="583"/>
      <c r="F9" s="593"/>
      <c r="G9" s="593"/>
      <c r="H9" s="593"/>
      <c r="I9" s="593"/>
      <c r="J9" s="593"/>
      <c r="K9" s="1868">
        <v>5746000000</v>
      </c>
      <c r="L9" s="1868">
        <v>7002000000</v>
      </c>
      <c r="M9" s="1868">
        <v>7865000000</v>
      </c>
      <c r="N9" s="1868">
        <v>8481000000</v>
      </c>
      <c r="O9" s="1868">
        <v>11335000000</v>
      </c>
      <c r="P9" s="1868">
        <v>13346000000</v>
      </c>
      <c r="Q9" s="1885">
        <v>14832000000</v>
      </c>
      <c r="R9" s="1885">
        <v>18033000000</v>
      </c>
      <c r="S9" s="1885">
        <v>21832000000</v>
      </c>
      <c r="T9" s="1885">
        <v>25599000000</v>
      </c>
      <c r="U9" s="1885">
        <v>27562000000</v>
      </c>
      <c r="V9" s="1885">
        <v>30869000000</v>
      </c>
      <c r="W9" s="1885">
        <v>34552000000</v>
      </c>
      <c r="X9" s="1885">
        <v>38751000000</v>
      </c>
      <c r="Y9" s="1238">
        <v>43402000000</v>
      </c>
      <c r="Z9" s="1238">
        <v>48653000000</v>
      </c>
    </row>
    <row r="10" spans="1:26">
      <c r="A10" s="1871" t="s">
        <v>1055</v>
      </c>
      <c r="B10" s="1871" t="s">
        <v>4917</v>
      </c>
      <c r="C10" s="1872" t="s">
        <v>44</v>
      </c>
      <c r="D10" s="583"/>
      <c r="E10" s="583"/>
      <c r="F10" s="593"/>
      <c r="G10" s="593"/>
      <c r="H10" s="593"/>
      <c r="I10" s="593"/>
      <c r="J10" s="593"/>
      <c r="K10" s="1868"/>
      <c r="L10" s="1868"/>
      <c r="M10" s="1868"/>
      <c r="N10" s="1868"/>
      <c r="O10" s="1868"/>
      <c r="P10" s="1868">
        <v>22059000000</v>
      </c>
      <c r="Q10" s="1885">
        <v>24067000000</v>
      </c>
      <c r="R10" s="1885">
        <v>27226000000</v>
      </c>
      <c r="S10" s="1885">
        <v>30576000000</v>
      </c>
      <c r="T10" s="1885">
        <v>33862000000</v>
      </c>
      <c r="U10" s="1885">
        <v>38297000000</v>
      </c>
      <c r="V10" s="1885">
        <v>42632000000</v>
      </c>
      <c r="W10" s="1885">
        <v>47467000000</v>
      </c>
      <c r="X10" s="1885">
        <v>52714000000</v>
      </c>
      <c r="Y10" s="1238">
        <v>58727000000</v>
      </c>
      <c r="Z10" s="1238">
        <v>65851000000</v>
      </c>
    </row>
    <row r="11" spans="1:26">
      <c r="A11" s="1871" t="s">
        <v>4918</v>
      </c>
      <c r="B11" s="1871" t="s">
        <v>2999</v>
      </c>
      <c r="C11" s="1872" t="s">
        <v>44</v>
      </c>
      <c r="D11" s="583"/>
      <c r="E11" s="583"/>
      <c r="F11" s="593"/>
      <c r="G11" s="593"/>
      <c r="H11" s="593"/>
      <c r="I11" s="593"/>
      <c r="J11" s="593"/>
      <c r="K11" s="1868"/>
      <c r="L11" s="1868"/>
      <c r="M11" s="1868"/>
      <c r="N11" s="1868"/>
      <c r="O11" s="1868"/>
      <c r="P11" s="1868">
        <v>1816000000</v>
      </c>
      <c r="Q11" s="1885">
        <v>1886000000</v>
      </c>
      <c r="R11" s="1885">
        <v>1977000000</v>
      </c>
      <c r="S11" s="1885">
        <v>2317000000</v>
      </c>
      <c r="T11" s="1885">
        <v>2703000000</v>
      </c>
      <c r="U11" s="1885">
        <v>3144000000</v>
      </c>
      <c r="V11" s="1885">
        <v>3473000000</v>
      </c>
      <c r="W11" s="1885">
        <v>3841000000</v>
      </c>
      <c r="X11" s="1885">
        <v>4211000000</v>
      </c>
      <c r="Y11" s="1238">
        <v>4659000000</v>
      </c>
      <c r="Z11" s="1238">
        <v>5226000000</v>
      </c>
    </row>
    <row r="12" spans="1:26">
      <c r="A12" s="1870" t="s">
        <v>161</v>
      </c>
      <c r="B12" s="1870" t="s">
        <v>4919</v>
      </c>
      <c r="C12" s="592" t="s">
        <v>44</v>
      </c>
      <c r="D12" s="583"/>
      <c r="E12" s="583"/>
      <c r="F12" s="593"/>
      <c r="G12" s="593"/>
      <c r="H12" s="593"/>
      <c r="I12" s="593"/>
      <c r="J12" s="593"/>
      <c r="K12" s="1868">
        <v>3103000000</v>
      </c>
      <c r="L12" s="1868">
        <v>3139000000</v>
      </c>
      <c r="M12" s="1868">
        <v>3885000000</v>
      </c>
      <c r="N12" s="1868">
        <v>4028000000</v>
      </c>
      <c r="O12" s="1868">
        <v>4605000000</v>
      </c>
      <c r="P12" s="595"/>
      <c r="V12" s="1238"/>
      <c r="W12" s="1238"/>
      <c r="X12" s="1238"/>
      <c r="Y12" s="1238"/>
      <c r="Z12" s="1238"/>
    </row>
    <row r="13" spans="1:26">
      <c r="A13" s="1870" t="s">
        <v>2080</v>
      </c>
      <c r="B13" s="1870" t="s">
        <v>4920</v>
      </c>
      <c r="C13" s="592" t="s">
        <v>44</v>
      </c>
      <c r="D13" s="583"/>
      <c r="E13" s="583"/>
      <c r="F13" s="593"/>
      <c r="G13" s="593"/>
      <c r="H13" s="593"/>
      <c r="I13" s="593"/>
      <c r="J13" s="593"/>
      <c r="K13" s="1868">
        <v>3036000000</v>
      </c>
      <c r="L13" s="1868">
        <v>3338000000</v>
      </c>
      <c r="M13" s="1868">
        <v>3339000000</v>
      </c>
      <c r="N13" s="1868">
        <v>5541000000</v>
      </c>
      <c r="O13" s="1868">
        <v>6070000000</v>
      </c>
      <c r="P13" s="1868"/>
      <c r="Q13" s="1885"/>
      <c r="R13" s="1885"/>
      <c r="S13" s="1885"/>
      <c r="T13" s="1885"/>
      <c r="U13" s="1885"/>
      <c r="V13" s="1885"/>
      <c r="W13" s="1885"/>
      <c r="X13" s="1885"/>
      <c r="Y13" s="1238"/>
      <c r="Z13" s="1238"/>
    </row>
    <row r="14" spans="1:26">
      <c r="A14" s="1870" t="s">
        <v>2673</v>
      </c>
      <c r="B14" s="1870" t="s">
        <v>4921</v>
      </c>
      <c r="C14" s="592" t="s">
        <v>44</v>
      </c>
      <c r="D14" s="583"/>
      <c r="E14" s="583"/>
      <c r="F14" s="593"/>
      <c r="G14" s="593"/>
      <c r="H14" s="593"/>
      <c r="I14" s="593"/>
      <c r="J14" s="593"/>
      <c r="K14" s="1868">
        <v>7099000000</v>
      </c>
      <c r="L14" s="1868">
        <v>8251000000</v>
      </c>
      <c r="M14" s="1868">
        <v>7086000000</v>
      </c>
      <c r="N14" s="1868">
        <v>7535000000</v>
      </c>
      <c r="O14" s="1868">
        <v>9814000000</v>
      </c>
      <c r="P14" s="1868"/>
      <c r="Q14" s="1885"/>
      <c r="R14" s="1885"/>
      <c r="S14" s="1885"/>
      <c r="T14" s="1885"/>
      <c r="U14" s="1885"/>
      <c r="V14" s="1885"/>
      <c r="W14" s="1885"/>
      <c r="X14" s="1885"/>
      <c r="Y14" s="1238"/>
      <c r="Z14" s="1238"/>
    </row>
    <row r="15" spans="1:26">
      <c r="A15" s="1869" t="s">
        <v>4922</v>
      </c>
      <c r="B15" s="1869" t="s">
        <v>4923</v>
      </c>
      <c r="C15" s="592" t="s">
        <v>41</v>
      </c>
      <c r="D15" s="583"/>
      <c r="E15" s="583"/>
      <c r="F15" s="1868">
        <v>860640000</v>
      </c>
      <c r="G15" s="1868">
        <v>752088000</v>
      </c>
      <c r="H15" s="1868">
        <v>1016441999.9999999</v>
      </c>
      <c r="I15" s="1868">
        <v>1005515999.9999999</v>
      </c>
      <c r="J15" s="1868">
        <v>1223560000.0000002</v>
      </c>
      <c r="K15" s="1868">
        <v>1595000000</v>
      </c>
      <c r="L15" s="1868">
        <v>1739000000</v>
      </c>
      <c r="M15" s="1868">
        <v>1684000000</v>
      </c>
      <c r="N15" s="1868">
        <v>1989000000</v>
      </c>
      <c r="O15" s="1868">
        <v>2723000000</v>
      </c>
      <c r="P15" s="1868">
        <v>3508000000</v>
      </c>
      <c r="Q15" s="1885">
        <v>3256000000</v>
      </c>
      <c r="R15" s="1885">
        <v>3449000000</v>
      </c>
      <c r="S15" s="1238">
        <v>3959000000</v>
      </c>
      <c r="T15" s="1885">
        <v>4625000000</v>
      </c>
      <c r="U15" s="1885">
        <v>5053000000</v>
      </c>
      <c r="V15" s="1885">
        <v>5642000000</v>
      </c>
      <c r="W15" s="1885">
        <v>6314000000</v>
      </c>
      <c r="X15" s="1885">
        <v>7080000000</v>
      </c>
      <c r="Y15" s="1238">
        <v>7939000000</v>
      </c>
      <c r="Z15" s="1238">
        <v>8900000000</v>
      </c>
    </row>
    <row r="16" spans="1:26">
      <c r="A16" s="585" t="s">
        <v>76</v>
      </c>
      <c r="B16" s="592" t="s">
        <v>4924</v>
      </c>
      <c r="C16" s="592"/>
      <c r="D16" s="592"/>
      <c r="E16" s="583"/>
      <c r="F16" s="1868">
        <v>12278463999.999998</v>
      </c>
      <c r="G16" s="1868">
        <v>13976302000.000002</v>
      </c>
      <c r="H16" s="1868">
        <v>16190469000</v>
      </c>
      <c r="I16" s="1868">
        <v>19188596999.999996</v>
      </c>
      <c r="J16" s="1868">
        <v>21365240000</v>
      </c>
      <c r="K16" s="1868">
        <v>24092000000</v>
      </c>
      <c r="L16" s="1868">
        <v>28578000000</v>
      </c>
      <c r="M16" s="1868">
        <v>30424000000</v>
      </c>
      <c r="N16" s="1868">
        <v>32487000000</v>
      </c>
      <c r="O16" s="1868">
        <v>38611000000</v>
      </c>
      <c r="P16" s="1868"/>
      <c r="Q16" s="1885"/>
      <c r="R16" s="1885"/>
      <c r="S16" s="1885"/>
      <c r="T16" s="1885"/>
      <c r="U16" s="1885"/>
      <c r="V16" s="1885"/>
      <c r="W16" s="1885"/>
      <c r="X16" s="1885"/>
      <c r="Y16" s="1238"/>
      <c r="Z16" s="1238"/>
    </row>
    <row r="17" spans="1:26" s="1863" customFormat="1">
      <c r="A17" s="1873" t="s">
        <v>198</v>
      </c>
      <c r="B17" s="1873" t="s">
        <v>4925</v>
      </c>
      <c r="C17" s="1873" t="s">
        <v>35</v>
      </c>
      <c r="D17" s="1873"/>
      <c r="E17" s="1861"/>
      <c r="F17" s="1874">
        <f>F18+F31+F34+F35</f>
        <v>10844064000</v>
      </c>
      <c r="G17" s="1874">
        <f>G18+G31+G34+G35</f>
        <v>12158756000</v>
      </c>
      <c r="H17" s="1874">
        <f>(H16-H35-H40)</f>
        <v>13794570000</v>
      </c>
      <c r="I17" s="1874">
        <f>(I16-I35-I40)</f>
        <v>16172048999.999996</v>
      </c>
      <c r="J17" s="1874">
        <f>J18+J31+J34</f>
        <v>18165160000</v>
      </c>
      <c r="K17" s="1874">
        <f>K18+K31+K34+K35</f>
        <v>24092000000</v>
      </c>
      <c r="L17" s="1874">
        <f>L18+L31+L34+L35</f>
        <v>28578000000</v>
      </c>
      <c r="M17" s="1874">
        <f>M18+M31+M34+M35</f>
        <v>30424000000</v>
      </c>
      <c r="N17" s="1874">
        <f>N18+N31+N34+N35</f>
        <v>32486000000</v>
      </c>
      <c r="O17" s="1874">
        <f>O18+O31+O34+O35</f>
        <v>38611000000</v>
      </c>
      <c r="P17" s="1874">
        <f>P18+P31</f>
        <v>45703000000</v>
      </c>
      <c r="Q17" s="1884">
        <f t="shared" ref="Q17" si="12">Q18+Q31</f>
        <v>49543000000</v>
      </c>
      <c r="R17" s="1884">
        <f t="shared" ref="R17" si="13">R18+R31</f>
        <v>56531000000</v>
      </c>
      <c r="S17" s="1884">
        <f t="shared" ref="S17" si="14">S18+S31</f>
        <v>65785000000</v>
      </c>
      <c r="T17" s="1884">
        <f t="shared" ref="T17" si="15">T18+T31</f>
        <v>74249000000</v>
      </c>
      <c r="U17" s="1884">
        <f t="shared" ref="U17" si="16">U18+U31</f>
        <v>82300000000</v>
      </c>
      <c r="V17" s="1884">
        <f t="shared" ref="V17" si="17">V18+V31</f>
        <v>89486000000</v>
      </c>
      <c r="W17" s="1884">
        <f t="shared" ref="W17" si="18">W18+W31</f>
        <v>99074000000</v>
      </c>
      <c r="X17" s="1884">
        <f t="shared" ref="X17" si="19">X18+X31</f>
        <v>111472000000</v>
      </c>
      <c r="Y17" s="1884">
        <f t="shared" ref="Y17" si="20">Y18+Y31</f>
        <v>126933000000</v>
      </c>
      <c r="Z17" s="1884">
        <f t="shared" ref="Z17" si="21">Z18+Z31</f>
        <v>142028000000</v>
      </c>
    </row>
    <row r="18" spans="1:26">
      <c r="A18" s="592" t="s">
        <v>658</v>
      </c>
      <c r="B18" s="592" t="s">
        <v>4926</v>
      </c>
      <c r="C18" s="592" t="s">
        <v>201</v>
      </c>
      <c r="D18" s="583"/>
      <c r="E18" s="583"/>
      <c r="F18" s="593">
        <f>F19+F21+F22+F29</f>
        <v>8376896000</v>
      </c>
      <c r="G18" s="593">
        <f>G19+G21+G22+G29</f>
        <v>8711686000</v>
      </c>
      <c r="H18" s="593">
        <f>H19+H21+H22+H29</f>
        <v>9220581000</v>
      </c>
      <c r="I18" s="593">
        <f>I19+I21+I22+I29</f>
        <v>11144469000</v>
      </c>
      <c r="J18" s="593">
        <f>J19+J21+J22+J29</f>
        <v>13647400000</v>
      </c>
      <c r="K18" s="1868">
        <v>16562000000</v>
      </c>
      <c r="L18" s="1868">
        <v>21063000000</v>
      </c>
      <c r="M18" s="1868">
        <v>23410000000</v>
      </c>
      <c r="N18" s="1868">
        <v>24922000000</v>
      </c>
      <c r="O18" s="1868">
        <v>30339000000</v>
      </c>
      <c r="P18" s="1868">
        <v>37035000000</v>
      </c>
      <c r="Q18" s="1885">
        <v>39802000000</v>
      </c>
      <c r="R18" s="1885">
        <v>44650000000</v>
      </c>
      <c r="S18" s="1885">
        <v>51733000000</v>
      </c>
      <c r="T18" s="1885">
        <v>57735000000</v>
      </c>
      <c r="U18" s="1885">
        <v>62959000000</v>
      </c>
      <c r="V18" s="1885">
        <v>67721000000</v>
      </c>
      <c r="W18" s="1885">
        <v>74676000000</v>
      </c>
      <c r="X18" s="1885">
        <v>83230000000</v>
      </c>
      <c r="Y18" s="1238">
        <v>94082000000</v>
      </c>
      <c r="Z18" s="1238">
        <v>105203000000</v>
      </c>
    </row>
    <row r="19" spans="1:26">
      <c r="A19" s="1869" t="s">
        <v>79</v>
      </c>
      <c r="B19" s="1869" t="s">
        <v>4927</v>
      </c>
      <c r="C19" s="592" t="s">
        <v>204</v>
      </c>
      <c r="D19" s="583"/>
      <c r="E19" s="583"/>
      <c r="F19" s="1868">
        <v>2524544000.0000005</v>
      </c>
      <c r="G19" s="1868">
        <v>2820330000</v>
      </c>
      <c r="H19" s="1868">
        <v>2904120000</v>
      </c>
      <c r="I19" s="1868">
        <v>3351720000</v>
      </c>
      <c r="J19" s="1868">
        <v>3953040000.0000005</v>
      </c>
      <c r="K19" s="1868">
        <v>5745000000</v>
      </c>
      <c r="L19" s="1868">
        <v>7629000000</v>
      </c>
      <c r="M19" s="1868">
        <v>8615000000</v>
      </c>
      <c r="N19" s="1868">
        <v>9606000000</v>
      </c>
      <c r="O19" s="1868">
        <v>11390000000</v>
      </c>
      <c r="P19" s="1868">
        <v>14491000000</v>
      </c>
      <c r="Q19" s="1885">
        <v>16134000000</v>
      </c>
      <c r="R19" s="1885">
        <v>18305000000</v>
      </c>
      <c r="S19" s="1885">
        <v>20547000000</v>
      </c>
      <c r="T19" s="1885">
        <v>22736000000</v>
      </c>
      <c r="U19" s="1885">
        <v>25136000000</v>
      </c>
      <c r="V19" s="1885">
        <v>27318000000</v>
      </c>
      <c r="W19" s="1885">
        <v>30804000000</v>
      </c>
      <c r="X19" s="1885">
        <v>34248000000</v>
      </c>
      <c r="Y19" s="1238">
        <v>38383000000</v>
      </c>
      <c r="Z19" s="1238">
        <v>43026000000</v>
      </c>
    </row>
    <row r="20" spans="1:26">
      <c r="A20" s="585" t="s">
        <v>76</v>
      </c>
      <c r="B20" s="1870" t="s">
        <v>4928</v>
      </c>
      <c r="C20" s="592"/>
      <c r="D20" s="583"/>
      <c r="E20" s="583"/>
      <c r="F20" s="593"/>
      <c r="G20" s="593"/>
      <c r="H20" s="593"/>
      <c r="I20" s="593"/>
      <c r="J20" s="593"/>
      <c r="K20" s="1868">
        <v>0</v>
      </c>
      <c r="L20" s="1868">
        <v>0</v>
      </c>
      <c r="M20" s="1868">
        <v>0</v>
      </c>
      <c r="N20" s="1868">
        <v>673000000</v>
      </c>
      <c r="O20" s="1868">
        <v>1334000000</v>
      </c>
      <c r="P20" s="1868"/>
      <c r="Q20" s="1885"/>
      <c r="R20" s="1885"/>
      <c r="S20" s="1885"/>
      <c r="T20" s="1885"/>
      <c r="U20" s="1885"/>
      <c r="V20" s="1885"/>
      <c r="W20" s="1885"/>
      <c r="X20" s="1885"/>
      <c r="Y20" s="1238"/>
      <c r="Z20" s="1238"/>
    </row>
    <row r="21" spans="1:26">
      <c r="A21" s="1869" t="s">
        <v>83</v>
      </c>
      <c r="B21" s="1869" t="s">
        <v>4929</v>
      </c>
      <c r="C21" s="592" t="s">
        <v>204</v>
      </c>
      <c r="D21" s="583"/>
      <c r="E21" s="583"/>
      <c r="F21" s="1868">
        <v>1377024000</v>
      </c>
      <c r="G21" s="1868">
        <v>1316154000</v>
      </c>
      <c r="H21" s="1868">
        <v>1524663000</v>
      </c>
      <c r="I21" s="1868">
        <v>1759653000</v>
      </c>
      <c r="J21" s="1868">
        <v>2447120000.0000005</v>
      </c>
      <c r="K21" s="1868">
        <v>2915000000</v>
      </c>
      <c r="L21" s="1868">
        <v>4831000000</v>
      </c>
      <c r="M21" s="1868">
        <v>4652000000</v>
      </c>
      <c r="N21" s="1868">
        <v>4867000000</v>
      </c>
      <c r="O21" s="1868">
        <v>6341000000</v>
      </c>
      <c r="P21" s="1868">
        <v>7606000000</v>
      </c>
      <c r="Q21" s="1885">
        <v>7291000000</v>
      </c>
      <c r="R21" s="1885">
        <v>7433000000</v>
      </c>
      <c r="S21" s="1885">
        <v>8589000000</v>
      </c>
      <c r="T21" s="1885">
        <v>11239000000</v>
      </c>
      <c r="U21" s="1885">
        <v>11625000000</v>
      </c>
      <c r="V21" s="1885">
        <v>12284000000</v>
      </c>
      <c r="W21" s="1885">
        <v>12793000000</v>
      </c>
      <c r="X21" s="1885">
        <v>14230000000</v>
      </c>
      <c r="Y21" s="1238">
        <v>18278000000</v>
      </c>
      <c r="Z21" s="1238">
        <v>18933000000</v>
      </c>
    </row>
    <row r="22" spans="1:26">
      <c r="A22" s="1869" t="s">
        <v>91</v>
      </c>
      <c r="B22" s="1869" t="s">
        <v>91</v>
      </c>
      <c r="C22" s="592" t="s">
        <v>204</v>
      </c>
      <c r="D22" s="583"/>
      <c r="E22" s="583"/>
      <c r="F22" s="1868">
        <v>2008159999.9999998</v>
      </c>
      <c r="G22" s="1868">
        <v>1942894000</v>
      </c>
      <c r="H22" s="1868">
        <v>1452060000</v>
      </c>
      <c r="I22" s="1868">
        <v>1675860000</v>
      </c>
      <c r="J22" s="1868">
        <v>1788280000</v>
      </c>
      <c r="K22" s="1868">
        <v>1580000000</v>
      </c>
      <c r="L22" s="1868">
        <v>1447000000</v>
      </c>
      <c r="M22" s="1868">
        <v>1711000000</v>
      </c>
      <c r="N22" s="1868">
        <v>1991000000</v>
      </c>
      <c r="O22" s="1868">
        <v>2262000000</v>
      </c>
      <c r="P22" s="1868">
        <v>2465000000</v>
      </c>
      <c r="Q22" s="1885">
        <v>2520000000</v>
      </c>
      <c r="R22" s="1885">
        <v>2639000000</v>
      </c>
      <c r="S22" s="1885">
        <v>3050000000</v>
      </c>
      <c r="T22" s="1885">
        <v>3755000000</v>
      </c>
      <c r="U22" s="1885">
        <v>4049000000</v>
      </c>
      <c r="V22" s="1885">
        <v>3721000000</v>
      </c>
      <c r="W22" s="1885">
        <v>3881000000</v>
      </c>
      <c r="X22" s="1885">
        <v>4105000000</v>
      </c>
      <c r="Y22" s="1238">
        <v>4478000000</v>
      </c>
      <c r="Z22" s="1238">
        <v>6558000000</v>
      </c>
    </row>
    <row r="23" spans="1:26">
      <c r="A23" s="1870" t="s">
        <v>280</v>
      </c>
      <c r="B23" s="1870" t="s">
        <v>2329</v>
      </c>
      <c r="C23" s="592"/>
      <c r="D23" s="583"/>
      <c r="E23" s="583"/>
      <c r="F23" s="593"/>
      <c r="G23" s="593"/>
      <c r="H23" s="593"/>
      <c r="I23" s="593"/>
      <c r="J23" s="593"/>
      <c r="K23" s="1868">
        <v>463000000</v>
      </c>
      <c r="L23" s="1868">
        <v>515000000</v>
      </c>
      <c r="M23" s="1868">
        <v>553000000</v>
      </c>
      <c r="N23" s="1868">
        <v>594000000</v>
      </c>
      <c r="O23" s="1868">
        <v>709000000</v>
      </c>
      <c r="P23" s="1868"/>
      <c r="Q23" s="1885"/>
      <c r="R23" s="1885"/>
      <c r="S23" s="1885"/>
      <c r="T23" s="1885"/>
      <c r="U23" s="1885"/>
      <c r="V23" s="1885"/>
      <c r="W23" s="1885"/>
      <c r="X23" s="1885"/>
      <c r="Y23" s="1238"/>
      <c r="Z23" s="1238"/>
    </row>
    <row r="24" spans="1:26">
      <c r="A24" s="1875" t="s">
        <v>209</v>
      </c>
      <c r="B24" s="1875" t="s">
        <v>209</v>
      </c>
      <c r="C24" s="592"/>
      <c r="D24" s="583"/>
      <c r="E24" s="583"/>
      <c r="F24" s="593"/>
      <c r="G24" s="593"/>
      <c r="H24" s="593"/>
      <c r="I24" s="593"/>
      <c r="J24" s="593"/>
      <c r="K24" s="1868">
        <f>K22-K23</f>
        <v>1117000000</v>
      </c>
      <c r="L24" s="1868">
        <f t="shared" ref="L24:O24" si="22">L22-L23</f>
        <v>932000000</v>
      </c>
      <c r="M24" s="1868">
        <f t="shared" si="22"/>
        <v>1158000000</v>
      </c>
      <c r="N24" s="1868">
        <f t="shared" si="22"/>
        <v>1397000000</v>
      </c>
      <c r="O24" s="1868">
        <f t="shared" si="22"/>
        <v>1553000000</v>
      </c>
      <c r="P24" s="1868"/>
      <c r="Q24" s="1885"/>
      <c r="R24" s="1885"/>
      <c r="S24" s="1885"/>
      <c r="T24" s="1885"/>
      <c r="U24" s="1885"/>
      <c r="V24" s="1885"/>
      <c r="W24" s="1885"/>
      <c r="X24" s="1885"/>
      <c r="Y24" s="1238"/>
      <c r="Z24" s="1238"/>
    </row>
    <row r="25" spans="1:26">
      <c r="A25" s="1871" t="s">
        <v>215</v>
      </c>
      <c r="B25" s="1871" t="s">
        <v>215</v>
      </c>
      <c r="C25" s="1872" t="s">
        <v>204</v>
      </c>
      <c r="D25" s="583"/>
      <c r="E25" s="583"/>
      <c r="F25" s="593"/>
      <c r="G25" s="593"/>
      <c r="H25" s="593"/>
      <c r="I25" s="593"/>
      <c r="J25" s="593"/>
      <c r="K25" s="1868"/>
      <c r="L25" s="1868"/>
      <c r="M25" s="1868"/>
      <c r="N25" s="1868"/>
      <c r="O25" s="1868"/>
      <c r="P25" s="1868">
        <v>3903000000</v>
      </c>
      <c r="Q25" s="1885">
        <v>4457000000</v>
      </c>
      <c r="R25" s="1885">
        <v>5072000000</v>
      </c>
      <c r="S25" s="1885">
        <v>5693000000</v>
      </c>
      <c r="T25" s="1885">
        <v>6041000000</v>
      </c>
      <c r="U25" s="1885">
        <v>6914000000</v>
      </c>
      <c r="V25" s="1885">
        <v>7042000000</v>
      </c>
      <c r="W25" s="1885">
        <v>7832000000</v>
      </c>
      <c r="X25" s="1885">
        <v>8411000000</v>
      </c>
      <c r="Y25" s="1238">
        <v>8330000000</v>
      </c>
      <c r="Z25" s="1238">
        <v>9220000000</v>
      </c>
    </row>
    <row r="26" spans="1:26">
      <c r="A26" s="1871" t="s">
        <v>3111</v>
      </c>
      <c r="B26" s="1871" t="s">
        <v>3111</v>
      </c>
      <c r="C26" s="1872" t="s">
        <v>204</v>
      </c>
      <c r="D26" s="583"/>
      <c r="E26" s="583"/>
      <c r="F26" s="593"/>
      <c r="G26" s="593"/>
      <c r="H26" s="593"/>
      <c r="I26" s="593"/>
      <c r="J26" s="593"/>
      <c r="K26" s="1868"/>
      <c r="L26" s="1868"/>
      <c r="M26" s="1868"/>
      <c r="N26" s="1868"/>
      <c r="O26" s="1868"/>
      <c r="P26" s="1868">
        <v>467000000</v>
      </c>
      <c r="Q26" s="1885">
        <v>511000000</v>
      </c>
      <c r="R26" s="1885">
        <v>1104000000</v>
      </c>
      <c r="S26" s="1885">
        <v>1224000000</v>
      </c>
      <c r="T26" s="1885">
        <v>1423000000</v>
      </c>
      <c r="U26" s="1885">
        <v>1654000000</v>
      </c>
      <c r="V26" s="1885">
        <v>1923000000</v>
      </c>
      <c r="W26" s="1885">
        <v>2235000000</v>
      </c>
      <c r="X26" s="1885">
        <v>2598000000</v>
      </c>
      <c r="Y26" s="1238">
        <v>3020000000</v>
      </c>
      <c r="Z26" s="1238">
        <v>3262000000</v>
      </c>
    </row>
    <row r="27" spans="1:26">
      <c r="A27" s="1871" t="s">
        <v>4930</v>
      </c>
      <c r="B27" s="1871" t="s">
        <v>678</v>
      </c>
      <c r="C27" s="1872" t="s">
        <v>204</v>
      </c>
      <c r="D27" s="583"/>
      <c r="E27" s="583"/>
      <c r="F27" s="593"/>
      <c r="G27" s="593"/>
      <c r="H27" s="593"/>
      <c r="I27" s="593"/>
      <c r="J27" s="593"/>
      <c r="K27" s="1868"/>
      <c r="L27" s="1868"/>
      <c r="M27" s="1868"/>
      <c r="N27" s="1868"/>
      <c r="O27" s="1868"/>
      <c r="P27" s="1868">
        <v>604000000</v>
      </c>
      <c r="Q27" s="1885">
        <v>402000000</v>
      </c>
      <c r="R27" s="1885">
        <v>729000000</v>
      </c>
      <c r="S27" s="1885">
        <v>556000000</v>
      </c>
      <c r="T27" s="1885">
        <v>433000000</v>
      </c>
      <c r="U27" s="1885">
        <v>145000000</v>
      </c>
      <c r="V27" s="1885">
        <v>182000000</v>
      </c>
      <c r="W27" s="1885">
        <v>192000000</v>
      </c>
      <c r="X27" s="1885">
        <v>201000000</v>
      </c>
      <c r="Y27" s="1238">
        <v>211000000</v>
      </c>
      <c r="Z27" s="1238">
        <v>237000000</v>
      </c>
    </row>
    <row r="28" spans="1:26">
      <c r="A28" s="1871" t="s">
        <v>53</v>
      </c>
      <c r="B28" s="1871" t="s">
        <v>53</v>
      </c>
      <c r="C28" s="1872" t="s">
        <v>204</v>
      </c>
      <c r="D28" s="583"/>
      <c r="E28" s="583"/>
      <c r="F28" s="593"/>
      <c r="G28" s="593"/>
      <c r="H28" s="593"/>
      <c r="I28" s="593"/>
      <c r="J28" s="593"/>
      <c r="K28" s="1868"/>
      <c r="L28" s="1868"/>
      <c r="M28" s="1868"/>
      <c r="N28" s="1868"/>
      <c r="O28" s="1868"/>
      <c r="P28" s="1868">
        <v>7499000000</v>
      </c>
      <c r="Q28" s="1885">
        <v>8488000000</v>
      </c>
      <c r="R28" s="1885">
        <v>9368000000</v>
      </c>
      <c r="S28" s="1885">
        <v>12075000000</v>
      </c>
      <c r="T28" s="1885">
        <v>12107000000</v>
      </c>
      <c r="U28" s="1885">
        <v>13437000000</v>
      </c>
      <c r="V28" s="1885">
        <v>15251000000</v>
      </c>
      <c r="W28" s="1885">
        <v>16940000000</v>
      </c>
      <c r="X28" s="1885">
        <v>19437000000</v>
      </c>
      <c r="Y28" s="1238">
        <v>21381000000</v>
      </c>
      <c r="Z28" s="1238">
        <v>23968000000</v>
      </c>
    </row>
    <row r="29" spans="1:26">
      <c r="A29" s="1869" t="s">
        <v>339</v>
      </c>
      <c r="B29" s="1869" t="s">
        <v>4931</v>
      </c>
      <c r="C29" s="592" t="s">
        <v>204</v>
      </c>
      <c r="D29" s="583"/>
      <c r="E29" s="583"/>
      <c r="F29" s="1868">
        <v>2467167999.9999995</v>
      </c>
      <c r="G29" s="1868">
        <v>2632308000</v>
      </c>
      <c r="H29" s="1868">
        <v>3339738000</v>
      </c>
      <c r="I29" s="1868">
        <v>4357236000</v>
      </c>
      <c r="J29" s="1868">
        <v>5458960000</v>
      </c>
      <c r="K29" s="1868">
        <v>6323000000</v>
      </c>
      <c r="L29" s="1868">
        <v>7156000000</v>
      </c>
      <c r="M29" s="1868">
        <v>8432000000</v>
      </c>
      <c r="N29" s="1868">
        <v>8459000000</v>
      </c>
      <c r="O29" s="1868">
        <v>10346000000</v>
      </c>
      <c r="P29" s="1868"/>
      <c r="Q29" s="1885"/>
      <c r="R29" s="1885"/>
      <c r="S29" s="1885"/>
      <c r="T29" s="1885"/>
      <c r="U29" s="1885"/>
      <c r="V29" s="1885"/>
      <c r="W29" s="1885"/>
      <c r="X29" s="1885"/>
      <c r="Y29" s="1238"/>
      <c r="Z29" s="1238"/>
    </row>
    <row r="30" spans="1:26">
      <c r="A30" s="585" t="s">
        <v>76</v>
      </c>
      <c r="B30" s="1870" t="s">
        <v>4932</v>
      </c>
      <c r="C30" s="592"/>
      <c r="D30" s="583"/>
      <c r="E30" s="583"/>
      <c r="F30" s="1868">
        <v>57376000.000000007</v>
      </c>
      <c r="G30" s="1868">
        <v>0</v>
      </c>
      <c r="H30" s="1868">
        <v>145206000</v>
      </c>
      <c r="I30" s="1868">
        <v>251378999.99999997</v>
      </c>
      <c r="J30" s="1868">
        <v>282360000</v>
      </c>
      <c r="K30" s="1868"/>
      <c r="L30" s="1868"/>
      <c r="M30" s="1868"/>
      <c r="N30" s="1868"/>
      <c r="O30" s="1868"/>
      <c r="P30" s="1868"/>
      <c r="Q30" s="1885"/>
      <c r="R30" s="1885"/>
      <c r="S30" s="1885"/>
      <c r="T30" s="1885"/>
      <c r="U30" s="1885"/>
      <c r="V30" s="1885"/>
      <c r="W30" s="1885"/>
      <c r="X30" s="1885"/>
      <c r="Y30" s="1238"/>
      <c r="Z30" s="1238"/>
    </row>
    <row r="31" spans="1:26">
      <c r="A31" s="592" t="s">
        <v>88</v>
      </c>
      <c r="B31" s="592" t="s">
        <v>4933</v>
      </c>
      <c r="C31" s="592" t="s">
        <v>201</v>
      </c>
      <c r="D31" s="583"/>
      <c r="E31" s="583"/>
      <c r="F31" s="593">
        <v>2467167999.9999995</v>
      </c>
      <c r="G31" s="593">
        <v>3447070000</v>
      </c>
      <c r="H31" s="593">
        <v>4283577000</v>
      </c>
      <c r="I31" s="593">
        <v>4692407999.999999</v>
      </c>
      <c r="J31" s="593">
        <v>4517760000</v>
      </c>
      <c r="K31" s="1868">
        <v>7488000000</v>
      </c>
      <c r="L31" s="1868">
        <v>7417000000</v>
      </c>
      <c r="M31" s="1868">
        <v>6977000000</v>
      </c>
      <c r="N31" s="1868">
        <v>7564000000</v>
      </c>
      <c r="O31" s="1868">
        <v>8272000000</v>
      </c>
      <c r="P31" s="1868">
        <v>8668000000</v>
      </c>
      <c r="Q31" s="1885">
        <v>9741000000</v>
      </c>
      <c r="R31" s="1885">
        <v>11881000000</v>
      </c>
      <c r="S31" s="1885">
        <v>14052000000</v>
      </c>
      <c r="T31" s="1885">
        <v>16514000000</v>
      </c>
      <c r="U31" s="1885">
        <v>19341000000</v>
      </c>
      <c r="V31" s="1885">
        <v>21765000000</v>
      </c>
      <c r="W31" s="1885">
        <v>24398000000</v>
      </c>
      <c r="X31" s="1885">
        <v>28242000000</v>
      </c>
      <c r="Y31" s="1238">
        <v>32851000000</v>
      </c>
      <c r="Z31" s="1238">
        <v>36825000000</v>
      </c>
    </row>
    <row r="32" spans="1:26">
      <c r="A32" s="1869" t="s">
        <v>239</v>
      </c>
      <c r="B32" s="1869" t="s">
        <v>4934</v>
      </c>
      <c r="C32" s="592" t="s">
        <v>241</v>
      </c>
      <c r="D32" s="583"/>
      <c r="E32" s="583"/>
      <c r="F32" s="593"/>
      <c r="G32" s="593"/>
      <c r="H32" s="593"/>
      <c r="I32" s="593"/>
      <c r="J32" s="593"/>
      <c r="K32" s="1868">
        <v>2192000000</v>
      </c>
      <c r="L32" s="1868">
        <v>1839000000</v>
      </c>
      <c r="M32" s="1868">
        <v>904000000</v>
      </c>
      <c r="N32" s="1868">
        <v>1699000000</v>
      </c>
      <c r="O32" s="1868">
        <v>2245000000</v>
      </c>
      <c r="P32" s="1868"/>
      <c r="Q32" s="1885"/>
      <c r="R32" s="1885"/>
      <c r="S32" s="1885"/>
      <c r="T32" s="1885"/>
      <c r="U32" s="1885"/>
      <c r="V32" s="1885"/>
      <c r="W32" s="1885"/>
      <c r="X32" s="1885"/>
      <c r="Y32" s="1238"/>
      <c r="Z32" s="1238"/>
    </row>
    <row r="33" spans="1:26">
      <c r="A33" s="1869" t="s">
        <v>395</v>
      </c>
      <c r="B33" s="1869" t="s">
        <v>4935</v>
      </c>
      <c r="C33" s="592" t="s">
        <v>241</v>
      </c>
      <c r="D33" s="583"/>
      <c r="E33" s="583"/>
      <c r="F33" s="593"/>
      <c r="G33" s="593"/>
      <c r="H33" s="593"/>
      <c r="I33" s="593"/>
      <c r="J33" s="593"/>
      <c r="K33" s="1868">
        <v>5296000000</v>
      </c>
      <c r="L33" s="1868">
        <v>5578000000</v>
      </c>
      <c r="M33" s="1868">
        <v>6073000000</v>
      </c>
      <c r="N33" s="1868">
        <v>5866000000</v>
      </c>
      <c r="O33" s="1868">
        <v>6027000000</v>
      </c>
      <c r="P33" s="1868"/>
      <c r="Q33" s="1885"/>
      <c r="R33" s="1885"/>
      <c r="S33" s="1885"/>
      <c r="T33" s="1885"/>
      <c r="U33" s="1885"/>
      <c r="V33" s="1885"/>
      <c r="W33" s="1885"/>
      <c r="X33" s="1885"/>
      <c r="Y33" s="1238"/>
      <c r="Z33" s="1238"/>
    </row>
    <row r="34" spans="1:26">
      <c r="A34" s="1876" t="s">
        <v>398</v>
      </c>
      <c r="B34" s="1876" t="s">
        <v>398</v>
      </c>
      <c r="C34" s="592" t="s">
        <v>201</v>
      </c>
      <c r="D34" s="583"/>
      <c r="E34" s="583"/>
      <c r="F34" s="593"/>
      <c r="G34" s="593"/>
      <c r="H34" s="593">
        <f>H17-H18-H31</f>
        <v>290412000</v>
      </c>
      <c r="I34" s="593">
        <f>I17-I18-I31</f>
        <v>335171999.99999714</v>
      </c>
      <c r="J34" s="593"/>
      <c r="K34" s="1868"/>
      <c r="L34" s="1868"/>
      <c r="M34" s="1868"/>
      <c r="N34" s="1868"/>
      <c r="O34" s="1868"/>
      <c r="P34" s="1868"/>
      <c r="Q34" s="1868"/>
      <c r="R34" s="1868"/>
      <c r="S34" s="1868"/>
      <c r="T34" s="1868"/>
      <c r="U34" s="1868"/>
      <c r="V34" s="1885"/>
      <c r="W34" s="1885"/>
      <c r="X34" s="1885"/>
      <c r="Y34" s="1238"/>
      <c r="Z34" s="1238"/>
    </row>
    <row r="35" spans="1:26">
      <c r="A35" s="592" t="s">
        <v>591</v>
      </c>
      <c r="B35" s="592" t="s">
        <v>591</v>
      </c>
      <c r="C35" s="592" t="s">
        <v>201</v>
      </c>
      <c r="D35" s="583"/>
      <c r="E35" s="583"/>
      <c r="F35" s="593"/>
      <c r="G35" s="593"/>
      <c r="H35" s="593"/>
      <c r="I35" s="593"/>
      <c r="J35" s="593"/>
      <c r="K35" s="1868">
        <v>42000000</v>
      </c>
      <c r="L35" s="1868">
        <v>98000000</v>
      </c>
      <c r="M35" s="1868">
        <v>37000000</v>
      </c>
      <c r="N35" s="1868"/>
      <c r="O35" s="1868"/>
      <c r="P35" s="1868"/>
      <c r="Q35" s="1885"/>
      <c r="R35" s="1885"/>
      <c r="S35" s="1885"/>
      <c r="T35" s="1885"/>
      <c r="U35" s="1885"/>
      <c r="V35" s="1885"/>
      <c r="W35" s="1885"/>
      <c r="X35" s="1885"/>
      <c r="Y35" s="1238"/>
      <c r="Z35" s="1238"/>
    </row>
    <row r="36" spans="1:26">
      <c r="A36" s="585" t="s">
        <v>76</v>
      </c>
      <c r="B36" s="592" t="s">
        <v>2417</v>
      </c>
      <c r="C36" s="592"/>
      <c r="D36" s="583"/>
      <c r="E36" s="583"/>
      <c r="F36" s="1868">
        <v>1491776000</v>
      </c>
      <c r="G36" s="1868">
        <v>1880220000</v>
      </c>
      <c r="H36" s="1868">
        <v>2686311000</v>
      </c>
      <c r="I36" s="1868">
        <v>3435512999.9999995</v>
      </c>
      <c r="J36" s="1868">
        <v>3200080000</v>
      </c>
      <c r="K36" s="1868"/>
      <c r="L36" s="1868"/>
      <c r="M36" s="1868"/>
      <c r="N36" s="1868"/>
      <c r="O36" s="1868"/>
      <c r="P36" s="1868"/>
      <c r="Q36" s="1885"/>
      <c r="R36" s="1885"/>
      <c r="S36" s="1885"/>
      <c r="T36" s="1885"/>
      <c r="U36" s="1885"/>
      <c r="V36" s="1885"/>
      <c r="W36" s="1885"/>
      <c r="X36" s="1885"/>
      <c r="Y36" s="1238"/>
      <c r="Z36" s="1238"/>
    </row>
    <row r="37" spans="1:26">
      <c r="A37" s="585" t="s">
        <v>76</v>
      </c>
      <c r="B37" s="592" t="s">
        <v>4932</v>
      </c>
      <c r="C37" s="592"/>
      <c r="D37" s="583"/>
      <c r="E37" s="583"/>
      <c r="F37" s="1868">
        <v>114752000.00000001</v>
      </c>
      <c r="G37" s="1868">
        <v>125348000.00000001</v>
      </c>
      <c r="H37" s="1868">
        <v>290412000</v>
      </c>
      <c r="I37" s="1868">
        <v>586550999.99999988</v>
      </c>
      <c r="J37" s="1868">
        <v>658840000</v>
      </c>
      <c r="K37" s="1868"/>
      <c r="L37" s="1868"/>
      <c r="M37" s="1868"/>
      <c r="N37" s="1868"/>
      <c r="O37" s="1868"/>
      <c r="P37" s="1868"/>
      <c r="Q37" s="1885"/>
      <c r="R37" s="1885"/>
      <c r="S37" s="1885"/>
      <c r="T37" s="1885"/>
      <c r="U37" s="1885"/>
      <c r="V37" s="1885"/>
      <c r="W37" s="1885"/>
      <c r="X37" s="1885"/>
      <c r="Y37" s="1238"/>
      <c r="Z37" s="1238"/>
    </row>
    <row r="38" spans="1:26">
      <c r="A38" s="585" t="s">
        <v>76</v>
      </c>
      <c r="B38" s="592" t="s">
        <v>4936</v>
      </c>
      <c r="C38" s="592"/>
      <c r="D38" s="592"/>
      <c r="E38" s="583"/>
      <c r="F38" s="1868">
        <v>-6400000</v>
      </c>
      <c r="G38" s="1868">
        <v>-6100000</v>
      </c>
      <c r="H38" s="1868">
        <v>-5400000</v>
      </c>
      <c r="I38" s="1868">
        <v>-5300000</v>
      </c>
      <c r="J38" s="1868">
        <v>-5100000</v>
      </c>
      <c r="K38" s="1868">
        <v>-3513000000</v>
      </c>
      <c r="L38" s="1868">
        <v>-5110000000</v>
      </c>
      <c r="M38" s="1868">
        <v>-6564000000</v>
      </c>
      <c r="N38" s="1868">
        <v>-4912000000</v>
      </c>
      <c r="O38" s="1868">
        <v>-4063000000</v>
      </c>
      <c r="P38" s="1868"/>
      <c r="Q38" s="1885"/>
      <c r="R38" s="1885"/>
      <c r="S38" s="1885"/>
      <c r="T38" s="1885"/>
      <c r="U38" s="1885"/>
      <c r="V38" s="1885"/>
      <c r="W38" s="1885"/>
      <c r="X38" s="1885"/>
      <c r="Y38" s="1238"/>
      <c r="Z38" s="1238"/>
    </row>
    <row r="39" spans="1:26">
      <c r="A39" s="585" t="s">
        <v>76</v>
      </c>
      <c r="B39" s="592" t="s">
        <v>4937</v>
      </c>
      <c r="C39" s="592"/>
      <c r="D39" s="592"/>
      <c r="E39" s="583"/>
      <c r="F39" s="594">
        <v>-1663904000</v>
      </c>
      <c r="G39" s="594">
        <v>-1880220000</v>
      </c>
      <c r="H39" s="594">
        <v>-2468502000</v>
      </c>
      <c r="I39" s="594">
        <v>-2848961999.9999995</v>
      </c>
      <c r="J39" s="594">
        <v>-3011840000</v>
      </c>
      <c r="K39" s="1868"/>
      <c r="L39" s="1868"/>
      <c r="M39" s="1868"/>
      <c r="N39" s="1868"/>
      <c r="O39" s="1868"/>
      <c r="P39" s="1868"/>
      <c r="Q39" s="1885"/>
      <c r="R39" s="1885"/>
      <c r="S39" s="1885"/>
      <c r="T39" s="1885"/>
      <c r="U39" s="1885"/>
      <c r="V39" s="1885"/>
      <c r="W39" s="1885"/>
      <c r="X39" s="1885"/>
      <c r="Y39" s="1238"/>
      <c r="Z39" s="1238"/>
    </row>
    <row r="40" spans="1:26" s="1863" customFormat="1">
      <c r="A40" s="1873" t="s">
        <v>53</v>
      </c>
      <c r="B40" s="1873" t="s">
        <v>4938</v>
      </c>
      <c r="C40" s="1864" t="s">
        <v>38</v>
      </c>
      <c r="D40" s="1861"/>
      <c r="E40" s="1861"/>
      <c r="F40" s="1865">
        <v>1434400000</v>
      </c>
      <c r="G40" s="1865">
        <v>1817546000</v>
      </c>
      <c r="H40" s="1865">
        <v>2395899000</v>
      </c>
      <c r="I40" s="1865">
        <v>3016548000</v>
      </c>
      <c r="J40" s="1865">
        <v>3294200000.0000005</v>
      </c>
      <c r="K40" s="1874">
        <v>3912000000</v>
      </c>
      <c r="L40" s="1874">
        <v>3574000000</v>
      </c>
      <c r="M40" s="1874">
        <v>3080000000</v>
      </c>
      <c r="N40" s="1874">
        <v>3507000000</v>
      </c>
      <c r="O40" s="1874">
        <v>4485000000</v>
      </c>
      <c r="P40" s="1874">
        <v>4597000000</v>
      </c>
      <c r="Q40" s="1884">
        <v>4369000000</v>
      </c>
      <c r="R40" s="1884">
        <v>3046000000</v>
      </c>
      <c r="S40" s="1884">
        <v>2787000000</v>
      </c>
      <c r="T40" s="1884">
        <v>3540000000</v>
      </c>
      <c r="U40" s="1884">
        <v>3519000000</v>
      </c>
      <c r="V40" s="1884">
        <v>3980000000</v>
      </c>
      <c r="W40" s="1884">
        <v>3976000000</v>
      </c>
      <c r="X40" s="1884">
        <v>4273000000</v>
      </c>
      <c r="Y40" s="1887">
        <v>4273000000</v>
      </c>
      <c r="Z40" s="1887">
        <v>4789000000</v>
      </c>
    </row>
    <row r="41" spans="1:26">
      <c r="A41" s="592" t="s">
        <v>4939</v>
      </c>
      <c r="B41" s="592" t="s">
        <v>4939</v>
      </c>
      <c r="C41" s="592" t="s">
        <v>57</v>
      </c>
      <c r="D41" s="583"/>
      <c r="E41" s="583"/>
      <c r="F41" s="593"/>
      <c r="G41" s="593"/>
      <c r="H41" s="593"/>
      <c r="I41" s="593"/>
      <c r="J41" s="593"/>
      <c r="K41" s="1868">
        <v>2930000000</v>
      </c>
      <c r="L41" s="1868">
        <v>2977000000</v>
      </c>
      <c r="M41" s="1868">
        <v>2742000000</v>
      </c>
      <c r="N41" s="1868">
        <v>2396000000</v>
      </c>
      <c r="O41" s="1868">
        <v>3151000000</v>
      </c>
      <c r="P41" s="1868"/>
      <c r="Q41" s="1885"/>
      <c r="R41" s="1885"/>
      <c r="S41" s="1885"/>
      <c r="T41" s="1885"/>
      <c r="U41" s="1885"/>
      <c r="V41" s="1885"/>
      <c r="W41" s="1885"/>
      <c r="X41" s="1885"/>
      <c r="Y41" s="1238"/>
      <c r="Z41" s="1238"/>
    </row>
    <row r="42" spans="1:26">
      <c r="A42" s="1876" t="s">
        <v>67</v>
      </c>
      <c r="B42" s="1876" t="s">
        <v>4940</v>
      </c>
      <c r="C42" s="592" t="s">
        <v>57</v>
      </c>
      <c r="D42" s="583"/>
      <c r="E42" s="583"/>
      <c r="F42" s="593"/>
      <c r="G42" s="593"/>
      <c r="H42" s="593"/>
      <c r="I42" s="593"/>
      <c r="J42" s="593"/>
      <c r="K42" s="1868">
        <f>K40-K41</f>
        <v>982000000</v>
      </c>
      <c r="L42" s="1868">
        <f t="shared" ref="L42:O42" si="23">L40-L41</f>
        <v>597000000</v>
      </c>
      <c r="M42" s="1868">
        <f t="shared" si="23"/>
        <v>338000000</v>
      </c>
      <c r="N42" s="1868">
        <f t="shared" si="23"/>
        <v>1111000000</v>
      </c>
      <c r="O42" s="1868">
        <f t="shared" si="23"/>
        <v>1334000000</v>
      </c>
      <c r="P42" s="1868"/>
      <c r="Q42" s="1885"/>
      <c r="R42" s="1885"/>
      <c r="S42" s="1885"/>
      <c r="T42" s="1885"/>
      <c r="U42" s="1885"/>
      <c r="V42" s="1885"/>
      <c r="W42" s="1885"/>
      <c r="X42" s="1885"/>
      <c r="Y42" s="1238"/>
      <c r="Z42" s="1238"/>
    </row>
    <row r="43" spans="1:26">
      <c r="A43" s="585" t="s">
        <v>76</v>
      </c>
      <c r="B43" s="592" t="s">
        <v>4941</v>
      </c>
      <c r="C43" s="592"/>
      <c r="D43" s="592"/>
      <c r="E43" s="583"/>
      <c r="F43" s="593"/>
      <c r="G43" s="593"/>
      <c r="H43" s="593"/>
      <c r="I43" s="593"/>
      <c r="J43" s="593"/>
      <c r="K43" s="1868">
        <v>1979000000</v>
      </c>
      <c r="L43" s="1868">
        <v>-89000000</v>
      </c>
      <c r="M43" s="1868">
        <v>-1774000000</v>
      </c>
      <c r="N43" s="1868">
        <v>586000000</v>
      </c>
      <c r="O43" s="1868">
        <v>2684000000</v>
      </c>
      <c r="P43" s="1868"/>
      <c r="Q43" s="1885"/>
      <c r="R43" s="1885"/>
      <c r="S43" s="1885"/>
      <c r="T43" s="1885"/>
      <c r="U43" s="1885"/>
      <c r="V43" s="1885"/>
      <c r="W43" s="1885"/>
      <c r="X43" s="1885"/>
      <c r="Y43" s="1238"/>
      <c r="Z43" s="1238"/>
    </row>
    <row r="44" spans="1:26">
      <c r="A44" s="585" t="s">
        <v>76</v>
      </c>
      <c r="B44" s="592" t="s">
        <v>4942</v>
      </c>
      <c r="C44" s="592"/>
      <c r="D44" s="592"/>
      <c r="E44" s="583"/>
      <c r="F44" s="593">
        <v>-2237664000</v>
      </c>
      <c r="G44" s="593">
        <v>-2005568000.0000002</v>
      </c>
      <c r="H44" s="593">
        <v>-1597266000</v>
      </c>
      <c r="I44" s="593">
        <v>-1424480999.9999998</v>
      </c>
      <c r="J44" s="593">
        <v>-1600040000</v>
      </c>
      <c r="K44" s="1868">
        <v>399000000</v>
      </c>
      <c r="L44" s="1868">
        <v>-1537000000</v>
      </c>
      <c r="M44" s="1868">
        <v>-3485000000</v>
      </c>
      <c r="N44" s="1868">
        <v>-1405000000</v>
      </c>
      <c r="O44" s="1868">
        <v>423000000</v>
      </c>
      <c r="P44" s="1868"/>
      <c r="Q44" s="1885"/>
      <c r="R44" s="1885">
        <v>-2800000000</v>
      </c>
      <c r="S44" s="1885">
        <v>-4315000000</v>
      </c>
      <c r="T44" s="1885">
        <v>-3921000000</v>
      </c>
      <c r="U44" s="1885">
        <v>-4725000000</v>
      </c>
      <c r="V44" s="1885">
        <v>-2890000000</v>
      </c>
      <c r="W44" s="1885">
        <v>-2924000000</v>
      </c>
      <c r="X44" s="1885">
        <v>-4444000000</v>
      </c>
      <c r="Y44" s="1238">
        <v>-7933000000</v>
      </c>
      <c r="Z44" s="1238">
        <v>-8609000000</v>
      </c>
    </row>
    <row r="45" spans="1:26" s="1863" customFormat="1">
      <c r="A45" s="1873" t="s">
        <v>115</v>
      </c>
      <c r="B45" s="1873" t="s">
        <v>4943</v>
      </c>
      <c r="C45" s="1873" t="s">
        <v>35</v>
      </c>
      <c r="D45" s="1873"/>
      <c r="E45" s="1861"/>
      <c r="F45" s="1866">
        <f>F46+F52</f>
        <v>2295040000.0000005</v>
      </c>
      <c r="G45" s="1866">
        <v>2005568000.0000002</v>
      </c>
      <c r="H45" s="1866">
        <v>1597266000</v>
      </c>
      <c r="I45" s="1866">
        <f>I46+I52</f>
        <v>1592067000</v>
      </c>
      <c r="J45" s="1866">
        <f>J46+J52</f>
        <v>1505920000</v>
      </c>
      <c r="K45" s="1874">
        <v>-399000000</v>
      </c>
      <c r="L45" s="1874">
        <v>1537000000</v>
      </c>
      <c r="M45" s="1874">
        <v>3485000000</v>
      </c>
      <c r="N45" s="1874">
        <v>1405000000</v>
      </c>
      <c r="O45" s="1874">
        <v>-423000000</v>
      </c>
      <c r="P45" s="1874">
        <v>376000000</v>
      </c>
      <c r="Q45" s="1884">
        <v>1132000000</v>
      </c>
      <c r="R45" s="1884">
        <v>2800000000</v>
      </c>
      <c r="S45" s="1884">
        <v>4315000000</v>
      </c>
      <c r="T45" s="1884">
        <v>3921000000</v>
      </c>
      <c r="U45" s="1884">
        <v>4725000000</v>
      </c>
      <c r="V45" s="1884">
        <v>2890000000</v>
      </c>
      <c r="W45" s="1884">
        <v>2924000000</v>
      </c>
      <c r="X45" s="1884">
        <v>4444000000</v>
      </c>
      <c r="Y45" s="1887">
        <v>7933000000</v>
      </c>
      <c r="Z45" s="1887">
        <v>8609000000</v>
      </c>
    </row>
    <row r="46" spans="1:26">
      <c r="A46" s="592" t="s">
        <v>117</v>
      </c>
      <c r="B46" s="592" t="s">
        <v>280</v>
      </c>
      <c r="C46" s="592" t="s">
        <v>252</v>
      </c>
      <c r="D46" s="592"/>
      <c r="E46" s="583"/>
      <c r="F46" s="593">
        <v>2122912000.0000002</v>
      </c>
      <c r="G46" s="593">
        <v>3384396000</v>
      </c>
      <c r="H46" s="593">
        <v>4065767999.9999995</v>
      </c>
      <c r="I46" s="1859">
        <f>I47+I48+I51</f>
        <v>2848962000</v>
      </c>
      <c r="J46" s="1859">
        <f>J47+J48+J51</f>
        <v>4329520000</v>
      </c>
      <c r="K46" s="1868">
        <v>2754000000</v>
      </c>
      <c r="L46" s="1868">
        <v>1865000000</v>
      </c>
      <c r="M46" s="1868">
        <v>4019000000</v>
      </c>
      <c r="N46" s="1868">
        <v>3458000000</v>
      </c>
      <c r="O46" s="1868">
        <v>3019000000</v>
      </c>
      <c r="P46" s="1886">
        <f>P64-P61</f>
        <v>2983000000</v>
      </c>
      <c r="Q46" s="1886">
        <f>Q64-Q61</f>
        <v>4183000000</v>
      </c>
      <c r="R46" s="1886">
        <f>R64-R61</f>
        <v>5291000000</v>
      </c>
      <c r="S46" s="1886">
        <f t="shared" ref="S46:Z46" si="24">S64-S61</f>
        <v>6836000000</v>
      </c>
      <c r="T46" s="1886">
        <f t="shared" si="24"/>
        <v>5602000000</v>
      </c>
      <c r="U46" s="1886">
        <f t="shared" si="24"/>
        <v>10333000000</v>
      </c>
      <c r="V46" s="1886">
        <f t="shared" si="24"/>
        <v>9151000000</v>
      </c>
      <c r="W46" s="1886">
        <f t="shared" si="24"/>
        <v>9745000000</v>
      </c>
      <c r="X46" s="1886">
        <f t="shared" si="24"/>
        <v>11255000000</v>
      </c>
      <c r="Y46" s="1886">
        <f t="shared" si="24"/>
        <v>12407000000</v>
      </c>
      <c r="Z46" s="1886">
        <f t="shared" si="24"/>
        <v>14999000000</v>
      </c>
    </row>
    <row r="47" spans="1:26">
      <c r="A47" s="1869" t="s">
        <v>421</v>
      </c>
      <c r="B47" s="1869" t="s">
        <v>421</v>
      </c>
      <c r="C47" s="592" t="s">
        <v>264</v>
      </c>
      <c r="D47" s="592"/>
      <c r="E47" s="583"/>
      <c r="F47" s="593">
        <v>-2639296000</v>
      </c>
      <c r="G47" s="593">
        <v>-2757656000.0000005</v>
      </c>
      <c r="H47" s="593">
        <v>-363015000</v>
      </c>
      <c r="I47" s="593">
        <v>-502757999.99999994</v>
      </c>
      <c r="J47" s="593">
        <v>-752960000</v>
      </c>
      <c r="K47" s="1868">
        <v>-635000000</v>
      </c>
      <c r="L47" s="1868">
        <v>-735000000</v>
      </c>
      <c r="M47" s="1868">
        <v>-911000000</v>
      </c>
      <c r="N47" s="1868">
        <v>-921000000</v>
      </c>
      <c r="O47" s="1868">
        <v>-865000000</v>
      </c>
      <c r="P47" s="1868"/>
      <c r="Q47" s="1885"/>
      <c r="R47" s="1885"/>
      <c r="S47" s="1885"/>
      <c r="T47" s="1885"/>
      <c r="U47" s="1885"/>
      <c r="V47" s="1885"/>
      <c r="W47" s="1885"/>
      <c r="X47" s="1885"/>
      <c r="Y47" s="1238"/>
      <c r="Z47" s="1238"/>
    </row>
    <row r="48" spans="1:26">
      <c r="A48" s="1869" t="s">
        <v>418</v>
      </c>
      <c r="B48" s="1869" t="s">
        <v>418</v>
      </c>
      <c r="C48" s="592" t="s">
        <v>264</v>
      </c>
      <c r="D48" s="592"/>
      <c r="E48" s="583"/>
      <c r="F48" s="593">
        <v>2467167999.9999995</v>
      </c>
      <c r="G48" s="593">
        <v>3697766000</v>
      </c>
      <c r="H48" s="593">
        <v>4428782999.999999</v>
      </c>
      <c r="I48" s="593">
        <v>3351720000</v>
      </c>
      <c r="J48" s="593">
        <v>5082480000</v>
      </c>
      <c r="K48" s="1868">
        <v>3389000000</v>
      </c>
      <c r="L48" s="1868">
        <v>2600000000</v>
      </c>
      <c r="M48" s="1868">
        <v>4930000000</v>
      </c>
      <c r="N48" s="1868">
        <v>4380000000</v>
      </c>
      <c r="O48" s="1868">
        <v>3884000000</v>
      </c>
      <c r="P48" s="1868"/>
      <c r="Q48" s="1885"/>
      <c r="R48" s="1885"/>
      <c r="S48" s="1885"/>
      <c r="T48" s="1885"/>
      <c r="U48" s="1885"/>
      <c r="V48" s="1885"/>
      <c r="W48" s="1885"/>
      <c r="X48" s="1885"/>
      <c r="Y48" s="1238"/>
      <c r="Z48" s="1238"/>
    </row>
    <row r="49" spans="1:26">
      <c r="A49" s="1870" t="s">
        <v>4944</v>
      </c>
      <c r="B49" s="1870" t="s">
        <v>4945</v>
      </c>
      <c r="C49" s="592" t="s">
        <v>711</v>
      </c>
      <c r="D49" s="592"/>
      <c r="E49" s="583"/>
      <c r="F49" s="593"/>
      <c r="G49" s="593"/>
      <c r="H49" s="593"/>
      <c r="I49" s="593"/>
      <c r="J49" s="593"/>
      <c r="K49" s="1868">
        <v>2366000000</v>
      </c>
      <c r="L49" s="1868">
        <v>2600000000</v>
      </c>
      <c r="M49" s="1868">
        <v>3331000000</v>
      </c>
      <c r="N49" s="1868">
        <v>3470000000</v>
      </c>
      <c r="O49" s="1868">
        <v>2876000000</v>
      </c>
      <c r="P49" s="1868"/>
      <c r="Q49" s="1885"/>
      <c r="R49" s="1885"/>
      <c r="S49" s="1885"/>
      <c r="T49" s="1885"/>
      <c r="U49" s="1885"/>
      <c r="V49" s="1885"/>
      <c r="W49" s="1885"/>
      <c r="X49" s="1885"/>
      <c r="Y49" s="1238"/>
      <c r="Z49" s="1238"/>
    </row>
    <row r="50" spans="1:26">
      <c r="A50" s="1870" t="s">
        <v>262</v>
      </c>
      <c r="B50" s="1870" t="s">
        <v>4946</v>
      </c>
      <c r="C50" s="592" t="s">
        <v>711</v>
      </c>
      <c r="D50" s="592"/>
      <c r="E50" s="583"/>
      <c r="F50" s="593"/>
      <c r="G50" s="593"/>
      <c r="H50" s="593"/>
      <c r="I50" s="593"/>
      <c r="J50" s="593"/>
      <c r="K50" s="1868">
        <v>1022000000</v>
      </c>
      <c r="L50" s="1868">
        <v>0</v>
      </c>
      <c r="M50" s="1868">
        <v>1599000000</v>
      </c>
      <c r="N50" s="1868">
        <v>910000000</v>
      </c>
      <c r="O50" s="1868">
        <v>1008000000</v>
      </c>
      <c r="P50" s="1868"/>
      <c r="Q50" s="1885"/>
      <c r="R50" s="1885"/>
      <c r="S50" s="1885"/>
      <c r="T50" s="1885"/>
      <c r="U50" s="1885"/>
      <c r="V50" s="1885"/>
      <c r="W50" s="1885"/>
      <c r="X50" s="1885"/>
      <c r="Y50" s="1238"/>
      <c r="Z50" s="1238"/>
    </row>
    <row r="51" spans="1:26">
      <c r="A51" s="1869" t="s">
        <v>611</v>
      </c>
      <c r="B51" s="1869" t="s">
        <v>913</v>
      </c>
      <c r="C51" s="592" t="s">
        <v>264</v>
      </c>
      <c r="D51" s="592"/>
      <c r="E51" s="583"/>
      <c r="F51" s="593">
        <v>2295040000</v>
      </c>
      <c r="G51" s="593">
        <v>2444286000</v>
      </c>
      <c r="H51" s="593">
        <v>0</v>
      </c>
      <c r="I51" s="593">
        <v>0</v>
      </c>
      <c r="J51" s="593">
        <v>0</v>
      </c>
      <c r="K51" s="1868"/>
      <c r="L51" s="1868"/>
      <c r="M51" s="1868"/>
      <c r="N51" s="1868"/>
      <c r="O51" s="1868"/>
      <c r="P51" s="1868"/>
      <c r="Q51" s="1885"/>
      <c r="R51" s="1885"/>
      <c r="S51" s="1885"/>
      <c r="T51" s="1885"/>
      <c r="U51" s="1885"/>
      <c r="V51" s="1885"/>
      <c r="W51" s="1885"/>
      <c r="X51" s="1885"/>
      <c r="Y51" s="1238"/>
      <c r="Z51" s="1238"/>
    </row>
    <row r="52" spans="1:26">
      <c r="A52" s="592" t="s">
        <v>120</v>
      </c>
      <c r="B52" s="592" t="s">
        <v>209</v>
      </c>
      <c r="C52" s="592" t="s">
        <v>252</v>
      </c>
      <c r="D52" s="592"/>
      <c r="E52" s="583"/>
      <c r="F52" s="1859">
        <f>F53+F54+F55+F56+F57+F58</f>
        <v>172128000.00000003</v>
      </c>
      <c r="G52" s="1859">
        <f t="shared" ref="G52:M52" si="25">G53+G54+G55+G56+G57+G58</f>
        <v>-1378828000</v>
      </c>
      <c r="H52" s="1859">
        <f t="shared" si="25"/>
        <v>-2468502000</v>
      </c>
      <c r="I52" s="1859">
        <f t="shared" si="25"/>
        <v>-1256895000</v>
      </c>
      <c r="J52" s="1859">
        <f t="shared" si="25"/>
        <v>-2823600000</v>
      </c>
      <c r="K52" s="1859">
        <f t="shared" si="25"/>
        <v>-3154000000</v>
      </c>
      <c r="L52" s="1859">
        <f t="shared" si="25"/>
        <v>-328000000</v>
      </c>
      <c r="M52" s="1859">
        <f t="shared" si="25"/>
        <v>-535000000</v>
      </c>
      <c r="N52" s="1868">
        <v>-2053000000</v>
      </c>
      <c r="O52" s="1868">
        <v>-3442000000</v>
      </c>
      <c r="P52" s="1877">
        <f>P63-P60</f>
        <v>-586000000</v>
      </c>
      <c r="Q52" s="1877">
        <f t="shared" ref="Q52:Z52" si="26">Q63-Q60</f>
        <v>-4205000000</v>
      </c>
      <c r="R52" s="1877">
        <f>R63-R60</f>
        <v>105000000</v>
      </c>
      <c r="S52" s="1877">
        <f t="shared" si="26"/>
        <v>-635000000</v>
      </c>
      <c r="T52" s="1877">
        <f t="shared" si="26"/>
        <v>-1491000000</v>
      </c>
      <c r="U52" s="1877">
        <f t="shared" si="26"/>
        <v>-4452000000</v>
      </c>
      <c r="V52" s="1886">
        <f t="shared" si="26"/>
        <v>-4301000000</v>
      </c>
      <c r="W52" s="1886">
        <f t="shared" si="26"/>
        <v>-5139000000</v>
      </c>
      <c r="X52" s="1886">
        <f t="shared" si="26"/>
        <v>-5050000000</v>
      </c>
      <c r="Y52" s="1886">
        <f t="shared" si="26"/>
        <v>-3154000000</v>
      </c>
      <c r="Z52" s="1886">
        <f t="shared" si="26"/>
        <v>-5238000000</v>
      </c>
    </row>
    <row r="53" spans="1:26">
      <c r="A53" s="1869" t="s">
        <v>2149</v>
      </c>
      <c r="B53" s="1869" t="s">
        <v>4947</v>
      </c>
      <c r="C53" s="592" t="s">
        <v>124</v>
      </c>
      <c r="D53" s="592"/>
      <c r="E53" s="583"/>
      <c r="F53" s="593">
        <v>-1377024000</v>
      </c>
      <c r="G53" s="593">
        <v>-1002784000.0000001</v>
      </c>
      <c r="H53" s="593">
        <v>-3194532000</v>
      </c>
      <c r="I53" s="593">
        <v>-754137000</v>
      </c>
      <c r="J53" s="593">
        <v>-1976520000.0000002</v>
      </c>
      <c r="K53" s="1868">
        <v>-2389000000</v>
      </c>
      <c r="L53" s="1868">
        <v>932000000</v>
      </c>
      <c r="M53" s="1868">
        <v>-824000000</v>
      </c>
      <c r="N53" s="1868"/>
      <c r="O53" s="1868"/>
      <c r="P53" s="1868"/>
      <c r="Q53" s="1885"/>
      <c r="R53" s="1885"/>
      <c r="S53" s="1885"/>
      <c r="T53" s="1885"/>
      <c r="U53" s="1885"/>
      <c r="V53" s="1885"/>
      <c r="W53" s="1885"/>
      <c r="X53" s="1885"/>
      <c r="Y53" s="1238"/>
      <c r="Z53" s="1238"/>
    </row>
    <row r="54" spans="1:26">
      <c r="A54" s="1869" t="s">
        <v>2150</v>
      </c>
      <c r="B54" s="1869" t="s">
        <v>4948</v>
      </c>
      <c r="C54" s="592" t="s">
        <v>124</v>
      </c>
      <c r="D54" s="592"/>
      <c r="E54" s="583"/>
      <c r="F54" s="593">
        <v>344256000</v>
      </c>
      <c r="G54" s="593">
        <v>62674000.000000007</v>
      </c>
      <c r="H54" s="593">
        <v>-72603000</v>
      </c>
      <c r="I54" s="593">
        <v>-83793000</v>
      </c>
      <c r="J54" s="593">
        <v>-94120000</v>
      </c>
      <c r="K54" s="1868">
        <v>11000000</v>
      </c>
      <c r="L54" s="1868">
        <v>-147000000</v>
      </c>
      <c r="M54" s="1868">
        <v>-19000000</v>
      </c>
      <c r="N54" s="1868"/>
      <c r="O54" s="1868"/>
      <c r="P54" s="1868"/>
      <c r="Q54" s="1885"/>
      <c r="R54" s="1885"/>
      <c r="S54" s="1885"/>
      <c r="T54" s="1885"/>
      <c r="U54" s="1885"/>
      <c r="V54" s="1885"/>
      <c r="W54" s="1885"/>
      <c r="X54" s="1885"/>
      <c r="Y54" s="1238"/>
      <c r="Z54" s="1238"/>
    </row>
    <row r="55" spans="1:26">
      <c r="A55" s="1869" t="s">
        <v>4949</v>
      </c>
      <c r="B55" s="1869" t="s">
        <v>4950</v>
      </c>
      <c r="C55" s="592" t="s">
        <v>124</v>
      </c>
      <c r="D55" s="592"/>
      <c r="E55" s="583"/>
      <c r="F55" s="593"/>
      <c r="G55" s="593"/>
      <c r="H55" s="593"/>
      <c r="I55" s="593"/>
      <c r="J55" s="593"/>
      <c r="K55" s="1868">
        <v>-1724000000</v>
      </c>
      <c r="L55" s="1868">
        <v>-2320000000</v>
      </c>
      <c r="M55" s="1868">
        <v>-2313000000</v>
      </c>
      <c r="N55" s="1868"/>
      <c r="O55" s="1868"/>
      <c r="P55" s="1868"/>
      <c r="Q55" s="1885"/>
      <c r="R55" s="1885"/>
      <c r="S55" s="1885"/>
      <c r="T55" s="1885"/>
      <c r="U55" s="1885"/>
      <c r="V55" s="1885"/>
      <c r="W55" s="1885"/>
      <c r="X55" s="1885"/>
      <c r="Y55" s="1238"/>
      <c r="Z55" s="1238"/>
    </row>
    <row r="56" spans="1:26">
      <c r="A56" s="1869" t="s">
        <v>4951</v>
      </c>
      <c r="B56" s="1869" t="s">
        <v>4952</v>
      </c>
      <c r="C56" s="592" t="s">
        <v>124</v>
      </c>
      <c r="D56" s="592"/>
      <c r="E56" s="583"/>
      <c r="F56" s="593"/>
      <c r="G56" s="593"/>
      <c r="H56" s="593"/>
      <c r="I56" s="593"/>
      <c r="J56" s="593"/>
      <c r="K56" s="1868">
        <v>142000000</v>
      </c>
      <c r="L56" s="1868">
        <v>867000000</v>
      </c>
      <c r="M56" s="1868">
        <v>2414000000</v>
      </c>
      <c r="N56" s="1868"/>
      <c r="O56" s="1868"/>
      <c r="P56" s="1868"/>
      <c r="Q56" s="1885"/>
      <c r="R56" s="1885"/>
      <c r="S56" s="1885"/>
      <c r="T56" s="1885"/>
      <c r="U56" s="1885"/>
      <c r="V56" s="1885"/>
      <c r="W56" s="1885"/>
      <c r="X56" s="1885"/>
      <c r="Y56" s="1238"/>
      <c r="Z56" s="1238"/>
    </row>
    <row r="57" spans="1:26">
      <c r="A57" s="1869" t="s">
        <v>3581</v>
      </c>
      <c r="B57" s="1869" t="s">
        <v>3581</v>
      </c>
      <c r="C57" s="592" t="s">
        <v>124</v>
      </c>
      <c r="D57" s="592"/>
      <c r="E57" s="583"/>
      <c r="F57" s="593">
        <v>975392000</v>
      </c>
      <c r="G57" s="593">
        <v>-626740000</v>
      </c>
      <c r="H57" s="593">
        <v>-217809000</v>
      </c>
      <c r="I57" s="593">
        <v>-586550999.99999988</v>
      </c>
      <c r="J57" s="593">
        <v>-941200000</v>
      </c>
      <c r="K57" s="1868">
        <v>806000000</v>
      </c>
      <c r="L57" s="1868">
        <v>340000000</v>
      </c>
      <c r="M57" s="1868">
        <v>207000000</v>
      </c>
      <c r="N57" s="1868"/>
      <c r="O57" s="1868"/>
      <c r="P57" s="1868"/>
      <c r="Q57" s="1885"/>
      <c r="R57" s="1885"/>
      <c r="S57" s="1885"/>
      <c r="T57" s="1885"/>
      <c r="U57" s="1885"/>
      <c r="V57" s="1885"/>
      <c r="W57" s="1885"/>
      <c r="X57" s="1885"/>
      <c r="Y57" s="1238"/>
      <c r="Z57" s="1238"/>
    </row>
    <row r="58" spans="1:26">
      <c r="A58" s="592" t="s">
        <v>861</v>
      </c>
      <c r="B58" s="592" t="s">
        <v>861</v>
      </c>
      <c r="C58" s="592" t="s">
        <v>124</v>
      </c>
      <c r="D58" s="592"/>
      <c r="E58" s="583"/>
      <c r="F58" s="593">
        <v>229504000.00000003</v>
      </c>
      <c r="G58" s="593">
        <v>188022000</v>
      </c>
      <c r="H58" s="593">
        <v>1016441999.9999999</v>
      </c>
      <c r="I58" s="593">
        <v>167586000</v>
      </c>
      <c r="J58" s="593">
        <v>188240000</v>
      </c>
      <c r="K58" s="1868">
        <v>0</v>
      </c>
      <c r="L58" s="1868">
        <v>0</v>
      </c>
      <c r="M58" s="593"/>
      <c r="N58" s="1868"/>
      <c r="O58" s="1868"/>
      <c r="P58" s="1868"/>
      <c r="Q58" s="1885"/>
      <c r="R58" s="1885"/>
      <c r="S58" s="1885"/>
      <c r="T58" s="1885"/>
      <c r="U58" s="1885"/>
      <c r="V58" s="1885"/>
      <c r="W58" s="1885"/>
      <c r="X58" s="1885"/>
      <c r="Y58" s="1238"/>
      <c r="Z58" s="1238"/>
    </row>
    <row r="59" spans="1:26">
      <c r="A59" s="592"/>
      <c r="B59" s="1872" t="s">
        <v>4953</v>
      </c>
      <c r="C59" s="592"/>
      <c r="D59" s="592"/>
      <c r="E59" s="583"/>
      <c r="F59" s="593"/>
      <c r="G59" s="593"/>
      <c r="H59" s="593"/>
      <c r="I59" s="593"/>
      <c r="J59" s="593"/>
      <c r="K59" s="1868"/>
      <c r="L59" s="1868"/>
      <c r="M59" s="593"/>
      <c r="N59" s="1868"/>
      <c r="O59" s="1868"/>
      <c r="P59" s="1868">
        <v>0</v>
      </c>
      <c r="Q59" s="1885">
        <v>319000000</v>
      </c>
      <c r="R59" s="1885">
        <v>290000000</v>
      </c>
      <c r="S59" s="1885">
        <v>84000000</v>
      </c>
      <c r="T59" s="1885">
        <v>387000000</v>
      </c>
      <c r="U59" s="1885">
        <v>439000000</v>
      </c>
      <c r="V59" s="1885">
        <v>174000000</v>
      </c>
      <c r="W59" s="1885">
        <v>182000000</v>
      </c>
      <c r="X59" s="1885">
        <v>191000000</v>
      </c>
      <c r="Y59" s="1238">
        <v>201000000</v>
      </c>
      <c r="Z59" s="1238">
        <v>0</v>
      </c>
    </row>
    <row r="60" spans="1:26">
      <c r="A60" s="592"/>
      <c r="B60" s="1872" t="s">
        <v>209</v>
      </c>
      <c r="C60" s="592"/>
      <c r="D60" s="592"/>
      <c r="E60" s="583"/>
      <c r="F60" s="593"/>
      <c r="G60" s="593"/>
      <c r="H60" s="593"/>
      <c r="I60" s="593"/>
      <c r="J60" s="593"/>
      <c r="K60" s="1868"/>
      <c r="L60" s="1868"/>
      <c r="M60" s="593"/>
      <c r="N60" s="1868"/>
      <c r="O60" s="1868"/>
      <c r="P60" s="1868">
        <v>0</v>
      </c>
      <c r="Q60" s="1885">
        <v>0</v>
      </c>
      <c r="R60" s="1885">
        <v>0</v>
      </c>
      <c r="S60" s="1885">
        <v>-66000000</v>
      </c>
      <c r="T60" s="1885">
        <v>230000000</v>
      </c>
      <c r="U60" s="1885">
        <v>240000000</v>
      </c>
      <c r="V60" s="1885">
        <v>174000000</v>
      </c>
      <c r="W60" s="1885">
        <v>182000000</v>
      </c>
      <c r="X60" s="1885">
        <v>191000000</v>
      </c>
      <c r="Y60" s="1238">
        <v>201000000</v>
      </c>
      <c r="Z60" s="1238">
        <v>0</v>
      </c>
    </row>
    <row r="61" spans="1:26">
      <c r="A61" s="592"/>
      <c r="B61" s="1872" t="s">
        <v>212</v>
      </c>
      <c r="C61" s="592"/>
      <c r="D61" s="592"/>
      <c r="E61" s="583"/>
      <c r="F61" s="593"/>
      <c r="G61" s="593"/>
      <c r="H61" s="593"/>
      <c r="I61" s="593"/>
      <c r="J61" s="593"/>
      <c r="K61" s="1868"/>
      <c r="L61" s="1868"/>
      <c r="M61" s="593"/>
      <c r="N61" s="1868"/>
      <c r="O61" s="1868"/>
      <c r="P61" s="1868">
        <v>0</v>
      </c>
      <c r="Q61" s="1885">
        <v>319000000</v>
      </c>
      <c r="R61" s="1885">
        <v>290000000</v>
      </c>
      <c r="S61" s="1885">
        <v>150000000</v>
      </c>
      <c r="T61" s="1885">
        <v>157000000</v>
      </c>
      <c r="U61" s="1885">
        <v>199000000</v>
      </c>
      <c r="V61" s="1885">
        <v>0</v>
      </c>
      <c r="W61" s="1885">
        <v>0</v>
      </c>
      <c r="X61" s="1885">
        <v>0</v>
      </c>
      <c r="Y61" s="1238">
        <v>0</v>
      </c>
      <c r="Z61" s="1238">
        <v>0</v>
      </c>
    </row>
    <row r="62" spans="1:26">
      <c r="A62" s="592"/>
      <c r="B62" s="1872" t="s">
        <v>692</v>
      </c>
      <c r="C62" s="592"/>
      <c r="D62" s="592"/>
      <c r="E62" s="583"/>
      <c r="F62" s="593"/>
      <c r="G62" s="593"/>
      <c r="H62" s="593"/>
      <c r="I62" s="593"/>
      <c r="J62" s="593"/>
      <c r="K62" s="1868"/>
      <c r="L62" s="1868"/>
      <c r="M62" s="593"/>
      <c r="N62" s="1868"/>
      <c r="O62" s="1868"/>
      <c r="P62" s="1868">
        <v>2398000000</v>
      </c>
      <c r="Q62" s="1885">
        <v>297000000</v>
      </c>
      <c r="R62" s="1885">
        <v>5686000000</v>
      </c>
      <c r="S62" s="1885">
        <v>6284000000</v>
      </c>
      <c r="T62" s="1885">
        <v>4498000000</v>
      </c>
      <c r="U62" s="1885">
        <v>6320000000</v>
      </c>
      <c r="V62" s="1885">
        <v>5024000000</v>
      </c>
      <c r="W62" s="1885">
        <v>4788000000</v>
      </c>
      <c r="X62" s="1885">
        <v>6396000000</v>
      </c>
      <c r="Y62" s="1238">
        <v>9454000000</v>
      </c>
      <c r="Z62" s="1238">
        <v>9761000000</v>
      </c>
    </row>
    <row r="63" spans="1:26">
      <c r="A63" s="592"/>
      <c r="B63" s="1872" t="s">
        <v>209</v>
      </c>
      <c r="C63" s="592"/>
      <c r="D63" s="592"/>
      <c r="E63" s="583"/>
      <c r="F63" s="593"/>
      <c r="G63" s="593"/>
      <c r="H63" s="593"/>
      <c r="I63" s="593"/>
      <c r="J63" s="593"/>
      <c r="K63" s="1868"/>
      <c r="L63" s="1868"/>
      <c r="M63" s="593"/>
      <c r="N63" s="1868"/>
      <c r="O63" s="1868"/>
      <c r="P63" s="1868">
        <v>-586000000</v>
      </c>
      <c r="Q63" s="1885">
        <v>-4205000000</v>
      </c>
      <c r="R63" s="1885">
        <v>105000000</v>
      </c>
      <c r="S63" s="1885">
        <v>-701000000</v>
      </c>
      <c r="T63" s="1885">
        <v>-1261000000</v>
      </c>
      <c r="U63" s="1885">
        <v>-4212000000</v>
      </c>
      <c r="V63" s="1885">
        <v>-4127000000</v>
      </c>
      <c r="W63" s="1885">
        <v>-4957000000</v>
      </c>
      <c r="X63" s="1885">
        <v>-4859000000</v>
      </c>
      <c r="Y63" s="1238">
        <v>-2953000000</v>
      </c>
      <c r="Z63" s="1238">
        <v>-5238000000</v>
      </c>
    </row>
    <row r="64" spans="1:26">
      <c r="A64" s="592"/>
      <c r="B64" s="1872" t="s">
        <v>212</v>
      </c>
      <c r="C64" s="592"/>
      <c r="D64" s="592"/>
      <c r="E64" s="583"/>
      <c r="F64" s="593"/>
      <c r="G64" s="593"/>
      <c r="H64" s="593"/>
      <c r="I64" s="593"/>
      <c r="J64" s="593"/>
      <c r="K64" s="1868"/>
      <c r="L64" s="1868"/>
      <c r="M64" s="593"/>
      <c r="N64" s="1868"/>
      <c r="O64" s="1868"/>
      <c r="P64" s="1868">
        <v>2983000000</v>
      </c>
      <c r="Q64" s="1885">
        <v>4502000000</v>
      </c>
      <c r="R64" s="1885">
        <v>5581000000</v>
      </c>
      <c r="S64" s="1885">
        <v>6986000000</v>
      </c>
      <c r="T64" s="1885">
        <v>5759000000</v>
      </c>
      <c r="U64" s="1885">
        <v>10532000000</v>
      </c>
      <c r="V64" s="1885">
        <v>9151000000</v>
      </c>
      <c r="W64" s="1885">
        <v>9745000000</v>
      </c>
      <c r="X64" s="1885">
        <v>11255000000</v>
      </c>
      <c r="Y64" s="1238">
        <v>12407000000</v>
      </c>
      <c r="Z64" s="1238">
        <v>14999000000</v>
      </c>
    </row>
    <row r="65" spans="1:26 16384:16384">
      <c r="A65" s="592"/>
      <c r="B65" s="1872" t="s">
        <v>4954</v>
      </c>
      <c r="C65" s="592"/>
      <c r="D65" s="592"/>
      <c r="E65" s="583"/>
      <c r="F65" s="593"/>
      <c r="G65" s="593"/>
      <c r="H65" s="593"/>
      <c r="I65" s="593"/>
      <c r="J65" s="593"/>
      <c r="K65" s="1868"/>
      <c r="L65" s="1868"/>
      <c r="M65" s="593"/>
      <c r="N65" s="1868"/>
      <c r="O65" s="1868"/>
      <c r="P65" s="1868">
        <v>2398000000</v>
      </c>
      <c r="Q65" s="1885">
        <v>-22000000</v>
      </c>
      <c r="R65" s="1885">
        <v>5397000000</v>
      </c>
      <c r="S65" s="1885">
        <v>6200000000</v>
      </c>
      <c r="T65" s="1885">
        <v>4111000000</v>
      </c>
      <c r="U65" s="1885">
        <v>5881000000</v>
      </c>
      <c r="V65" s="1885">
        <v>4851000000</v>
      </c>
      <c r="W65" s="1885">
        <v>4606000000</v>
      </c>
      <c r="X65" s="1885">
        <v>6205000000</v>
      </c>
      <c r="Y65" s="1238">
        <v>9253000000</v>
      </c>
      <c r="Z65" s="1238">
        <v>9761000000</v>
      </c>
    </row>
    <row r="66" spans="1:26 16384:16384">
      <c r="A66" s="1872" t="s">
        <v>4955</v>
      </c>
      <c r="B66" s="1872" t="s">
        <v>4956</v>
      </c>
      <c r="C66" s="1872" t="s">
        <v>252</v>
      </c>
      <c r="D66" s="592"/>
      <c r="E66" s="583"/>
      <c r="F66" s="593"/>
      <c r="G66" s="593"/>
      <c r="H66" s="593"/>
      <c r="I66" s="593"/>
      <c r="J66" s="593"/>
      <c r="K66" s="1868"/>
      <c r="L66" s="1868"/>
      <c r="M66" s="593"/>
      <c r="N66" s="1868"/>
      <c r="O66" s="1868"/>
      <c r="P66" s="1877">
        <v>-2021000000</v>
      </c>
      <c r="Q66" s="1886">
        <v>1154000000</v>
      </c>
      <c r="R66" s="1886">
        <v>-2597000000</v>
      </c>
      <c r="S66" s="1886">
        <v>-1885000000</v>
      </c>
      <c r="T66" s="1886">
        <v>-190000000</v>
      </c>
      <c r="U66" s="1886">
        <v>-1156000000</v>
      </c>
      <c r="V66" s="1886">
        <v>-1961000000</v>
      </c>
      <c r="W66" s="1886">
        <v>-1682000000</v>
      </c>
      <c r="X66" s="1886">
        <v>-1761000000</v>
      </c>
      <c r="Y66" s="1888">
        <v>-1320000000</v>
      </c>
      <c r="Z66" s="1888">
        <v>-1152000000</v>
      </c>
    </row>
    <row r="67" spans="1:26 16384:16384">
      <c r="B67" s="1869"/>
      <c r="C67" s="592"/>
      <c r="D67" s="592"/>
      <c r="E67" s="583"/>
      <c r="L67" s="1878"/>
      <c r="N67" s="1879"/>
      <c r="O67" s="1879"/>
      <c r="P67" s="1879"/>
      <c r="Q67" s="1879"/>
      <c r="R67" s="1879"/>
      <c r="S67" s="583"/>
      <c r="T67" s="583"/>
      <c r="U67" s="583"/>
      <c r="V67" s="583"/>
      <c r="W67" s="583"/>
      <c r="X67" s="583"/>
    </row>
    <row r="68" spans="1:26 16384:16384">
      <c r="B68" s="1869"/>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9"/>
      <c r="C69" s="592"/>
      <c r="D69" s="592"/>
      <c r="E69" s="583"/>
      <c r="N69" s="1879"/>
      <c r="O69" s="1879"/>
      <c r="P69" s="1879"/>
      <c r="Q69" s="1879"/>
      <c r="R69" s="1879"/>
      <c r="S69" s="583"/>
      <c r="T69" s="583"/>
      <c r="U69" s="583"/>
      <c r="V69" s="583"/>
      <c r="W69" s="583"/>
      <c r="X69" s="583"/>
    </row>
    <row r="70" spans="1:26 16384:16384">
      <c r="B70" s="1869" t="s">
        <v>2433</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879</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531</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4957</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626</v>
      </c>
      <c r="F81" s="1880">
        <v>74445000000</v>
      </c>
      <c r="G81" s="1881">
        <v>80390000000</v>
      </c>
      <c r="H81" s="1881">
        <v>92323000000</v>
      </c>
      <c r="I81" s="1881">
        <v>105777000000</v>
      </c>
      <c r="J81" s="1881">
        <v>119235000000</v>
      </c>
      <c r="K81" s="1881">
        <v>137591000000</v>
      </c>
      <c r="L81" s="1881">
        <v>164494000000</v>
      </c>
      <c r="M81" s="1881">
        <v>170460000000</v>
      </c>
      <c r="N81" s="1881">
        <v>190888000000</v>
      </c>
      <c r="O81" s="1881">
        <v>221969000000</v>
      </c>
      <c r="P81" s="1881">
        <v>250653000000</v>
      </c>
      <c r="Q81" s="1881">
        <v>278270000000</v>
      </c>
      <c r="R81" s="1882">
        <v>307544000000</v>
      </c>
      <c r="S81" s="1882"/>
      <c r="T81" s="1882"/>
      <c r="U81" s="1882"/>
      <c r="V81" s="1883"/>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6" bestFit="1" customWidth="1"/>
    <col min="28" max="28" width="8.85546875" style="1602"/>
    <col min="29" max="29" width="19.7109375" style="1602" bestFit="1" customWidth="1"/>
  </cols>
  <sheetData>
    <row r="1" spans="1:54">
      <c r="A1" s="1602" t="s">
        <v>4958</v>
      </c>
      <c r="B1" s="1906" t="s">
        <v>4959</v>
      </c>
      <c r="C1" s="1603"/>
      <c r="D1" s="1604"/>
      <c r="E1" s="1604"/>
      <c r="F1" s="1604"/>
      <c r="G1" s="1604"/>
      <c r="H1" s="1604"/>
      <c r="I1" s="1604"/>
      <c r="J1" s="1604"/>
      <c r="K1" s="1604"/>
      <c r="L1" s="1604"/>
      <c r="M1" s="1604"/>
      <c r="N1" s="1604"/>
      <c r="O1" s="1605"/>
      <c r="P1" s="1605"/>
      <c r="Q1" s="1605"/>
      <c r="R1" s="1606"/>
      <c r="S1" s="1605"/>
      <c r="T1" s="1605"/>
      <c r="U1" s="1605"/>
      <c r="V1" s="1605"/>
      <c r="W1" s="1605"/>
      <c r="X1" s="1605"/>
      <c r="Y1" s="1911"/>
      <c r="AB1" s="1911"/>
      <c r="AC1" s="1911"/>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7" t="s">
        <v>1213</v>
      </c>
      <c r="C2" s="1607"/>
      <c r="D2" s="1605"/>
      <c r="E2" s="1605"/>
      <c r="F2" s="1605"/>
      <c r="G2" s="1605"/>
      <c r="H2" s="1605"/>
      <c r="I2" s="1605"/>
      <c r="J2" s="1605"/>
      <c r="K2" s="1605"/>
      <c r="L2" s="1605"/>
      <c r="M2" s="1605"/>
      <c r="N2" s="1605"/>
      <c r="O2" s="1605"/>
      <c r="P2" s="1605"/>
      <c r="Q2" s="1605"/>
      <c r="R2" s="1608"/>
      <c r="S2" s="1609"/>
      <c r="T2" s="1610"/>
      <c r="U2" s="1605"/>
      <c r="V2" s="1605"/>
      <c r="W2" s="1605"/>
      <c r="X2" s="1605"/>
      <c r="Y2" s="1911"/>
      <c r="AB2" s="1911"/>
      <c r="AC2" s="1911"/>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1"/>
      <c r="AC3" s="1911"/>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1" t="s">
        <v>27</v>
      </c>
      <c r="AA4" s="1921" t="s">
        <v>1140</v>
      </c>
      <c r="AB4" s="1911"/>
      <c r="AC4" s="1911"/>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1"/>
      <c r="AC5" s="1911"/>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9" t="s">
        <v>33</v>
      </c>
      <c r="B6" s="1899" t="s">
        <v>4960</v>
      </c>
      <c r="C6" s="1900" t="s">
        <v>35</v>
      </c>
      <c r="D6" s="1901">
        <v>169400000000</v>
      </c>
      <c r="E6" s="1901">
        <v>199300000000</v>
      </c>
      <c r="F6" s="1901">
        <v>235500000000</v>
      </c>
      <c r="G6" s="1901">
        <v>232700000000</v>
      </c>
      <c r="H6" s="1901">
        <v>263000000000</v>
      </c>
      <c r="I6" s="1901">
        <v>291200000000</v>
      </c>
      <c r="J6" s="1901">
        <v>1145800000000</v>
      </c>
      <c r="K6" s="1901">
        <v>455500000000</v>
      </c>
      <c r="L6" s="1901">
        <v>583900000000</v>
      </c>
      <c r="M6" s="1901">
        <v>474500000000</v>
      </c>
      <c r="N6" s="1901">
        <v>515700000000</v>
      </c>
      <c r="O6" s="1901">
        <v>542300000000</v>
      </c>
      <c r="P6" s="1901">
        <v>759500000000</v>
      </c>
      <c r="Q6" s="1902">
        <f t="shared" ref="Q6:AA6" si="0">Q7+Q53</f>
        <v>933400000000</v>
      </c>
      <c r="R6" s="1902">
        <f t="shared" si="0"/>
        <v>936300000000</v>
      </c>
      <c r="S6" s="1902">
        <f t="shared" si="0"/>
        <v>1001300000000</v>
      </c>
      <c r="T6" s="1902">
        <f t="shared" si="0"/>
        <v>914100000000</v>
      </c>
      <c r="U6" s="1902">
        <f t="shared" si="0"/>
        <v>1022900000000</v>
      </c>
      <c r="V6" s="1902">
        <f t="shared" si="0"/>
        <v>1182900000000</v>
      </c>
      <c r="W6" s="1902">
        <f t="shared" si="0"/>
        <v>1338800000000</v>
      </c>
      <c r="X6" s="1902">
        <f t="shared" si="0"/>
        <v>1485200000000</v>
      </c>
      <c r="Y6" s="1902">
        <f t="shared" si="0"/>
        <v>1573300000000</v>
      </c>
      <c r="Z6" s="1902">
        <f t="shared" si="0"/>
        <v>1745800000000</v>
      </c>
      <c r="AA6" s="1902">
        <f t="shared" si="0"/>
        <v>1877700000000</v>
      </c>
      <c r="AB6" s="1912"/>
      <c r="AC6" s="1913"/>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4961</v>
      </c>
      <c r="C7" s="1613" t="s">
        <v>38</v>
      </c>
      <c r="D7" s="1894">
        <v>110100000000</v>
      </c>
      <c r="E7" s="1894">
        <v>132800000000.00002</v>
      </c>
      <c r="F7" s="1894">
        <v>160900000000</v>
      </c>
      <c r="G7" s="1894">
        <v>156700000000</v>
      </c>
      <c r="H7" s="1894">
        <v>173800000000</v>
      </c>
      <c r="I7" s="1894">
        <v>189000000000</v>
      </c>
      <c r="J7" s="1894">
        <v>247200000000</v>
      </c>
      <c r="K7" s="1894">
        <v>309000000000</v>
      </c>
      <c r="L7" s="1894">
        <v>442000000000</v>
      </c>
      <c r="M7" s="1894">
        <v>363600000000</v>
      </c>
      <c r="N7" s="1894">
        <v>385600000000</v>
      </c>
      <c r="O7" s="1894">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8">
        <v>1307100000000</v>
      </c>
      <c r="AA7" s="1918">
        <v>1438200000000</v>
      </c>
      <c r="AB7" s="1911"/>
      <c r="AC7" s="1911"/>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3890</v>
      </c>
      <c r="C8" s="1613" t="s">
        <v>41</v>
      </c>
      <c r="D8" s="1894">
        <v>102800000000</v>
      </c>
      <c r="E8" s="1894">
        <v>125500000000</v>
      </c>
      <c r="F8" s="1894">
        <v>144600000000</v>
      </c>
      <c r="G8" s="1894">
        <v>152100000000</v>
      </c>
      <c r="H8" s="1894">
        <v>167600000000</v>
      </c>
      <c r="I8" s="1894">
        <v>181300000000</v>
      </c>
      <c r="J8" s="1894">
        <v>203800000000</v>
      </c>
      <c r="K8" s="1894">
        <v>233200000000</v>
      </c>
      <c r="L8" s="1894">
        <v>281100000000</v>
      </c>
      <c r="M8" s="1894">
        <v>343000000000</v>
      </c>
      <c r="N8" s="1894">
        <v>361800000000</v>
      </c>
      <c r="O8" s="1894">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8">
        <v>1158300000000</v>
      </c>
      <c r="AA8" s="1918">
        <v>1286300000000</v>
      </c>
      <c r="AB8" s="1911"/>
      <c r="AC8" s="1911"/>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2" t="s">
        <v>4962</v>
      </c>
      <c r="B9" s="2662" t="s">
        <v>4962</v>
      </c>
      <c r="C9" s="2663" t="s">
        <v>44</v>
      </c>
      <c r="D9" s="1636"/>
      <c r="E9" s="1636"/>
      <c r="F9" s="1636"/>
      <c r="G9" s="1636"/>
      <c r="H9" s="1636"/>
      <c r="I9" s="1636"/>
      <c r="J9" s="1894"/>
      <c r="K9" s="1894"/>
      <c r="L9" s="1894"/>
      <c r="M9" s="1894"/>
      <c r="N9" s="1894"/>
      <c r="O9" s="1894"/>
      <c r="P9" s="1894"/>
      <c r="Q9" s="1633"/>
      <c r="R9" s="1633"/>
      <c r="S9" s="1633"/>
      <c r="T9" s="1633">
        <v>164700000000</v>
      </c>
      <c r="U9" s="1633">
        <v>172200000000</v>
      </c>
      <c r="V9" s="1638">
        <v>208400000000</v>
      </c>
      <c r="W9" s="1636">
        <v>231500000000</v>
      </c>
      <c r="X9" s="1914">
        <v>254900000000</v>
      </c>
      <c r="Y9" s="1636">
        <v>279200000000</v>
      </c>
      <c r="Z9" s="1918">
        <v>304400000000</v>
      </c>
      <c r="AA9" s="1918">
        <v>329000000000</v>
      </c>
      <c r="AB9" s="1911"/>
      <c r="AC9" s="1911"/>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2" t="s">
        <v>540</v>
      </c>
      <c r="B10" s="2662" t="s">
        <v>540</v>
      </c>
      <c r="C10" s="2663" t="s">
        <v>44</v>
      </c>
      <c r="D10" s="1636"/>
      <c r="E10" s="1636"/>
      <c r="F10" s="1636"/>
      <c r="G10" s="1636"/>
      <c r="H10" s="1636"/>
      <c r="I10" s="1636"/>
      <c r="J10" s="1894"/>
      <c r="K10" s="1894"/>
      <c r="L10" s="1894"/>
      <c r="M10" s="1894"/>
      <c r="N10" s="1894"/>
      <c r="O10" s="1894"/>
      <c r="P10" s="1894"/>
      <c r="Q10" s="1633"/>
      <c r="R10" s="1633"/>
      <c r="S10" s="1633"/>
      <c r="T10" s="1633">
        <v>239000000000</v>
      </c>
      <c r="U10" s="1633">
        <v>233800000000</v>
      </c>
      <c r="V10" s="1638">
        <v>279500000000</v>
      </c>
      <c r="W10" s="1636">
        <v>297400000000</v>
      </c>
      <c r="X10" s="1914">
        <v>318200000000</v>
      </c>
      <c r="Y10" s="1636">
        <v>330000000000</v>
      </c>
      <c r="Z10" s="1918">
        <v>372800000000</v>
      </c>
      <c r="AA10" s="1918">
        <v>399700000000</v>
      </c>
      <c r="AB10" s="1911"/>
      <c r="AC10" s="1911"/>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2" t="s">
        <v>4963</v>
      </c>
      <c r="B11" s="2662" t="s">
        <v>4963</v>
      </c>
      <c r="C11" s="2663" t="s">
        <v>44</v>
      </c>
      <c r="D11" s="1636"/>
      <c r="E11" s="1636"/>
      <c r="F11" s="1636"/>
      <c r="G11" s="1636"/>
      <c r="H11" s="1636"/>
      <c r="I11" s="1636"/>
      <c r="J11" s="1894"/>
      <c r="K11" s="1894"/>
      <c r="L11" s="1894"/>
      <c r="M11" s="1894"/>
      <c r="N11" s="1894"/>
      <c r="O11" s="1894"/>
      <c r="P11" s="1894"/>
      <c r="Q11" s="1633"/>
      <c r="R11" s="1633"/>
      <c r="S11" s="1633"/>
      <c r="T11" s="1633">
        <v>156200000000</v>
      </c>
      <c r="U11" s="1633">
        <v>170800000000</v>
      </c>
      <c r="V11" s="1638">
        <v>194000000000</v>
      </c>
      <c r="W11" s="1636">
        <v>213700000000</v>
      </c>
      <c r="X11" s="1914">
        <v>271200000000</v>
      </c>
      <c r="Y11" s="1636">
        <v>304900000000</v>
      </c>
      <c r="Z11" s="1918">
        <v>372000000000</v>
      </c>
      <c r="AA11" s="1918">
        <v>416900000000</v>
      </c>
      <c r="AB11" s="1911"/>
      <c r="AC11" s="1911"/>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2" t="s">
        <v>50</v>
      </c>
      <c r="B12" s="2662" t="s">
        <v>50</v>
      </c>
      <c r="C12" s="2663" t="s">
        <v>44</v>
      </c>
      <c r="D12" s="1636"/>
      <c r="E12" s="1636"/>
      <c r="F12" s="1636"/>
      <c r="G12" s="1636"/>
      <c r="H12" s="1636"/>
      <c r="I12" s="1636"/>
      <c r="J12" s="1894"/>
      <c r="K12" s="1894"/>
      <c r="L12" s="1894"/>
      <c r="M12" s="1894"/>
      <c r="N12" s="1894"/>
      <c r="O12" s="1894"/>
      <c r="P12" s="1894"/>
      <c r="Q12" s="1633"/>
      <c r="R12" s="1633"/>
      <c r="S12" s="1633"/>
      <c r="T12" s="1633">
        <v>47000000000</v>
      </c>
      <c r="U12" s="1633">
        <v>43100000000</v>
      </c>
      <c r="V12" s="1638">
        <v>46300000000</v>
      </c>
      <c r="W12" s="1636">
        <v>52500000000</v>
      </c>
      <c r="X12" s="1914">
        <v>62600000000</v>
      </c>
      <c r="Y12" s="1636">
        <v>100000000000</v>
      </c>
      <c r="Z12" s="1918">
        <v>109000000000</v>
      </c>
      <c r="AA12" s="1918">
        <v>140800000000</v>
      </c>
      <c r="AB12" s="1911"/>
      <c r="AC12" s="1911"/>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4964</v>
      </c>
      <c r="C13" s="1613" t="s">
        <v>41</v>
      </c>
      <c r="D13" s="1894">
        <v>3800000000</v>
      </c>
      <c r="E13" s="1894">
        <v>4099999999.9999995</v>
      </c>
      <c r="F13" s="1894">
        <v>3800000000</v>
      </c>
      <c r="G13" s="1894">
        <v>1200000000</v>
      </c>
      <c r="H13" s="1894">
        <v>1400000000</v>
      </c>
      <c r="I13" s="1894">
        <v>4900000000</v>
      </c>
      <c r="J13" s="1894">
        <v>38500000000</v>
      </c>
      <c r="K13" s="1894">
        <v>71200000000</v>
      </c>
      <c r="L13" s="1894">
        <v>158800000000</v>
      </c>
      <c r="M13" s="1894">
        <v>20600000000</v>
      </c>
      <c r="N13" s="1894">
        <v>19800000000</v>
      </c>
      <c r="O13" s="1894">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8">
        <v>122000000000</v>
      </c>
      <c r="AA13" s="1918">
        <v>122800000000</v>
      </c>
      <c r="AB13" s="1911"/>
      <c r="AC13" s="1911"/>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4965</v>
      </c>
      <c r="C14" s="1612"/>
      <c r="D14" s="1636"/>
      <c r="E14" s="1636"/>
      <c r="F14" s="1636"/>
      <c r="G14" s="1636"/>
      <c r="H14" s="1636"/>
      <c r="I14" s="1636"/>
      <c r="J14" s="1894">
        <v>30400000000</v>
      </c>
      <c r="K14" s="1894">
        <v>27500000000</v>
      </c>
      <c r="L14" s="1894">
        <v>123400000000</v>
      </c>
      <c r="M14" s="1894"/>
      <c r="N14" s="1894"/>
      <c r="O14" s="1894"/>
      <c r="P14" s="1894"/>
      <c r="Q14" s="1633"/>
      <c r="R14" s="1633"/>
      <c r="S14" s="1633"/>
      <c r="T14" s="1633"/>
      <c r="U14" s="1633"/>
      <c r="V14" s="1638"/>
      <c r="W14" s="1636"/>
      <c r="X14" s="1914"/>
      <c r="Y14" s="1636"/>
      <c r="Z14" s="1918"/>
      <c r="AA14" s="1918"/>
      <c r="AB14" s="1911"/>
      <c r="AC14" s="1911"/>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4966</v>
      </c>
      <c r="B15" s="1612" t="s">
        <v>4967</v>
      </c>
      <c r="C15" s="1613" t="s">
        <v>41</v>
      </c>
      <c r="D15" s="1894">
        <v>3500000000</v>
      </c>
      <c r="E15" s="1894">
        <v>3200000000</v>
      </c>
      <c r="F15" s="1894">
        <v>4099999999.9999995</v>
      </c>
      <c r="G15" s="1894">
        <v>3400000000</v>
      </c>
      <c r="H15" s="1894">
        <v>3900000000</v>
      </c>
      <c r="I15" s="1894">
        <v>2800000000</v>
      </c>
      <c r="J15" s="1894">
        <v>4900000000</v>
      </c>
      <c r="K15" s="1894">
        <v>4600000000</v>
      </c>
      <c r="L15" s="1894">
        <v>2100000000</v>
      </c>
      <c r="M15" s="1636"/>
      <c r="N15" s="1894">
        <v>4000000000</v>
      </c>
      <c r="O15" s="1894">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8">
        <v>26800000000</v>
      </c>
      <c r="AA15" s="1918">
        <v>29000000000</v>
      </c>
      <c r="AB15" s="1911"/>
      <c r="AC15" s="1911"/>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8" t="s">
        <v>377</v>
      </c>
      <c r="C16" s="1613" t="s">
        <v>41</v>
      </c>
      <c r="D16" s="1894"/>
      <c r="E16" s="1894"/>
      <c r="F16" s="1894">
        <f>F7-F8-F13-F15</f>
        <v>8400000000</v>
      </c>
      <c r="G16" s="1894">
        <f>G7-G8-G13-G15</f>
        <v>0</v>
      </c>
      <c r="H16" s="1894">
        <f>H7-H8-H13-H15</f>
        <v>900000000</v>
      </c>
      <c r="I16" s="1894">
        <f>I7-I8-I13-I15</f>
        <v>0</v>
      </c>
      <c r="J16" s="1894"/>
      <c r="K16" s="1894"/>
      <c r="L16" s="1894"/>
      <c r="M16" s="1636"/>
      <c r="N16" s="1894"/>
      <c r="O16" s="1894"/>
      <c r="P16" s="1894"/>
      <c r="Q16" s="1633"/>
      <c r="R16" s="1633"/>
      <c r="S16" s="1633"/>
      <c r="T16" s="1633"/>
      <c r="U16" s="1633"/>
      <c r="V16" s="1638"/>
      <c r="W16" s="1636"/>
      <c r="X16" s="1914"/>
      <c r="Y16" s="1636"/>
      <c r="Z16" s="1918"/>
      <c r="AA16" s="1918"/>
      <c r="AB16" s="1911"/>
      <c r="AC16" s="1911"/>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900"/>
      <c r="B17" s="1900" t="s">
        <v>379</v>
      </c>
      <c r="C17" s="1900"/>
      <c r="D17" s="1901">
        <v>214300000000</v>
      </c>
      <c r="E17" s="1901">
        <v>245600000000</v>
      </c>
      <c r="F17" s="1901">
        <v>278100000000</v>
      </c>
      <c r="G17" s="1901">
        <v>275400000000</v>
      </c>
      <c r="H17" s="1901">
        <v>317600000000</v>
      </c>
      <c r="I17" s="1901">
        <v>358400000000</v>
      </c>
      <c r="J17" s="1901">
        <v>376600000000</v>
      </c>
      <c r="K17" s="1901">
        <v>476000000000</v>
      </c>
      <c r="L17" s="1901">
        <v>547900000000</v>
      </c>
      <c r="M17" s="1901">
        <v>609900000000</v>
      </c>
      <c r="N17" s="1901">
        <v>584100000000</v>
      </c>
      <c r="O17" s="1901">
        <v>632500000000</v>
      </c>
      <c r="P17" s="1898">
        <v>799200000000</v>
      </c>
      <c r="Q17" s="1898">
        <v>1030300000000</v>
      </c>
      <c r="R17" s="1898">
        <v>1263700000000</v>
      </c>
      <c r="S17" s="1898"/>
      <c r="T17" s="1898"/>
      <c r="U17" s="1898"/>
      <c r="V17" s="1898"/>
      <c r="W17" s="1898"/>
      <c r="X17" s="1898"/>
      <c r="Y17" s="1915"/>
      <c r="Z17" s="1917"/>
      <c r="AA17" s="1917"/>
      <c r="AB17" s="1912"/>
      <c r="AC17" s="1912"/>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900" t="s">
        <v>71</v>
      </c>
      <c r="B18" s="1900" t="s">
        <v>379</v>
      </c>
      <c r="C18" s="1903" t="s">
        <v>35</v>
      </c>
      <c r="D18" s="1901">
        <f>D20+D33+D40</f>
        <v>214300000000</v>
      </c>
      <c r="E18" s="1901">
        <f t="shared" ref="E18:R18" si="1">E20+E33+E40</f>
        <v>245600000000</v>
      </c>
      <c r="F18" s="1901">
        <f t="shared" si="1"/>
        <v>278100000000</v>
      </c>
      <c r="G18" s="1901">
        <f t="shared" si="1"/>
        <v>275400000000</v>
      </c>
      <c r="H18" s="1901">
        <f t="shared" si="1"/>
        <v>317600000000</v>
      </c>
      <c r="I18" s="1901">
        <f t="shared" si="1"/>
        <v>358400000000</v>
      </c>
      <c r="J18" s="1901">
        <f t="shared" si="1"/>
        <v>376500000000</v>
      </c>
      <c r="K18" s="1901">
        <f t="shared" si="1"/>
        <v>476000000000</v>
      </c>
      <c r="L18" s="1901">
        <f t="shared" si="1"/>
        <v>547900000000</v>
      </c>
      <c r="M18" s="1901">
        <f t="shared" si="1"/>
        <v>613900000000</v>
      </c>
      <c r="N18" s="1901">
        <f t="shared" si="1"/>
        <v>584100000000</v>
      </c>
      <c r="O18" s="1901">
        <f t="shared" si="1"/>
        <v>633100000000</v>
      </c>
      <c r="P18" s="1901">
        <f t="shared" si="1"/>
        <v>799200000000</v>
      </c>
      <c r="Q18" s="1901">
        <f t="shared" si="1"/>
        <v>1030300000000</v>
      </c>
      <c r="R18" s="1901">
        <f t="shared" si="1"/>
        <v>1263700000000</v>
      </c>
      <c r="S18" s="1901">
        <v>1387700000000</v>
      </c>
      <c r="T18" s="1901">
        <v>1187900000000</v>
      </c>
      <c r="U18" s="1901">
        <v>1263700000000</v>
      </c>
      <c r="V18" s="1901">
        <v>1491300000000</v>
      </c>
      <c r="W18" s="1901">
        <v>1592800000000</v>
      </c>
      <c r="X18" s="1901">
        <v>1706400000000</v>
      </c>
      <c r="Y18" s="1915">
        <v>1769200000000</v>
      </c>
      <c r="Z18" s="1917">
        <v>1955000000000</v>
      </c>
      <c r="AA18" s="1917">
        <v>2100600000000</v>
      </c>
      <c r="AB18" s="1912"/>
      <c r="AC18" s="1912"/>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4968</v>
      </c>
      <c r="C19" s="1612"/>
      <c r="D19" s="1894"/>
      <c r="E19" s="1894"/>
      <c r="F19" s="1894"/>
      <c r="G19" s="1894"/>
      <c r="H19" s="1894"/>
      <c r="I19" s="1894"/>
      <c r="J19" s="1894">
        <v>241400000000</v>
      </c>
      <c r="K19" s="1894">
        <v>326900000000</v>
      </c>
      <c r="L19" s="1894">
        <v>411100000000</v>
      </c>
      <c r="M19" s="1894">
        <v>464500000000</v>
      </c>
      <c r="N19" s="1894">
        <v>466400000000</v>
      </c>
      <c r="O19" s="1894">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8">
        <v>1359100000000</v>
      </c>
      <c r="AA19" s="1918">
        <v>1483700000000</v>
      </c>
      <c r="AB19" s="1911"/>
      <c r="AC19" s="1911"/>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4969</v>
      </c>
      <c r="C20" s="1613" t="s">
        <v>75</v>
      </c>
      <c r="D20" s="1894">
        <v>143800000000</v>
      </c>
      <c r="E20" s="1894">
        <v>157400000000</v>
      </c>
      <c r="F20" s="1894">
        <v>161800000000</v>
      </c>
      <c r="G20" s="1894">
        <v>159900000000</v>
      </c>
      <c r="H20" s="1894">
        <v>172700000000</v>
      </c>
      <c r="I20" s="1894">
        <v>165300000000</v>
      </c>
      <c r="J20" s="1894">
        <v>174200000000</v>
      </c>
      <c r="K20" s="1894">
        <v>239400000000</v>
      </c>
      <c r="L20" s="1894">
        <v>300800000000</v>
      </c>
      <c r="M20" s="1895">
        <f>M22+M23+M26+M24+M27+M30+M31</f>
        <v>304800000000</v>
      </c>
      <c r="N20" s="1894">
        <v>366400000000</v>
      </c>
      <c r="O20" s="1895">
        <f>O22+O23+O26+O24+O27+O30+O31</f>
        <v>381600000000</v>
      </c>
      <c r="P20" s="1637">
        <v>405000000000</v>
      </c>
      <c r="Q20" s="1637">
        <v>511600000000</v>
      </c>
      <c r="R20" s="1637">
        <v>595200000000</v>
      </c>
      <c r="S20" s="1637">
        <v>660900000000</v>
      </c>
      <c r="T20" s="1637">
        <v>631300000000</v>
      </c>
      <c r="U20" s="1637">
        <v>663500000000</v>
      </c>
      <c r="V20" s="1637">
        <v>732600000000</v>
      </c>
      <c r="W20" s="1637">
        <v>772900000000</v>
      </c>
      <c r="X20" s="1637">
        <v>827200000000</v>
      </c>
      <c r="Y20" s="1636">
        <v>855100000000</v>
      </c>
      <c r="Z20" s="1918">
        <v>910600000000</v>
      </c>
      <c r="AA20" s="1918">
        <v>979200000000</v>
      </c>
      <c r="AB20" s="1911"/>
      <c r="AC20" s="1911"/>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4970</v>
      </c>
      <c r="C21" s="1612"/>
      <c r="D21" s="1894">
        <v>138500000000</v>
      </c>
      <c r="E21" s="1894">
        <v>147100000000</v>
      </c>
      <c r="F21" s="1894">
        <v>153700000000</v>
      </c>
      <c r="G21" s="1894">
        <v>151300000000</v>
      </c>
      <c r="H21" s="1894">
        <v>155800000000</v>
      </c>
      <c r="I21" s="1894">
        <v>148700000000</v>
      </c>
      <c r="J21" s="1894">
        <v>163800000000</v>
      </c>
      <c r="K21" s="1894">
        <v>199300000000</v>
      </c>
      <c r="L21" s="1894">
        <v>254800000000</v>
      </c>
      <c r="M21" s="1894">
        <v>276500000000</v>
      </c>
      <c r="N21" s="1894">
        <v>346300000000</v>
      </c>
      <c r="O21" s="1894">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8">
        <v>878200000000</v>
      </c>
      <c r="AA21" s="1918">
        <v>944100000000</v>
      </c>
      <c r="AB21" s="1911"/>
      <c r="AC21" s="1911"/>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4971</v>
      </c>
      <c r="C22" s="1613" t="s">
        <v>81</v>
      </c>
      <c r="D22" s="1894">
        <v>51800000000</v>
      </c>
      <c r="E22" s="1894">
        <v>50400000000</v>
      </c>
      <c r="F22" s="1894">
        <v>55300000000</v>
      </c>
      <c r="G22" s="1894">
        <v>57100000000</v>
      </c>
      <c r="H22" s="1894">
        <v>59200000000</v>
      </c>
      <c r="I22" s="1894">
        <v>63000000000</v>
      </c>
      <c r="J22" s="1894">
        <v>68000000000</v>
      </c>
      <c r="K22" s="1894">
        <v>72200000000</v>
      </c>
      <c r="L22" s="1894">
        <v>83800000000</v>
      </c>
      <c r="M22" s="1894">
        <v>93600000000</v>
      </c>
      <c r="N22" s="1894">
        <v>103200000000</v>
      </c>
      <c r="O22" s="1894">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8">
        <v>346900000000</v>
      </c>
      <c r="AA22" s="1918">
        <v>373300000000</v>
      </c>
      <c r="AB22" s="1911"/>
      <c r="AC22" s="1911"/>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4972</v>
      </c>
      <c r="C23" s="1613" t="s">
        <v>81</v>
      </c>
      <c r="D23" s="1894">
        <v>39900000000</v>
      </c>
      <c r="E23" s="1894">
        <v>44200000000</v>
      </c>
      <c r="F23" s="1894">
        <v>48700000000</v>
      </c>
      <c r="G23" s="1894">
        <v>39500000000</v>
      </c>
      <c r="H23" s="1894">
        <v>50300000000</v>
      </c>
      <c r="I23" s="1894">
        <v>43600000000</v>
      </c>
      <c r="J23" s="1894">
        <v>47400000000</v>
      </c>
      <c r="K23" s="1894">
        <v>61700000000</v>
      </c>
      <c r="L23" s="1894">
        <v>63400000000</v>
      </c>
      <c r="M23" s="1894">
        <v>83900000000</v>
      </c>
      <c r="N23" s="1894">
        <v>94300000000</v>
      </c>
      <c r="O23" s="1894">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8">
        <v>168200000000</v>
      </c>
      <c r="AA23" s="1918">
        <v>176500000000</v>
      </c>
      <c r="AB23" s="1911"/>
      <c r="AC23" s="1911"/>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4973</v>
      </c>
      <c r="C24" s="1613" t="s">
        <v>81</v>
      </c>
      <c r="D24" s="1894">
        <v>24000000000</v>
      </c>
      <c r="E24" s="1894">
        <v>28100000000</v>
      </c>
      <c r="F24" s="1894">
        <v>30300000000</v>
      </c>
      <c r="G24" s="1894">
        <v>37300000000</v>
      </c>
      <c r="H24" s="1894">
        <v>38200000000</v>
      </c>
      <c r="I24" s="1894">
        <v>31900000000</v>
      </c>
      <c r="J24" s="1894">
        <v>43500000000</v>
      </c>
      <c r="K24" s="1894">
        <v>58300000000</v>
      </c>
      <c r="L24" s="1894">
        <v>102100000000</v>
      </c>
      <c r="M24" s="1894">
        <v>97200000000</v>
      </c>
      <c r="N24" s="1894"/>
      <c r="O24" s="1894"/>
      <c r="P24" s="1894"/>
      <c r="Q24" s="1633"/>
      <c r="R24" s="1633"/>
      <c r="S24" s="1633"/>
      <c r="T24" s="1633"/>
      <c r="U24" s="1633"/>
      <c r="V24" s="1638"/>
      <c r="W24" s="1636"/>
      <c r="X24" s="1914"/>
      <c r="Y24" s="1636"/>
      <c r="Z24" s="1918"/>
      <c r="AA24" s="1918"/>
      <c r="AB24" s="1911"/>
      <c r="AC24" s="1911"/>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4974</v>
      </c>
      <c r="C25" s="1612"/>
      <c r="D25" s="1894"/>
      <c r="E25" s="1894"/>
      <c r="F25" s="1894"/>
      <c r="G25" s="1894"/>
      <c r="H25" s="1894"/>
      <c r="I25" s="1894"/>
      <c r="J25" s="1636"/>
      <c r="K25" s="1636"/>
      <c r="L25" s="1636"/>
      <c r="M25" s="1894">
        <v>13500000000</v>
      </c>
      <c r="N25" s="1894"/>
      <c r="O25" s="1894"/>
      <c r="P25" s="1894"/>
      <c r="Q25" s="1633"/>
      <c r="R25" s="1633"/>
      <c r="S25" s="1633"/>
      <c r="T25" s="1633"/>
      <c r="U25" s="1633"/>
      <c r="V25" s="1638"/>
      <c r="W25" s="1636"/>
      <c r="X25" s="1914"/>
      <c r="Y25" s="1636"/>
      <c r="Z25" s="1918"/>
      <c r="AA25" s="1918"/>
      <c r="AB25" s="1911"/>
      <c r="AC25" s="1911"/>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4975</v>
      </c>
      <c r="C26" s="1613" t="s">
        <v>81</v>
      </c>
      <c r="D26" s="1894"/>
      <c r="E26" s="1894"/>
      <c r="F26" s="1894"/>
      <c r="G26" s="1894"/>
      <c r="H26" s="1894"/>
      <c r="I26" s="1894"/>
      <c r="J26" s="1636"/>
      <c r="K26" s="1896">
        <f>K20-K22-K23-K24-K27-K30-K31</f>
        <v>300000000</v>
      </c>
      <c r="L26" s="1896">
        <f>L20-L22-L23-L24-L27-L30-L31</f>
        <v>9300000000</v>
      </c>
      <c r="M26" s="1636"/>
      <c r="N26" s="1894">
        <v>135500000000</v>
      </c>
      <c r="O26" s="1894">
        <v>96800000000</v>
      </c>
      <c r="P26" s="1637">
        <v>149600000000</v>
      </c>
      <c r="Q26" s="1637">
        <v>188000000000</v>
      </c>
      <c r="R26" s="1637">
        <v>221000000000</v>
      </c>
      <c r="S26" s="1637">
        <v>204500000000</v>
      </c>
      <c r="T26" s="1637">
        <f>T20-T22-T23-T27-T31-T30</f>
        <v>197800000000</v>
      </c>
      <c r="U26" s="1637">
        <v>215300000000</v>
      </c>
      <c r="V26" s="1637">
        <v>232400000000</v>
      </c>
      <c r="W26" s="1637">
        <v>249500000000</v>
      </c>
      <c r="X26" s="1637">
        <v>265800000000</v>
      </c>
      <c r="Y26" s="1636">
        <v>271399999999.99997</v>
      </c>
      <c r="Z26" s="1918">
        <v>292300000000</v>
      </c>
      <c r="AA26" s="1918">
        <v>320700000000</v>
      </c>
      <c r="AB26" s="1911"/>
      <c r="AC26" s="1911"/>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4">
        <v>21600000000</v>
      </c>
      <c r="E27" s="1894">
        <v>25400000000</v>
      </c>
      <c r="F27" s="1894">
        <v>22600000000</v>
      </c>
      <c r="G27" s="1894">
        <v>17400000000</v>
      </c>
      <c r="H27" s="1894">
        <v>8100000000</v>
      </c>
      <c r="I27" s="1894">
        <v>10100000000</v>
      </c>
      <c r="J27" s="1894">
        <v>4900000000</v>
      </c>
      <c r="K27" s="1894">
        <v>7100000000</v>
      </c>
      <c r="L27" s="1894">
        <v>5500000000</v>
      </c>
      <c r="M27" s="1894">
        <v>5800000000</v>
      </c>
      <c r="N27" s="1894">
        <v>6000000000</v>
      </c>
      <c r="O27" s="1894">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8">
        <v>70900000000</v>
      </c>
      <c r="AA27" s="1918">
        <v>73700000000</v>
      </c>
      <c r="AB27" s="1911"/>
      <c r="AC27" s="1911"/>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586</v>
      </c>
      <c r="B28" s="1620" t="s">
        <v>4976</v>
      </c>
      <c r="C28" s="1612" t="s">
        <v>211</v>
      </c>
      <c r="D28" s="1894">
        <v>19600000000</v>
      </c>
      <c r="E28" s="1894">
        <v>24100000000</v>
      </c>
      <c r="F28" s="1894">
        <v>21200000000</v>
      </c>
      <c r="G28" s="1894">
        <v>16100000000.000002</v>
      </c>
      <c r="H28" s="1894">
        <v>8000000000</v>
      </c>
      <c r="I28" s="1894">
        <v>8000000000</v>
      </c>
      <c r="J28" s="1894">
        <v>3700000000</v>
      </c>
      <c r="K28" s="1894">
        <v>4400000000</v>
      </c>
      <c r="L28" s="1894">
        <v>3700000000</v>
      </c>
      <c r="M28" s="1894">
        <v>4500000000</v>
      </c>
      <c r="N28" s="1894">
        <v>3800000000</v>
      </c>
      <c r="O28" s="1894">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8">
        <v>26000000000</v>
      </c>
      <c r="AA28" s="1918">
        <v>30400000000</v>
      </c>
      <c r="AB28" s="1911"/>
      <c r="AC28" s="1911"/>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4977</v>
      </c>
      <c r="C29" s="1612" t="s">
        <v>211</v>
      </c>
      <c r="D29" s="1894">
        <v>2000000000</v>
      </c>
      <c r="E29" s="1894">
        <v>1300000000</v>
      </c>
      <c r="F29" s="1894">
        <v>1500000000</v>
      </c>
      <c r="G29" s="1894">
        <v>1300000000</v>
      </c>
      <c r="H29" s="1894">
        <v>100000000</v>
      </c>
      <c r="I29" s="1894">
        <v>2100000000</v>
      </c>
      <c r="J29" s="1894">
        <v>1200000000</v>
      </c>
      <c r="K29" s="1894">
        <v>2700000000</v>
      </c>
      <c r="L29" s="1894">
        <v>1800000000</v>
      </c>
      <c r="M29" s="1894">
        <v>1300000000</v>
      </c>
      <c r="N29" s="1894">
        <v>2200000000</v>
      </c>
      <c r="O29" s="1894">
        <v>3300000000</v>
      </c>
      <c r="P29" s="1645">
        <f t="shared" ref="P29:S29" si="2">P27-P28</f>
        <v>4000000000</v>
      </c>
      <c r="Q29" s="1645">
        <f t="shared" si="2"/>
        <v>3100000000</v>
      </c>
      <c r="R29" s="1645">
        <f t="shared" si="2"/>
        <v>6000000000</v>
      </c>
      <c r="S29" s="1645">
        <f t="shared" si="2"/>
        <v>14700000000</v>
      </c>
      <c r="T29" s="1645">
        <f>T27-T28</f>
        <v>23500000000</v>
      </c>
      <c r="U29" s="1645">
        <f t="shared" ref="U29:AA29" si="3">U27-U28</f>
        <v>33500000000</v>
      </c>
      <c r="V29" s="1645">
        <f t="shared" si="3"/>
        <v>40500000000</v>
      </c>
      <c r="W29" s="1645">
        <f t="shared" si="3"/>
        <v>47799999999.999992</v>
      </c>
      <c r="X29" s="1645">
        <f t="shared" si="3"/>
        <v>49500000000</v>
      </c>
      <c r="Y29" s="1924">
        <f t="shared" si="3"/>
        <v>47100000000</v>
      </c>
      <c r="Z29" s="1925">
        <f t="shared" si="3"/>
        <v>44900000000</v>
      </c>
      <c r="AA29" s="1925">
        <f t="shared" si="3"/>
        <v>43300000000</v>
      </c>
      <c r="AB29" s="1911"/>
      <c r="AC29" s="1911"/>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4978</v>
      </c>
      <c r="B30" s="1616" t="s">
        <v>4979</v>
      </c>
      <c r="C30" s="1613" t="s">
        <v>81</v>
      </c>
      <c r="D30" s="1894"/>
      <c r="E30" s="1894"/>
      <c r="F30" s="1894"/>
      <c r="G30" s="1894"/>
      <c r="H30" s="1894"/>
      <c r="I30" s="1894"/>
      <c r="J30" s="1636"/>
      <c r="K30" s="1636"/>
      <c r="L30" s="1636"/>
      <c r="M30" s="1894"/>
      <c r="N30" s="1894">
        <v>7300000000</v>
      </c>
      <c r="O30" s="1894"/>
      <c r="P30" s="1637">
        <v>-4600000000</v>
      </c>
      <c r="Q30" s="1637">
        <v>1900000000</v>
      </c>
      <c r="R30" s="1637">
        <v>1900000000</v>
      </c>
      <c r="S30" s="1637">
        <v>-100000000</v>
      </c>
      <c r="T30" s="1637">
        <v>21800000000</v>
      </c>
      <c r="U30" s="1637">
        <v>24200000000</v>
      </c>
      <c r="V30" s="1637">
        <v>23900000000</v>
      </c>
      <c r="W30" s="1637">
        <v>25600000000</v>
      </c>
      <c r="X30" s="1637">
        <v>27600000000</v>
      </c>
      <c r="Y30" s="1636">
        <v>29700000000</v>
      </c>
      <c r="Z30" s="1918">
        <v>32400000000</v>
      </c>
      <c r="AA30" s="1918">
        <v>35000000000</v>
      </c>
      <c r="AB30" s="1911"/>
      <c r="AC30" s="1911"/>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4351</v>
      </c>
      <c r="B31" s="1616" t="s">
        <v>4980</v>
      </c>
      <c r="C31" s="1613" t="s">
        <v>81</v>
      </c>
      <c r="D31" s="1894">
        <v>6400000000</v>
      </c>
      <c r="E31" s="1894">
        <v>9300000000</v>
      </c>
      <c r="F31" s="1894">
        <v>4900000000</v>
      </c>
      <c r="G31" s="1894">
        <v>8600000000</v>
      </c>
      <c r="H31" s="1894">
        <v>16899999999.999998</v>
      </c>
      <c r="I31" s="1894">
        <v>16600000000.000002</v>
      </c>
      <c r="J31" s="1894">
        <v>10400000000</v>
      </c>
      <c r="K31" s="1894">
        <v>39800000000</v>
      </c>
      <c r="L31" s="1894">
        <v>36700000000</v>
      </c>
      <c r="M31" s="1894">
        <v>24300000000</v>
      </c>
      <c r="N31" s="1894">
        <v>20100000000</v>
      </c>
      <c r="O31" s="1894">
        <v>24600000000</v>
      </c>
      <c r="P31" s="1637">
        <v>13400000000</v>
      </c>
      <c r="Q31" s="1637">
        <v>14600000000</v>
      </c>
      <c r="R31" s="1637">
        <v>14300000000</v>
      </c>
      <c r="S31" s="1637">
        <v>21800000000</v>
      </c>
      <c r="T31" s="1637">
        <v>-2400000000</v>
      </c>
      <c r="U31" s="1637">
        <v>-7700000000</v>
      </c>
      <c r="V31" s="1637">
        <v>0</v>
      </c>
      <c r="W31" s="1637">
        <v>0</v>
      </c>
      <c r="X31" s="1637">
        <v>0</v>
      </c>
      <c r="Y31" s="1636">
        <v>0</v>
      </c>
      <c r="Z31" s="1918">
        <v>0</v>
      </c>
      <c r="AA31" s="1918">
        <v>0</v>
      </c>
      <c r="AB31" s="1911"/>
      <c r="AC31" s="1911"/>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4981</v>
      </c>
      <c r="C32" s="1612"/>
      <c r="D32" s="1894">
        <v>70500000000</v>
      </c>
      <c r="E32" s="1894">
        <v>88100000000</v>
      </c>
      <c r="F32" s="1894">
        <v>116300000000</v>
      </c>
      <c r="G32" s="1894">
        <v>115500000000</v>
      </c>
      <c r="H32" s="1894">
        <v>144900000000</v>
      </c>
      <c r="I32" s="1894">
        <v>192900000000</v>
      </c>
      <c r="J32" s="1894">
        <v>202300000000</v>
      </c>
      <c r="K32" s="1894">
        <v>236600000000</v>
      </c>
      <c r="L32" s="1894">
        <v>247100000000</v>
      </c>
      <c r="M32" s="1894">
        <v>309100000000</v>
      </c>
      <c r="N32" s="1894">
        <v>217700000000</v>
      </c>
      <c r="O32" s="1894">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8">
        <v>1044400000000.0001</v>
      </c>
      <c r="AA32" s="1918">
        <v>1121400000000</v>
      </c>
      <c r="AB32" s="1911"/>
      <c r="AC32" s="1911"/>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3902</v>
      </c>
      <c r="C33" s="1613" t="s">
        <v>75</v>
      </c>
      <c r="D33" s="1894">
        <v>73600000000</v>
      </c>
      <c r="E33" s="1894">
        <v>89000000000</v>
      </c>
      <c r="F33" s="1894">
        <v>116500000000</v>
      </c>
      <c r="G33" s="1894">
        <v>115500000000</v>
      </c>
      <c r="H33" s="1894">
        <f>144000000000</f>
        <v>144000000000</v>
      </c>
      <c r="I33" s="1909">
        <f>I34+I37</f>
        <v>193300000000</v>
      </c>
      <c r="J33" s="1894">
        <v>202300000000</v>
      </c>
      <c r="K33" s="1894">
        <v>236600000000</v>
      </c>
      <c r="L33" s="1894">
        <v>247100000000</v>
      </c>
      <c r="M33" s="1894">
        <v>309100000000</v>
      </c>
      <c r="N33" s="1894">
        <v>217700000000</v>
      </c>
      <c r="O33" s="1894">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8">
        <v>1044400000000.0001</v>
      </c>
      <c r="AA33" s="1918">
        <v>1121400000000</v>
      </c>
      <c r="AB33" s="1911"/>
      <c r="AC33" s="1911"/>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4982</v>
      </c>
      <c r="C34" s="1613" t="s">
        <v>95</v>
      </c>
      <c r="D34" s="1894">
        <v>8100000000</v>
      </c>
      <c r="E34" s="1894">
        <v>25100000000</v>
      </c>
      <c r="F34" s="1894">
        <v>27100000000</v>
      </c>
      <c r="G34" s="1894">
        <f>28500000000+G35</f>
        <v>40500000000</v>
      </c>
      <c r="H34" s="1894">
        <f>34000000000+H35</f>
        <v>51000000000</v>
      </c>
      <c r="I34" s="1909">
        <f>51000000000+I35</f>
        <v>73300000000</v>
      </c>
      <c r="J34" s="1909">
        <f>51500000000+J35</f>
        <v>67100000000</v>
      </c>
      <c r="K34" s="1909">
        <f>73700000000+K35</f>
        <v>87500000000</v>
      </c>
      <c r="L34" s="1894">
        <f>96700000000+L35</f>
        <v>110300000000</v>
      </c>
      <c r="M34" s="1894">
        <v>163700000000</v>
      </c>
      <c r="N34" s="1894">
        <v>100000000000</v>
      </c>
      <c r="O34" s="1894">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8">
        <v>448500000000</v>
      </c>
      <c r="AA34" s="1918">
        <v>504600000000</v>
      </c>
      <c r="AB34" s="1911"/>
      <c r="AC34" s="1911"/>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4983</v>
      </c>
      <c r="B35" s="1620" t="s">
        <v>4984</v>
      </c>
      <c r="C35" s="1612" t="s">
        <v>1237</v>
      </c>
      <c r="D35" s="1894">
        <v>0</v>
      </c>
      <c r="E35" s="1894">
        <v>7900000000</v>
      </c>
      <c r="F35" s="1894">
        <v>9800000000</v>
      </c>
      <c r="G35" s="1894">
        <v>12000000000</v>
      </c>
      <c r="H35" s="1894">
        <v>17000000000</v>
      </c>
      <c r="I35" s="1894">
        <v>22300000000</v>
      </c>
      <c r="J35" s="1894">
        <v>15600000000</v>
      </c>
      <c r="K35" s="1894">
        <v>13800000000</v>
      </c>
      <c r="L35" s="1894">
        <v>13600000000</v>
      </c>
      <c r="M35" s="1894"/>
      <c r="N35" s="1894"/>
      <c r="O35" s="1894"/>
      <c r="P35" s="1894"/>
      <c r="Q35" s="1633"/>
      <c r="R35" s="1633"/>
      <c r="S35" s="1633"/>
      <c r="T35" s="1633"/>
      <c r="U35" s="1633"/>
      <c r="V35" s="1638"/>
      <c r="W35" s="1636"/>
      <c r="X35" s="1914"/>
      <c r="Y35" s="1636"/>
      <c r="Z35" s="1918"/>
      <c r="AA35" s="1918"/>
      <c r="AB35" s="1911"/>
      <c r="AC35" s="1911"/>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4985</v>
      </c>
      <c r="B36" s="1620" t="s">
        <v>4986</v>
      </c>
      <c r="C36" s="1612" t="s">
        <v>1237</v>
      </c>
      <c r="D36" s="1894">
        <v>8100000000</v>
      </c>
      <c r="E36" s="1894">
        <v>17200000000</v>
      </c>
      <c r="F36" s="1894">
        <v>17300000000</v>
      </c>
      <c r="G36" s="1894">
        <f t="shared" ref="G36:L36" si="4">G34-G35</f>
        <v>28500000000</v>
      </c>
      <c r="H36" s="1894">
        <f t="shared" si="4"/>
        <v>34000000000</v>
      </c>
      <c r="I36" s="1909">
        <f t="shared" si="4"/>
        <v>51000000000</v>
      </c>
      <c r="J36" s="1909">
        <f t="shared" si="4"/>
        <v>51500000000</v>
      </c>
      <c r="K36" s="1909">
        <f t="shared" si="4"/>
        <v>73700000000</v>
      </c>
      <c r="L36" s="1894">
        <f t="shared" si="4"/>
        <v>96700000000</v>
      </c>
      <c r="M36" s="1894"/>
      <c r="N36" s="1894"/>
      <c r="O36" s="1894"/>
      <c r="P36" s="1894"/>
      <c r="Q36" s="1633"/>
      <c r="R36" s="1633"/>
      <c r="S36" s="1633"/>
      <c r="T36" s="1633"/>
      <c r="U36" s="1633"/>
      <c r="V36" s="1638"/>
      <c r="W36" s="1636"/>
      <c r="X36" s="1914"/>
      <c r="Y36" s="1636"/>
      <c r="Z36" s="1918"/>
      <c r="AA36" s="1918"/>
      <c r="AB36" s="1911"/>
      <c r="AC36" s="1911"/>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4987</v>
      </c>
      <c r="C37" s="1613" t="s">
        <v>95</v>
      </c>
      <c r="D37" s="1894">
        <v>65500000000</v>
      </c>
      <c r="E37" s="1894">
        <v>63900000000</v>
      </c>
      <c r="F37" s="1894">
        <v>89400000000</v>
      </c>
      <c r="G37" s="1894">
        <v>75000000000</v>
      </c>
      <c r="H37" s="1894">
        <v>93000000000</v>
      </c>
      <c r="I37" s="1894">
        <v>120000000000</v>
      </c>
      <c r="J37" s="1894">
        <v>135199999999.99998</v>
      </c>
      <c r="K37" s="1894">
        <v>149100000000</v>
      </c>
      <c r="L37" s="1894">
        <v>136800000000.00002</v>
      </c>
      <c r="M37" s="1894">
        <v>145400000000</v>
      </c>
      <c r="N37" s="1894">
        <v>117700000000</v>
      </c>
      <c r="O37" s="1894">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8">
        <v>595900000000</v>
      </c>
      <c r="AA37" s="1918">
        <v>616800000000</v>
      </c>
      <c r="AB37" s="1911"/>
      <c r="AC37" s="1911"/>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798</v>
      </c>
      <c r="B38" s="1620" t="s">
        <v>4988</v>
      </c>
      <c r="C38" s="1612" t="s">
        <v>4989</v>
      </c>
      <c r="D38" s="1894"/>
      <c r="E38" s="1894"/>
      <c r="F38" s="1894"/>
      <c r="G38" s="1894"/>
      <c r="H38" s="1894"/>
      <c r="I38" s="1894"/>
      <c r="J38" s="1894">
        <v>95700000000</v>
      </c>
      <c r="K38" s="1894">
        <v>119000000000</v>
      </c>
      <c r="L38" s="1894">
        <v>106300000000</v>
      </c>
      <c r="M38" s="1894">
        <v>105000000000</v>
      </c>
      <c r="N38" s="1894">
        <v>83000000000</v>
      </c>
      <c r="O38" s="1894">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8">
        <v>322900000000</v>
      </c>
      <c r="AA38" s="1918">
        <v>313200000000</v>
      </c>
      <c r="AB38" s="1911"/>
      <c r="AC38" s="1911"/>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4990</v>
      </c>
      <c r="B39" s="1620" t="s">
        <v>4991</v>
      </c>
      <c r="C39" s="1612" t="s">
        <v>4989</v>
      </c>
      <c r="D39" s="1894"/>
      <c r="E39" s="1894"/>
      <c r="F39" s="1894"/>
      <c r="G39" s="1894"/>
      <c r="H39" s="1894"/>
      <c r="I39" s="1894"/>
      <c r="J39" s="1636">
        <f>J37-J38</f>
        <v>39499999999.999985</v>
      </c>
      <c r="K39" s="1636">
        <f t="shared" ref="K39:L39" si="5">K37-K38</f>
        <v>30100000000</v>
      </c>
      <c r="L39" s="1636">
        <f t="shared" si="5"/>
        <v>30500000000.000015</v>
      </c>
      <c r="M39" s="1894">
        <v>40400000000</v>
      </c>
      <c r="N39" s="1894">
        <v>34700000000</v>
      </c>
      <c r="O39" s="1894">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8">
        <v>273000000000</v>
      </c>
      <c r="AA39" s="1918">
        <v>303600000000</v>
      </c>
      <c r="AB39" s="1911"/>
      <c r="AC39" s="1911"/>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4992</v>
      </c>
      <c r="C40" s="1613" t="s">
        <v>75</v>
      </c>
      <c r="D40" s="1894">
        <v>-3100000000</v>
      </c>
      <c r="E40" s="1894">
        <v>-800000000</v>
      </c>
      <c r="F40" s="1894">
        <v>-200000000</v>
      </c>
      <c r="G40" s="1894">
        <v>0</v>
      </c>
      <c r="H40" s="1894">
        <v>900000000</v>
      </c>
      <c r="I40" s="1894">
        <v>-200000000</v>
      </c>
      <c r="J40" s="1894">
        <v>0</v>
      </c>
      <c r="K40" s="1894">
        <v>0</v>
      </c>
      <c r="L40" s="1894">
        <v>0</v>
      </c>
      <c r="M40" s="1894">
        <v>0</v>
      </c>
      <c r="N40" s="1894">
        <v>0</v>
      </c>
      <c r="O40" s="1894">
        <v>45500000000</v>
      </c>
      <c r="P40" s="1637">
        <v>0</v>
      </c>
      <c r="Q40" s="1637">
        <v>0</v>
      </c>
      <c r="R40" s="1637">
        <v>0</v>
      </c>
      <c r="S40" s="1637">
        <v>0</v>
      </c>
      <c r="T40" s="1637">
        <v>0</v>
      </c>
      <c r="U40" s="1637">
        <v>0</v>
      </c>
      <c r="V40" s="1637">
        <v>0</v>
      </c>
      <c r="W40" s="1637">
        <v>0</v>
      </c>
      <c r="X40" s="1637">
        <v>0</v>
      </c>
      <c r="Y40" s="1636">
        <v>0</v>
      </c>
      <c r="Z40" s="1918">
        <v>0</v>
      </c>
      <c r="AA40" s="1918">
        <v>0</v>
      </c>
      <c r="AB40" s="1911"/>
      <c r="AC40" s="1911"/>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4993</v>
      </c>
      <c r="C41" s="1612"/>
      <c r="D41" s="1894">
        <v>-104200000000</v>
      </c>
      <c r="E41" s="1894">
        <v>-112800000000</v>
      </c>
      <c r="F41" s="1894">
        <v>-117200000000</v>
      </c>
      <c r="G41" s="1894">
        <v>-118700000000</v>
      </c>
      <c r="H41" s="1894">
        <v>-143800000000</v>
      </c>
      <c r="I41" s="1894">
        <v>-169300000000</v>
      </c>
      <c r="J41" s="1894">
        <v>-129400000000</v>
      </c>
      <c r="K41" s="1894">
        <v>-167000000000</v>
      </c>
      <c r="L41" s="1894">
        <v>-105900000000</v>
      </c>
      <c r="M41" s="1894">
        <v>-246300000000</v>
      </c>
      <c r="N41" s="1894">
        <v>-198500000000</v>
      </c>
      <c r="O41" s="1894">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8">
        <v>-209300000000</v>
      </c>
      <c r="AA41" s="1918">
        <v>-222800000000</v>
      </c>
      <c r="AB41" s="1911"/>
      <c r="AC41" s="1911"/>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4994</v>
      </c>
      <c r="C42" s="1612"/>
      <c r="D42" s="1894">
        <v>-38700000000</v>
      </c>
      <c r="E42" s="1894">
        <v>-48900000000</v>
      </c>
      <c r="F42" s="1894">
        <v>-27800000000</v>
      </c>
      <c r="G42" s="1894">
        <v>-31700000000</v>
      </c>
      <c r="H42" s="1894">
        <v>-33799999999.999996</v>
      </c>
      <c r="I42" s="1894">
        <v>-27000000000</v>
      </c>
      <c r="J42" s="1894"/>
      <c r="K42" s="1894"/>
      <c r="L42" s="1894"/>
      <c r="M42" s="1894"/>
      <c r="N42" s="1894"/>
      <c r="O42" s="1894"/>
      <c r="P42" s="1894"/>
      <c r="Q42" s="1633"/>
      <c r="R42" s="1633"/>
      <c r="S42" s="1633"/>
      <c r="T42" s="1633"/>
      <c r="U42" s="1633"/>
      <c r="V42" s="1638"/>
      <c r="W42" s="1636"/>
      <c r="X42" s="1914"/>
      <c r="Y42" s="1636"/>
      <c r="Z42" s="1918"/>
      <c r="AA42" s="1918"/>
      <c r="AB42" s="1911"/>
      <c r="AC42" s="1911"/>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4995</v>
      </c>
      <c r="C43" s="1612"/>
      <c r="D43" s="1894">
        <v>-38700000000</v>
      </c>
      <c r="E43" s="1894">
        <v>-56800000000</v>
      </c>
      <c r="F43" s="1894">
        <v>-37600000000</v>
      </c>
      <c r="G43" s="1894">
        <v>-43700000000</v>
      </c>
      <c r="H43" s="1894">
        <v>-50800000000</v>
      </c>
      <c r="I43" s="1894">
        <v>-49300000000</v>
      </c>
      <c r="J43" s="1894">
        <v>5800000000</v>
      </c>
      <c r="K43" s="1894">
        <v>-17900000000</v>
      </c>
      <c r="L43" s="1894">
        <v>30900000000</v>
      </c>
      <c r="M43" s="1894">
        <v>-100900000000</v>
      </c>
      <c r="N43" s="1894">
        <v>-80800000000</v>
      </c>
      <c r="O43" s="1894">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8">
        <v>-52100000000</v>
      </c>
      <c r="AA43" s="1918">
        <v>-45600000000</v>
      </c>
      <c r="AB43" s="1911"/>
      <c r="AC43" s="1911"/>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4996</v>
      </c>
      <c r="C44" s="1612"/>
      <c r="D44" s="1894">
        <v>-112000000000</v>
      </c>
      <c r="E44" s="1894">
        <v>-17000000000</v>
      </c>
      <c r="F44" s="1894">
        <v>-33400000000</v>
      </c>
      <c r="G44" s="1894">
        <v>-12200000000</v>
      </c>
      <c r="H44" s="1894">
        <v>-19300000000</v>
      </c>
      <c r="I44" s="1894">
        <v>-12400000000</v>
      </c>
      <c r="J44" s="1894">
        <v>-14000000000</v>
      </c>
      <c r="K44" s="1894">
        <v>-8400000000</v>
      </c>
      <c r="L44" s="1894">
        <v>-15700000000</v>
      </c>
      <c r="M44" s="1894">
        <v>-13900000000</v>
      </c>
      <c r="N44" s="1894">
        <v>-12400000000</v>
      </c>
      <c r="O44" s="1894">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8">
        <v>0</v>
      </c>
      <c r="AA44" s="1918">
        <v>0</v>
      </c>
      <c r="AB44" s="1911"/>
      <c r="AC44" s="1911"/>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4997</v>
      </c>
      <c r="C45" s="1612"/>
      <c r="D45" s="1894">
        <v>3600000000</v>
      </c>
      <c r="E45" s="1894">
        <v>-17000000000</v>
      </c>
      <c r="F45" s="1894">
        <v>-33400000000</v>
      </c>
      <c r="G45" s="1894">
        <v>-12200000000</v>
      </c>
      <c r="H45" s="1894">
        <v>-19300000000</v>
      </c>
      <c r="I45" s="1894">
        <v>-12400000000</v>
      </c>
      <c r="J45" s="1894">
        <v>-14000000000</v>
      </c>
      <c r="K45" s="1894">
        <v>-14800000000</v>
      </c>
      <c r="L45" s="1894">
        <v>-15700000000</v>
      </c>
      <c r="M45" s="1894"/>
      <c r="N45" s="1894"/>
      <c r="O45" s="1894"/>
      <c r="P45" s="1894"/>
      <c r="Q45" s="1638"/>
      <c r="R45" s="1638"/>
      <c r="S45" s="1638"/>
      <c r="T45" s="1638">
        <v>19000000000</v>
      </c>
      <c r="U45" s="1638">
        <v>-78900000000</v>
      </c>
      <c r="V45" s="1638">
        <v>-29200000000</v>
      </c>
      <c r="W45" s="1636">
        <v>0</v>
      </c>
      <c r="X45" s="1914">
        <v>0</v>
      </c>
      <c r="Y45" s="1636">
        <v>0</v>
      </c>
      <c r="Z45" s="1918">
        <v>0</v>
      </c>
      <c r="AA45" s="1918">
        <v>0</v>
      </c>
      <c r="AB45" s="1911"/>
      <c r="AC45" s="1911"/>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4998</v>
      </c>
      <c r="C46" s="1612"/>
      <c r="D46" s="1894">
        <v>-115600000000</v>
      </c>
      <c r="E46" s="1894">
        <v>0</v>
      </c>
      <c r="F46" s="1894">
        <v>0</v>
      </c>
      <c r="G46" s="1894">
        <v>0</v>
      </c>
      <c r="H46" s="1894">
        <v>0</v>
      </c>
      <c r="I46" s="1894">
        <v>0</v>
      </c>
      <c r="J46" s="1894"/>
      <c r="K46" s="1894"/>
      <c r="L46" s="1894"/>
      <c r="M46" s="1894"/>
      <c r="N46" s="1894"/>
      <c r="O46" s="1894"/>
      <c r="P46" s="1894"/>
      <c r="Q46" s="1633"/>
      <c r="R46" s="1633"/>
      <c r="S46" s="1633"/>
      <c r="T46" s="1633"/>
      <c r="U46" s="1633"/>
      <c r="V46" s="1638"/>
      <c r="W46" s="1636"/>
      <c r="X46" s="1914"/>
      <c r="Y46" s="1636"/>
      <c r="Z46" s="1918"/>
      <c r="AA46" s="1918"/>
      <c r="AB46" s="1911"/>
      <c r="AC46" s="1911"/>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2928</v>
      </c>
      <c r="C47" s="1612"/>
      <c r="D47" s="1894"/>
      <c r="E47" s="1894"/>
      <c r="F47" s="1894"/>
      <c r="G47" s="1894"/>
      <c r="H47" s="1894"/>
      <c r="I47" s="1894"/>
      <c r="J47" s="1894">
        <v>0</v>
      </c>
      <c r="K47" s="1894">
        <v>0</v>
      </c>
      <c r="L47" s="1894">
        <v>0</v>
      </c>
      <c r="M47" s="1894"/>
      <c r="N47" s="1894"/>
      <c r="O47" s="1894"/>
      <c r="P47" s="1894"/>
      <c r="Q47" s="1633"/>
      <c r="R47" s="1633"/>
      <c r="S47" s="1633"/>
      <c r="T47" s="1633"/>
      <c r="U47" s="1633"/>
      <c r="V47" s="1638"/>
      <c r="W47" s="1636"/>
      <c r="X47" s="1914"/>
      <c r="Y47" s="1636"/>
      <c r="Z47" s="1918"/>
      <c r="AA47" s="1918"/>
      <c r="AB47" s="1911"/>
      <c r="AC47" s="1911"/>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4999</v>
      </c>
      <c r="C48" s="1612"/>
      <c r="D48" s="1894">
        <v>-216200000000</v>
      </c>
      <c r="E48" s="1894">
        <v>-129800000000.00002</v>
      </c>
      <c r="F48" s="1894">
        <v>-150600000000</v>
      </c>
      <c r="G48" s="1894">
        <v>-131199999999.99998</v>
      </c>
      <c r="H48" s="1894">
        <v>-163100000000</v>
      </c>
      <c r="I48" s="1894">
        <v>-181700000000</v>
      </c>
      <c r="J48" s="1894">
        <v>-143800000000</v>
      </c>
      <c r="K48" s="1894">
        <v>-175400000000</v>
      </c>
      <c r="L48" s="1894">
        <v>-121800000000</v>
      </c>
      <c r="M48" s="1894">
        <v>-260200000000</v>
      </c>
      <c r="N48" s="1894">
        <v>-210900000000</v>
      </c>
      <c r="O48" s="1894">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8">
        <v>-648000000000</v>
      </c>
      <c r="AA48" s="1918">
        <v>-662400000000</v>
      </c>
      <c r="AB48" s="1911"/>
      <c r="AC48" s="1911"/>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4" t="s">
        <v>115</v>
      </c>
      <c r="B49" s="1903" t="s">
        <v>115</v>
      </c>
      <c r="C49" s="1903" t="s">
        <v>35</v>
      </c>
      <c r="D49" s="1901">
        <v>156900000000</v>
      </c>
      <c r="E49" s="1901">
        <v>63300000000.000015</v>
      </c>
      <c r="F49" s="1901">
        <v>76000000000</v>
      </c>
      <c r="G49" s="1901">
        <v>55199999999.999985</v>
      </c>
      <c r="H49" s="1901">
        <v>73900000000</v>
      </c>
      <c r="I49" s="1901">
        <v>79400000000</v>
      </c>
      <c r="J49" s="1901">
        <v>-754800000000</v>
      </c>
      <c r="K49" s="1901">
        <v>28900000000</v>
      </c>
      <c r="L49" s="1901">
        <v>-20100000000</v>
      </c>
      <c r="M49" s="1901">
        <v>149300000000</v>
      </c>
      <c r="N49" s="1901">
        <v>80800000000</v>
      </c>
      <c r="O49" s="1901">
        <v>92200000000</v>
      </c>
      <c r="P49" s="1902">
        <f t="shared" ref="P49:AA49" si="6">P51+P64</f>
        <v>30800000000</v>
      </c>
      <c r="Q49" s="1902">
        <f t="shared" si="6"/>
        <v>119400000000</v>
      </c>
      <c r="R49" s="1902">
        <f t="shared" si="6"/>
        <v>269700000000</v>
      </c>
      <c r="S49" s="1902">
        <f t="shared" si="6"/>
        <v>399500000000</v>
      </c>
      <c r="T49" s="1902">
        <f t="shared" si="6"/>
        <v>254900000000</v>
      </c>
      <c r="U49" s="1902">
        <f t="shared" si="6"/>
        <v>294500000000</v>
      </c>
      <c r="V49" s="1902">
        <f t="shared" si="6"/>
        <v>337600000000</v>
      </c>
      <c r="W49" s="1902">
        <f t="shared" si="6"/>
        <v>254000000000</v>
      </c>
      <c r="X49" s="1902">
        <f t="shared" si="6"/>
        <v>221300000000</v>
      </c>
      <c r="Y49" s="1902">
        <f t="shared" si="6"/>
        <v>195800000000</v>
      </c>
      <c r="Z49" s="1902">
        <f t="shared" si="6"/>
        <v>209200000000</v>
      </c>
      <c r="AA49" s="1902">
        <f t="shared" si="6"/>
        <v>222800000000</v>
      </c>
      <c r="AB49" s="1912"/>
      <c r="AC49" s="1912"/>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5000</v>
      </c>
      <c r="C50" s="1613"/>
      <c r="D50" s="1894">
        <v>216200000000</v>
      </c>
      <c r="E50" s="1894">
        <v>129800000000.00002</v>
      </c>
      <c r="F50" s="1894">
        <v>150600000000</v>
      </c>
      <c r="G50" s="1894">
        <v>131199999999.99998</v>
      </c>
      <c r="H50" s="1894">
        <v>163100000000</v>
      </c>
      <c r="I50" s="1894">
        <v>181600000000</v>
      </c>
      <c r="J50" s="1894">
        <v>143800000000</v>
      </c>
      <c r="K50" s="1894">
        <v>175400000000</v>
      </c>
      <c r="L50" s="1894">
        <v>121800000000</v>
      </c>
      <c r="M50" s="1894">
        <v>260200000000</v>
      </c>
      <c r="N50" s="1894">
        <v>210900000000</v>
      </c>
      <c r="O50" s="1894">
        <v>205700000000</v>
      </c>
      <c r="P50" s="1637">
        <v>247300000000</v>
      </c>
      <c r="Q50" s="1637">
        <v>424300000000</v>
      </c>
      <c r="R50" s="1637">
        <v>491800000000</v>
      </c>
      <c r="S50" s="1637"/>
      <c r="T50" s="1637"/>
      <c r="U50" s="1637"/>
      <c r="V50" s="1637"/>
      <c r="W50" s="1637"/>
      <c r="X50" s="1637"/>
      <c r="Y50" s="1636"/>
      <c r="Z50" s="1918"/>
      <c r="AA50" s="1918"/>
      <c r="AB50" s="1911"/>
      <c r="AC50" s="1911"/>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8" t="s">
        <v>5001</v>
      </c>
      <c r="C51" s="1613" t="s">
        <v>119</v>
      </c>
      <c r="D51" s="1894">
        <v>177000000000</v>
      </c>
      <c r="E51" s="1894">
        <v>54000000000</v>
      </c>
      <c r="F51" s="1894">
        <v>65300000000</v>
      </c>
      <c r="G51" s="1894">
        <v>58500000000</v>
      </c>
      <c r="H51" s="1894">
        <v>49400000000</v>
      </c>
      <c r="I51" s="1894">
        <v>77900000000</v>
      </c>
      <c r="J51" s="1894">
        <v>-663600000000</v>
      </c>
      <c r="K51" s="1894">
        <v>50600000000</v>
      </c>
      <c r="L51" s="1894">
        <v>25700000000</v>
      </c>
      <c r="M51" s="1894">
        <v>35300000000</v>
      </c>
      <c r="N51" s="1894">
        <v>27300000000</v>
      </c>
      <c r="O51" s="1894">
        <v>82400000000</v>
      </c>
      <c r="P51" s="1894">
        <v>73000000000</v>
      </c>
      <c r="Q51" s="1633">
        <f t="shared" ref="Q51:R51" si="7">Q52-Q53</f>
        <v>102000000000</v>
      </c>
      <c r="R51" s="1633">
        <f t="shared" si="7"/>
        <v>120200000000</v>
      </c>
      <c r="S51" s="1633">
        <f>S58+S61+S62</f>
        <v>183700000000</v>
      </c>
      <c r="T51" s="1633">
        <f t="shared" ref="T51:AA51" si="8">T58+T61+T62</f>
        <v>170900000000</v>
      </c>
      <c r="U51" s="1633">
        <f t="shared" si="8"/>
        <v>161400000000</v>
      </c>
      <c r="V51" s="1633">
        <f t="shared" si="8"/>
        <v>196500000000</v>
      </c>
      <c r="W51" s="1633">
        <f t="shared" si="8"/>
        <v>227900000000</v>
      </c>
      <c r="X51" s="1633">
        <f t="shared" si="8"/>
        <v>277900000000</v>
      </c>
      <c r="Y51" s="1633">
        <f t="shared" si="8"/>
        <v>259300000000</v>
      </c>
      <c r="Z51" s="1633">
        <f t="shared" si="8"/>
        <v>266300000000</v>
      </c>
      <c r="AA51" s="1633">
        <f t="shared" si="8"/>
        <v>292200000000</v>
      </c>
      <c r="AB51" s="1911"/>
      <c r="AC51" s="1911"/>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5002</v>
      </c>
      <c r="C52" s="1612"/>
      <c r="D52" s="1894">
        <v>236300000000</v>
      </c>
      <c r="E52" s="1894">
        <v>120500000000</v>
      </c>
      <c r="F52" s="1894">
        <v>139900000000</v>
      </c>
      <c r="G52" s="1894">
        <v>134500000000</v>
      </c>
      <c r="H52" s="1894">
        <v>138600000000</v>
      </c>
      <c r="I52" s="1894">
        <v>180100000000</v>
      </c>
      <c r="J52" s="1894">
        <v>235000000000</v>
      </c>
      <c r="K52" s="1894">
        <v>197100000000</v>
      </c>
      <c r="L52" s="1894">
        <v>167600000000</v>
      </c>
      <c r="M52" s="1894">
        <v>146200000000</v>
      </c>
      <c r="N52" s="1894">
        <v>157400000000</v>
      </c>
      <c r="O52" s="1894">
        <v>195900000000</v>
      </c>
      <c r="P52" s="1637">
        <v>289500000000</v>
      </c>
      <c r="Q52" s="1637">
        <v>406900000000</v>
      </c>
      <c r="R52" s="1637">
        <v>342300000000</v>
      </c>
      <c r="S52" s="1637"/>
      <c r="T52" s="1637"/>
      <c r="U52" s="1637"/>
      <c r="V52" s="1637"/>
      <c r="W52" s="1637"/>
      <c r="X52" s="1637"/>
      <c r="Y52" s="1636"/>
      <c r="Z52" s="1918"/>
      <c r="AA52" s="1918"/>
      <c r="AB52" s="1911"/>
      <c r="AC52" s="1911"/>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3" t="s">
        <v>53</v>
      </c>
      <c r="B53" s="1903" t="s">
        <v>53</v>
      </c>
      <c r="C53" s="1905" t="s">
        <v>38</v>
      </c>
      <c r="D53" s="1901">
        <v>59300000000</v>
      </c>
      <c r="E53" s="1901">
        <v>66500000000</v>
      </c>
      <c r="F53" s="1901">
        <v>74600000000</v>
      </c>
      <c r="G53" s="1901">
        <v>76000000000</v>
      </c>
      <c r="H53" s="1901">
        <v>89200000000</v>
      </c>
      <c r="I53" s="1901">
        <v>102200000000</v>
      </c>
      <c r="J53" s="1901">
        <v>898600000000</v>
      </c>
      <c r="K53" s="1901">
        <v>146500000000</v>
      </c>
      <c r="L53" s="1901">
        <v>141900000000</v>
      </c>
      <c r="M53" s="1901">
        <v>110900000000</v>
      </c>
      <c r="N53" s="1901">
        <v>130100000000</v>
      </c>
      <c r="O53" s="1901">
        <v>113500000000</v>
      </c>
      <c r="P53" s="1898">
        <v>216500000000</v>
      </c>
      <c r="Q53" s="1898">
        <v>304900000000</v>
      </c>
      <c r="R53" s="1898">
        <v>222100000000</v>
      </c>
      <c r="S53" s="1898">
        <v>232600000000</v>
      </c>
      <c r="T53" s="1898">
        <v>270300000000</v>
      </c>
      <c r="U53" s="1898">
        <v>342200000000</v>
      </c>
      <c r="V53" s="1898">
        <v>379600000000</v>
      </c>
      <c r="W53" s="1898">
        <v>453600000000</v>
      </c>
      <c r="X53" s="1898">
        <v>468800000000</v>
      </c>
      <c r="Y53" s="1915">
        <v>421000000000</v>
      </c>
      <c r="Z53" s="1917">
        <v>438700000000</v>
      </c>
      <c r="AA53" s="1917">
        <v>439500000000</v>
      </c>
      <c r="AB53" s="1912"/>
      <c r="AC53" s="1912"/>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889</v>
      </c>
      <c r="B54" s="1616" t="s">
        <v>5003</v>
      </c>
      <c r="C54" s="1891" t="s">
        <v>57</v>
      </c>
      <c r="D54" s="1894">
        <v>22200000000</v>
      </c>
      <c r="E54" s="1894">
        <v>25700000000</v>
      </c>
      <c r="F54" s="1894">
        <v>18600000000</v>
      </c>
      <c r="G54" s="1894">
        <v>25100000000</v>
      </c>
      <c r="H54" s="1894">
        <v>26500000000</v>
      </c>
      <c r="I54" s="1894">
        <v>38700000000</v>
      </c>
      <c r="J54" s="1894">
        <v>18600000000</v>
      </c>
      <c r="K54" s="1894">
        <v>27500000000</v>
      </c>
      <c r="L54" s="1894">
        <v>35600000000</v>
      </c>
      <c r="M54" s="1894">
        <v>5900000000</v>
      </c>
      <c r="N54" s="1897">
        <v>0</v>
      </c>
      <c r="O54" s="1897">
        <v>0</v>
      </c>
      <c r="P54" s="1897">
        <v>0</v>
      </c>
      <c r="Q54" s="1897">
        <v>0</v>
      </c>
      <c r="R54" s="1897">
        <v>0</v>
      </c>
      <c r="S54" s="1897"/>
      <c r="T54" s="1897">
        <v>66200000000</v>
      </c>
      <c r="U54" s="1897">
        <v>141100000000</v>
      </c>
      <c r="V54" s="1638">
        <v>109800000000</v>
      </c>
      <c r="W54" s="1636">
        <v>119900000000</v>
      </c>
      <c r="X54" s="1914">
        <v>108700000000</v>
      </c>
      <c r="Y54" s="1636">
        <v>112100000000</v>
      </c>
      <c r="Z54" s="1918">
        <v>115800000000</v>
      </c>
      <c r="AA54" s="1918">
        <v>126300000000</v>
      </c>
      <c r="AB54" s="1911"/>
      <c r="AC54" s="1911"/>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5004</v>
      </c>
      <c r="B55" s="1616" t="s">
        <v>5005</v>
      </c>
      <c r="C55" s="1891" t="s">
        <v>57</v>
      </c>
      <c r="D55" s="1894">
        <v>37100000000</v>
      </c>
      <c r="E55" s="1894">
        <v>32700000000.000004</v>
      </c>
      <c r="F55" s="1894">
        <v>45800000000</v>
      </c>
      <c r="G55" s="1894">
        <v>39400000000</v>
      </c>
      <c r="H55" s="1894">
        <v>46500000000</v>
      </c>
      <c r="I55" s="1894">
        <v>45300000000</v>
      </c>
      <c r="J55" s="1894">
        <v>95700000000</v>
      </c>
      <c r="K55" s="1894">
        <v>119000000000</v>
      </c>
      <c r="L55" s="1894">
        <v>106300000000</v>
      </c>
      <c r="M55" s="1894">
        <v>105000000000</v>
      </c>
      <c r="N55" s="1897">
        <v>83000000000</v>
      </c>
      <c r="O55" s="1897">
        <v>57000000000</v>
      </c>
      <c r="P55" s="1637">
        <v>123400000000</v>
      </c>
      <c r="Q55" s="1637">
        <v>251000000000</v>
      </c>
      <c r="R55" s="1637">
        <v>154300000000</v>
      </c>
      <c r="S55" s="1637">
        <v>156000000000</v>
      </c>
      <c r="T55" s="1637"/>
      <c r="U55" s="1637"/>
      <c r="V55" s="1637"/>
      <c r="W55" s="1637"/>
      <c r="X55" s="1637"/>
      <c r="Y55" s="1636"/>
      <c r="Z55" s="1918"/>
      <c r="AA55" s="1918"/>
      <c r="AB55" s="1911"/>
      <c r="AC55" s="1911"/>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5006</v>
      </c>
      <c r="B56" s="1616" t="s">
        <v>5007</v>
      </c>
      <c r="C56" s="1891" t="s">
        <v>57</v>
      </c>
      <c r="D56" s="1894">
        <v>100000000</v>
      </c>
      <c r="E56" s="1894">
        <v>8100000000</v>
      </c>
      <c r="F56" s="1894">
        <v>10300000000</v>
      </c>
      <c r="G56" s="1894">
        <v>11500000000</v>
      </c>
      <c r="H56" s="1894">
        <v>16200000000</v>
      </c>
      <c r="I56" s="1894">
        <v>18200000000</v>
      </c>
      <c r="J56" s="1894">
        <v>784300000000</v>
      </c>
      <c r="K56" s="1894">
        <v>0</v>
      </c>
      <c r="L56" s="1894">
        <v>0</v>
      </c>
      <c r="M56" s="1894"/>
      <c r="N56" s="1897"/>
      <c r="O56" s="1897"/>
      <c r="P56" s="1897"/>
      <c r="Q56" s="1897"/>
      <c r="R56" s="1897"/>
      <c r="S56" s="1897"/>
      <c r="T56" s="1897"/>
      <c r="U56" s="1897"/>
      <c r="V56" s="1638"/>
      <c r="W56" s="1636"/>
      <c r="X56" s="1914"/>
      <c r="Y56" s="1636"/>
      <c r="Z56" s="1918"/>
      <c r="AA56" s="1918"/>
      <c r="AB56" s="1911"/>
      <c r="AC56" s="1911"/>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1" t="s">
        <v>57</v>
      </c>
      <c r="D57" s="1894"/>
      <c r="E57" s="1894"/>
      <c r="F57" s="1894"/>
      <c r="G57" s="1894"/>
      <c r="H57" s="1894"/>
      <c r="I57" s="1894"/>
      <c r="J57" s="1894"/>
      <c r="K57" s="1894"/>
      <c r="L57" s="1894"/>
      <c r="M57" s="1894"/>
      <c r="N57" s="1897">
        <v>47100000000</v>
      </c>
      <c r="O57" s="1897">
        <v>56500000000</v>
      </c>
      <c r="P57" s="1897">
        <f t="shared" ref="P57:R57" si="9">P53-P54-P55-P56</f>
        <v>93100000000</v>
      </c>
      <c r="Q57" s="1897">
        <f t="shared" si="9"/>
        <v>53900000000</v>
      </c>
      <c r="R57" s="1897">
        <f t="shared" si="9"/>
        <v>67800000000</v>
      </c>
      <c r="S57" s="1897">
        <f>S53-S54-S55-S56</f>
        <v>76600000000</v>
      </c>
      <c r="T57" s="1897">
        <f t="shared" ref="T57:AA57" si="10">T53-T54-T55-T56</f>
        <v>204100000000</v>
      </c>
      <c r="U57" s="1897">
        <f t="shared" si="10"/>
        <v>201100000000</v>
      </c>
      <c r="V57" s="1897">
        <f t="shared" si="10"/>
        <v>269800000000</v>
      </c>
      <c r="W57" s="1897">
        <f t="shared" si="10"/>
        <v>333700000000</v>
      </c>
      <c r="X57" s="1897">
        <f t="shared" si="10"/>
        <v>360100000000</v>
      </c>
      <c r="Y57" s="1897">
        <f t="shared" si="10"/>
        <v>308900000000</v>
      </c>
      <c r="Z57" s="1897">
        <f t="shared" si="10"/>
        <v>322900000000</v>
      </c>
      <c r="AA57" s="1897">
        <f t="shared" si="10"/>
        <v>313200000000</v>
      </c>
      <c r="AB57" s="1911"/>
      <c r="AC57" s="1911"/>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447</v>
      </c>
      <c r="B58" s="1616" t="s">
        <v>447</v>
      </c>
      <c r="C58" s="1612" t="s">
        <v>264</v>
      </c>
      <c r="D58" s="1894">
        <v>54700000000</v>
      </c>
      <c r="E58" s="1894">
        <v>53700000000</v>
      </c>
      <c r="F58" s="1894">
        <v>78000000000</v>
      </c>
      <c r="G58" s="1894">
        <v>68400000000.000008</v>
      </c>
      <c r="H58" s="1894">
        <v>64099999999.999992</v>
      </c>
      <c r="I58" s="1894">
        <v>55000000000</v>
      </c>
      <c r="J58" s="1894">
        <v>59300000000</v>
      </c>
      <c r="K58" s="1894">
        <v>53100000000</v>
      </c>
      <c r="L58" s="1894">
        <v>30500000000</v>
      </c>
      <c r="M58" s="1894">
        <v>40400000000</v>
      </c>
      <c r="N58" s="1894">
        <v>34700000000</v>
      </c>
      <c r="O58" s="1894">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8">
        <v>323500000000</v>
      </c>
      <c r="AA58" s="1918">
        <v>358600000000</v>
      </c>
      <c r="AB58" s="1911"/>
      <c r="AC58" s="1911"/>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3306</v>
      </c>
      <c r="B59" s="1620" t="s">
        <v>5008</v>
      </c>
      <c r="C59" s="1612" t="s">
        <v>502</v>
      </c>
      <c r="D59" s="1894">
        <v>26300000000</v>
      </c>
      <c r="E59" s="1894">
        <v>30400000000</v>
      </c>
      <c r="F59" s="1894">
        <v>44200000000</v>
      </c>
      <c r="G59" s="1894">
        <v>32799999999.999996</v>
      </c>
      <c r="H59" s="1894">
        <v>17600000000</v>
      </c>
      <c r="I59" s="1894">
        <v>14800000000</v>
      </c>
      <c r="J59" s="1894">
        <v>19800000000</v>
      </c>
      <c r="K59" s="1894">
        <v>23000000000</v>
      </c>
      <c r="L59" s="1894">
        <v>0</v>
      </c>
      <c r="M59" s="1894">
        <v>0</v>
      </c>
      <c r="N59" s="1894">
        <v>0</v>
      </c>
      <c r="O59" s="1894">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8">
        <v>50500000000</v>
      </c>
      <c r="AA59" s="1918">
        <v>55100000000</v>
      </c>
      <c r="AB59" s="1911"/>
      <c r="AC59" s="1911"/>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1256</v>
      </c>
      <c r="B60" s="1620" t="s">
        <v>928</v>
      </c>
      <c r="C60" s="1612" t="s">
        <v>502</v>
      </c>
      <c r="D60" s="1894">
        <v>28400000000</v>
      </c>
      <c r="E60" s="1894">
        <v>23300000000</v>
      </c>
      <c r="F60" s="1894">
        <v>33799999999.999996</v>
      </c>
      <c r="G60" s="1894">
        <v>35600000000</v>
      </c>
      <c r="H60" s="1894">
        <v>46500000000</v>
      </c>
      <c r="I60" s="1909">
        <v>40200000000</v>
      </c>
      <c r="J60" s="1909">
        <f>J58-J59</f>
        <v>39500000000</v>
      </c>
      <c r="K60" s="1909">
        <f>K58-K59</f>
        <v>30100000000</v>
      </c>
      <c r="L60" s="1909">
        <f t="shared" ref="L60:AA60" si="11">L58-L59</f>
        <v>30500000000</v>
      </c>
      <c r="M60" s="1909">
        <f t="shared" si="11"/>
        <v>40400000000</v>
      </c>
      <c r="N60" s="1909">
        <f t="shared" si="11"/>
        <v>34700000000</v>
      </c>
      <c r="O60" s="1909">
        <f t="shared" si="11"/>
        <v>80000000000</v>
      </c>
      <c r="P60" s="1909">
        <f t="shared" si="11"/>
        <v>72200000000</v>
      </c>
      <c r="Q60" s="1645">
        <f t="shared" si="11"/>
        <v>73100000000</v>
      </c>
      <c r="R60" s="1645">
        <f t="shared" si="11"/>
        <v>133500000000</v>
      </c>
      <c r="S60" s="1645">
        <f t="shared" si="11"/>
        <v>146100000000</v>
      </c>
      <c r="T60" s="1645">
        <f t="shared" si="11"/>
        <v>151200000000</v>
      </c>
      <c r="U60" s="1645">
        <f t="shared" si="11"/>
        <v>149600000000</v>
      </c>
      <c r="V60" s="1645">
        <f t="shared" si="11"/>
        <v>208100000000</v>
      </c>
      <c r="W60" s="1645">
        <f t="shared" si="11"/>
        <v>223200000000</v>
      </c>
      <c r="X60" s="1645">
        <f t="shared" si="11"/>
        <v>269100000000</v>
      </c>
      <c r="Y60" s="1645">
        <f t="shared" si="11"/>
        <v>260100000000</v>
      </c>
      <c r="Z60" s="1645">
        <f t="shared" si="11"/>
        <v>273000000000</v>
      </c>
      <c r="AA60" s="1645">
        <f t="shared" si="11"/>
        <v>303500000000</v>
      </c>
      <c r="AB60" s="1911"/>
      <c r="AC60" s="1911"/>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4">
        <v>-35400000000</v>
      </c>
      <c r="E61" s="1894">
        <v>-41300000000</v>
      </c>
      <c r="F61" s="1894">
        <v>-46200000000</v>
      </c>
      <c r="G61" s="1894">
        <v>-38600000000</v>
      </c>
      <c r="H61" s="1894">
        <v>-22400000000</v>
      </c>
      <c r="I61" s="1894">
        <v>-14600000000</v>
      </c>
      <c r="J61" s="1894">
        <v>-726000000000</v>
      </c>
      <c r="K61" s="1894">
        <v>-6100000000</v>
      </c>
      <c r="L61" s="1894">
        <v>-8800000000</v>
      </c>
      <c r="M61" s="1894">
        <v>-8400000000</v>
      </c>
      <c r="N61" s="1894">
        <v>-11200000000</v>
      </c>
      <c r="O61" s="1894">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8">
        <v>-57200000000</v>
      </c>
      <c r="AA61" s="1918">
        <v>-66400000000.000008</v>
      </c>
      <c r="AB61" s="1911"/>
      <c r="AC61" s="1911"/>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1351</v>
      </c>
      <c r="B62" s="1616" t="s">
        <v>5009</v>
      </c>
      <c r="C62" s="1612" t="s">
        <v>264</v>
      </c>
      <c r="D62" s="1894">
        <v>157700000000</v>
      </c>
      <c r="E62" s="1894">
        <v>41600000000</v>
      </c>
      <c r="F62" s="1894">
        <v>33500000000</v>
      </c>
      <c r="G62" s="1894">
        <v>28700000000</v>
      </c>
      <c r="H62" s="1894">
        <v>7700000000</v>
      </c>
      <c r="I62" s="1894">
        <v>3000000000</v>
      </c>
      <c r="J62" s="1894">
        <v>3100000000</v>
      </c>
      <c r="K62" s="1894">
        <v>3500000000</v>
      </c>
      <c r="L62" s="1894">
        <v>4000000000</v>
      </c>
      <c r="M62" s="1894">
        <v>3300000000</v>
      </c>
      <c r="N62" s="1894">
        <v>3700000000</v>
      </c>
      <c r="O62" s="1894">
        <v>1900000000</v>
      </c>
      <c r="P62" s="1637">
        <v>2400000000</v>
      </c>
      <c r="Q62" s="1637">
        <v>0</v>
      </c>
      <c r="R62" s="1637">
        <v>0</v>
      </c>
      <c r="S62" s="1637">
        <v>0</v>
      </c>
      <c r="T62" s="1637">
        <v>0</v>
      </c>
      <c r="U62" s="1637">
        <v>0</v>
      </c>
      <c r="V62" s="1637">
        <v>0</v>
      </c>
      <c r="W62" s="1637">
        <v>0</v>
      </c>
      <c r="X62" s="1637">
        <v>0</v>
      </c>
      <c r="Y62" s="1636">
        <v>0</v>
      </c>
      <c r="Z62" s="1918">
        <v>0</v>
      </c>
      <c r="AA62" s="1918">
        <v>0</v>
      </c>
      <c r="AB62" s="1911"/>
      <c r="AC62" s="1911"/>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1691</v>
      </c>
      <c r="B63" s="1646" t="s">
        <v>1691</v>
      </c>
      <c r="C63" s="1908" t="s">
        <v>264</v>
      </c>
      <c r="D63" s="1894"/>
      <c r="E63" s="1894"/>
      <c r="F63" s="1894"/>
      <c r="G63" s="1894"/>
      <c r="H63" s="1894"/>
      <c r="I63" s="1894">
        <f>I51-I58-I61-I62</f>
        <v>34500000000</v>
      </c>
      <c r="J63" s="1894"/>
      <c r="K63" s="1894"/>
      <c r="L63" s="1894"/>
      <c r="M63" s="1894"/>
      <c r="N63" s="1894"/>
      <c r="O63" s="1894"/>
      <c r="P63" s="1894"/>
      <c r="Q63" s="1633"/>
      <c r="R63" s="1633"/>
      <c r="S63" s="1894"/>
      <c r="T63" s="1894"/>
      <c r="U63" s="1894"/>
      <c r="V63" s="1894"/>
      <c r="W63" s="1894"/>
      <c r="X63" s="1894"/>
      <c r="Y63" s="1894"/>
      <c r="Z63" s="1894"/>
      <c r="AA63" s="1894"/>
      <c r="AB63" s="1911"/>
      <c r="AC63" s="1911"/>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5010</v>
      </c>
      <c r="C64" s="1613" t="s">
        <v>119</v>
      </c>
      <c r="D64" s="1894">
        <v>-20200000000</v>
      </c>
      <c r="E64" s="1894">
        <v>9300000000</v>
      </c>
      <c r="F64" s="1894">
        <v>10700000000</v>
      </c>
      <c r="G64" s="1894">
        <v>-3400000000</v>
      </c>
      <c r="H64" s="1894">
        <v>24500000000</v>
      </c>
      <c r="I64" s="1894">
        <v>1500000000</v>
      </c>
      <c r="J64" s="1894">
        <v>-91200000000</v>
      </c>
      <c r="K64" s="1894">
        <v>-21700000000</v>
      </c>
      <c r="L64" s="1894">
        <v>-45900000000</v>
      </c>
      <c r="M64" s="1894">
        <v>114000000000</v>
      </c>
      <c r="N64" s="1894">
        <v>53500000000</v>
      </c>
      <c r="O64" s="1894">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8">
        <v>-57100000000</v>
      </c>
      <c r="AA64" s="1918">
        <v>-69400000000</v>
      </c>
      <c r="AB64" s="1911"/>
      <c r="AC64" s="1911"/>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5011</v>
      </c>
      <c r="C65" s="1612" t="s">
        <v>124</v>
      </c>
      <c r="D65" s="1894">
        <v>-28600000000</v>
      </c>
      <c r="E65" s="1894">
        <v>5000000000</v>
      </c>
      <c r="F65" s="1894">
        <v>5100000000</v>
      </c>
      <c r="G65" s="1894">
        <v>3500000000</v>
      </c>
      <c r="H65" s="1894">
        <v>28700000000</v>
      </c>
      <c r="I65" s="1894">
        <v>-14800000000</v>
      </c>
      <c r="J65" s="1894">
        <v>-82800000000</v>
      </c>
      <c r="K65" s="1894">
        <v>-31600000000</v>
      </c>
      <c r="L65" s="1894">
        <v>-56400000000</v>
      </c>
      <c r="M65" s="1894">
        <v>115200000000</v>
      </c>
      <c r="N65" s="1894">
        <v>24800000000</v>
      </c>
      <c r="O65" s="1894">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8">
        <v>-34800000000</v>
      </c>
      <c r="AA65" s="1918">
        <v>-38600000000</v>
      </c>
      <c r="AB65" s="1911"/>
      <c r="AC65" s="1911"/>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4">
        <v>6700000000</v>
      </c>
      <c r="E66" s="1894">
        <v>6900000000</v>
      </c>
      <c r="F66" s="1894">
        <v>12900000000</v>
      </c>
      <c r="G66" s="1894">
        <v>8199999999.999999</v>
      </c>
      <c r="H66" s="1894">
        <v>600000000</v>
      </c>
      <c r="I66" s="1894">
        <v>1700000000</v>
      </c>
      <c r="J66" s="1894">
        <v>-61400000000</v>
      </c>
      <c r="K66" s="1894">
        <v>5800000000</v>
      </c>
      <c r="L66" s="1894">
        <v>5300000000</v>
      </c>
      <c r="M66" s="1894">
        <v>2400000000</v>
      </c>
      <c r="N66" s="1894">
        <v>2300000000</v>
      </c>
      <c r="O66" s="1894">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8">
        <v>-23000000000</v>
      </c>
      <c r="AA66" s="1918">
        <v>-26900000000</v>
      </c>
      <c r="AB66" s="1911"/>
      <c r="AC66" s="1911"/>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5012</v>
      </c>
      <c r="C67" s="1612"/>
      <c r="D67" s="1636"/>
      <c r="E67" s="1636"/>
      <c r="F67" s="1636"/>
      <c r="G67" s="1636"/>
      <c r="H67" s="1636"/>
      <c r="I67" s="1636"/>
      <c r="J67" s="1636"/>
      <c r="K67" s="1636"/>
      <c r="L67" s="1636"/>
      <c r="M67" s="1894">
        <v>-500000000</v>
      </c>
      <c r="N67" s="1894">
        <v>-4200000000</v>
      </c>
      <c r="O67" s="1894">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8">
        <v>0</v>
      </c>
      <c r="AA67" s="1918">
        <v>0</v>
      </c>
      <c r="AB67" s="1911"/>
      <c r="AC67" s="1911"/>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5013</v>
      </c>
      <c r="C68" s="1612"/>
      <c r="D68" s="1636"/>
      <c r="E68" s="1636"/>
      <c r="F68" s="1636"/>
      <c r="G68" s="1636"/>
      <c r="H68" s="1636"/>
      <c r="I68" s="1636"/>
      <c r="J68" s="1636"/>
      <c r="K68" s="1636"/>
      <c r="L68" s="1636"/>
      <c r="M68" s="1894">
        <v>113300000000</v>
      </c>
      <c r="N68" s="1894">
        <v>18100000000</v>
      </c>
      <c r="O68" s="1894">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8">
        <v>-5000000000</v>
      </c>
      <c r="AA68" s="1918">
        <v>-10000000000</v>
      </c>
      <c r="AB68" s="1911"/>
      <c r="AC68" s="1911"/>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5014</v>
      </c>
      <c r="C69" s="1612"/>
      <c r="D69" s="1636"/>
      <c r="E69" s="1636"/>
      <c r="F69" s="1636"/>
      <c r="G69" s="1636"/>
      <c r="H69" s="1636"/>
      <c r="I69" s="1636"/>
      <c r="J69" s="1636"/>
      <c r="K69" s="1636"/>
      <c r="L69" s="1636"/>
      <c r="M69" s="1894"/>
      <c r="N69" s="1894">
        <v>8600000000</v>
      </c>
      <c r="O69" s="1894">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8">
        <v>-6800000000</v>
      </c>
      <c r="AA69" s="1918">
        <v>-1700000000</v>
      </c>
      <c r="AB69" s="1911"/>
      <c r="AC69" s="1911"/>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431</v>
      </c>
      <c r="B70" s="1616" t="s">
        <v>5015</v>
      </c>
      <c r="C70" s="1612" t="s">
        <v>124</v>
      </c>
      <c r="D70" s="1894">
        <v>0</v>
      </c>
      <c r="E70" s="1894">
        <v>-700000000</v>
      </c>
      <c r="F70" s="1894">
        <v>8600000000</v>
      </c>
      <c r="G70" s="1894">
        <v>-4300000000</v>
      </c>
      <c r="H70" s="1894">
        <v>-4200000000</v>
      </c>
      <c r="I70" s="1894">
        <v>16300000000</v>
      </c>
      <c r="J70" s="1894">
        <v>-8400000000</v>
      </c>
      <c r="K70" s="1894">
        <v>9900000000</v>
      </c>
      <c r="L70" s="1894">
        <v>10500000000</v>
      </c>
      <c r="M70" s="1894">
        <v>-1300000000</v>
      </c>
      <c r="N70" s="1894">
        <v>28800000000</v>
      </c>
      <c r="O70" s="1894">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8">
        <v>-22300000000</v>
      </c>
      <c r="AA70" s="1918">
        <v>-30900000000</v>
      </c>
      <c r="AB70" s="1911"/>
      <c r="AC70" s="1911"/>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5016</v>
      </c>
      <c r="C71" s="1612" t="s">
        <v>124</v>
      </c>
      <c r="D71" s="1894">
        <v>8500000000</v>
      </c>
      <c r="E71" s="1894">
        <v>5000000000</v>
      </c>
      <c r="F71" s="1894">
        <v>-3000000000</v>
      </c>
      <c r="G71" s="1894">
        <v>-2500000000</v>
      </c>
      <c r="H71" s="1894">
        <v>0</v>
      </c>
      <c r="I71" s="1894">
        <v>0</v>
      </c>
      <c r="J71" s="1894">
        <v>0</v>
      </c>
      <c r="K71" s="1894"/>
      <c r="L71" s="1894"/>
      <c r="M71" s="1894"/>
      <c r="N71" s="1894"/>
      <c r="O71" s="1894"/>
      <c r="P71" s="1894"/>
      <c r="Q71" s="1633"/>
      <c r="R71" s="1633"/>
      <c r="S71" s="1633"/>
      <c r="T71" s="1633"/>
      <c r="U71" s="1633"/>
      <c r="V71" s="1638"/>
      <c r="W71" s="1636"/>
      <c r="X71" s="1914"/>
      <c r="Y71" s="1636"/>
      <c r="Z71" s="1918"/>
      <c r="AA71" s="1918"/>
      <c r="AB71" s="1911"/>
      <c r="AC71" s="1911"/>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5017</v>
      </c>
      <c r="C72" s="1612"/>
      <c r="D72" s="1890"/>
      <c r="E72" s="1890"/>
      <c r="F72" s="1890"/>
      <c r="G72" s="1890"/>
      <c r="H72" s="1890"/>
      <c r="I72" s="1890"/>
      <c r="J72" s="1889">
        <v>0</v>
      </c>
      <c r="K72" s="1889">
        <v>0</v>
      </c>
      <c r="L72" s="1889">
        <v>0</v>
      </c>
      <c r="M72" s="1889">
        <v>0</v>
      </c>
      <c r="N72" s="1889">
        <v>0</v>
      </c>
      <c r="O72" s="1889">
        <v>0</v>
      </c>
      <c r="P72" s="1889">
        <v>0</v>
      </c>
      <c r="Q72" s="1892">
        <v>0</v>
      </c>
      <c r="R72" s="1892">
        <v>0</v>
      </c>
      <c r="S72" s="1892">
        <v>0</v>
      </c>
      <c r="T72" s="1892">
        <v>0</v>
      </c>
      <c r="U72" s="1892">
        <v>0</v>
      </c>
      <c r="V72" s="1892">
        <v>0</v>
      </c>
      <c r="W72" s="1602">
        <v>0</v>
      </c>
      <c r="X72" s="1914">
        <v>0</v>
      </c>
      <c r="Y72" s="1636">
        <v>0</v>
      </c>
      <c r="Z72" s="1918">
        <v>0</v>
      </c>
      <c r="AA72" s="1918">
        <v>0</v>
      </c>
      <c r="AB72" s="1911"/>
      <c r="AC72" s="1911"/>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4"/>
      <c r="Z73" s="1918"/>
      <c r="AA73" s="1918"/>
      <c r="AB73" s="1911"/>
      <c r="AC73" s="1911"/>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6" t="s">
        <v>139</v>
      </c>
      <c r="S74" s="1916" t="s">
        <v>139</v>
      </c>
      <c r="T74" s="1602" t="s">
        <v>139</v>
      </c>
      <c r="U74" s="1602" t="s">
        <v>139</v>
      </c>
      <c r="V74" s="1602" t="s">
        <v>139</v>
      </c>
      <c r="W74" s="1602" t="s">
        <v>139</v>
      </c>
      <c r="X74" s="1602" t="s">
        <v>139</v>
      </c>
      <c r="Y74" s="1602" t="s">
        <v>139</v>
      </c>
      <c r="Z74" s="1602" t="s">
        <v>139</v>
      </c>
      <c r="AA74" s="1602" t="s">
        <v>139</v>
      </c>
      <c r="AB74" s="1911"/>
      <c r="AC74" s="1911"/>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4"/>
      <c r="Z75" s="1918"/>
      <c r="AA75" s="1918"/>
      <c r="AB75" s="1911"/>
      <c r="AC75" s="1911"/>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2">E6-E7-E53</f>
        <v>0</v>
      </c>
      <c r="F76" s="1624">
        <f t="shared" si="12"/>
        <v>0</v>
      </c>
      <c r="G76" s="1624">
        <f t="shared" si="12"/>
        <v>0</v>
      </c>
      <c r="H76" s="1624">
        <f t="shared" si="12"/>
        <v>0</v>
      </c>
      <c r="I76" s="1624">
        <f t="shared" si="12"/>
        <v>0</v>
      </c>
      <c r="J76" s="1624">
        <f t="shared" si="12"/>
        <v>0</v>
      </c>
      <c r="K76" s="1624">
        <f t="shared" si="12"/>
        <v>0</v>
      </c>
      <c r="L76" s="1624">
        <f t="shared" si="12"/>
        <v>0</v>
      </c>
      <c r="M76" s="1624">
        <f t="shared" si="12"/>
        <v>0</v>
      </c>
      <c r="N76" s="1624">
        <f t="shared" si="12"/>
        <v>0</v>
      </c>
      <c r="O76" s="1624">
        <f t="shared" si="12"/>
        <v>0</v>
      </c>
      <c r="P76" s="1624">
        <f>P6-P7-P53</f>
        <v>0</v>
      </c>
      <c r="Q76" s="1624">
        <f>Q6-Q7-Q53</f>
        <v>0</v>
      </c>
      <c r="R76" s="1624">
        <f>R6-R7-R53</f>
        <v>0</v>
      </c>
      <c r="S76" s="1624">
        <f>S6-S7-S53</f>
        <v>0</v>
      </c>
      <c r="T76" s="1624">
        <f t="shared" ref="T76" si="13">T6-T7-T53</f>
        <v>0</v>
      </c>
      <c r="U76" s="1624">
        <f t="shared" ref="U76:AA76" si="14">U6-U7-U53</f>
        <v>0</v>
      </c>
      <c r="V76" s="1624">
        <f t="shared" si="14"/>
        <v>0</v>
      </c>
      <c r="W76" s="1624">
        <f t="shared" si="14"/>
        <v>0</v>
      </c>
      <c r="X76" s="1624">
        <f t="shared" si="14"/>
        <v>0</v>
      </c>
      <c r="Y76" s="1624">
        <f t="shared" si="14"/>
        <v>0</v>
      </c>
      <c r="Z76" s="1624">
        <f t="shared" si="14"/>
        <v>0</v>
      </c>
      <c r="AA76" s="1624">
        <f t="shared" si="14"/>
        <v>0</v>
      </c>
      <c r="AB76" s="1911"/>
      <c r="AC76" s="1911"/>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5">D7-D8-D13-D15-D16</f>
        <v>0</v>
      </c>
      <c r="E77" s="1626">
        <f t="shared" si="15"/>
        <v>1.5735626220703125E-5</v>
      </c>
      <c r="F77" s="1626">
        <f>F7-F8-F13-F15-F16</f>
        <v>0</v>
      </c>
      <c r="G77" s="1626">
        <f t="shared" si="15"/>
        <v>0</v>
      </c>
      <c r="H77" s="1626">
        <f t="shared" si="15"/>
        <v>0</v>
      </c>
      <c r="I77" s="1626">
        <f t="shared" si="15"/>
        <v>0</v>
      </c>
      <c r="J77" s="1626">
        <f t="shared" si="15"/>
        <v>0</v>
      </c>
      <c r="K77" s="1626">
        <f t="shared" si="15"/>
        <v>0</v>
      </c>
      <c r="L77" s="1626">
        <f t="shared" si="15"/>
        <v>0</v>
      </c>
      <c r="M77" s="1626">
        <f t="shared" si="15"/>
        <v>0</v>
      </c>
      <c r="N77" s="1626">
        <f t="shared" si="15"/>
        <v>0</v>
      </c>
      <c r="O77" s="1626">
        <f t="shared" si="15"/>
        <v>0</v>
      </c>
      <c r="P77" s="1626">
        <f t="shared" si="15"/>
        <v>0</v>
      </c>
      <c r="Q77" s="1626">
        <f t="shared" si="15"/>
        <v>0</v>
      </c>
      <c r="R77" s="1626">
        <f t="shared" si="15"/>
        <v>0</v>
      </c>
      <c r="S77" s="1626">
        <f t="shared" si="15"/>
        <v>100000000</v>
      </c>
      <c r="T77" s="1626">
        <f t="shared" ref="T77" si="16">T7-T8-T13-T15-T16</f>
        <v>100000000</v>
      </c>
      <c r="U77" s="1626">
        <f t="shared" ref="U77:AA77" si="17">U7-U8-U13-U15-U16</f>
        <v>0</v>
      </c>
      <c r="V77" s="1626">
        <f t="shared" si="17"/>
        <v>0</v>
      </c>
      <c r="W77" s="1626">
        <f t="shared" si="17"/>
        <v>0</v>
      </c>
      <c r="X77" s="1626">
        <f t="shared" si="17"/>
        <v>0</v>
      </c>
      <c r="Y77" s="1626">
        <f t="shared" si="17"/>
        <v>0</v>
      </c>
      <c r="Z77" s="1626">
        <f t="shared" si="17"/>
        <v>0</v>
      </c>
      <c r="AA77" s="1626">
        <f t="shared" si="17"/>
        <v>100000000</v>
      </c>
      <c r="AB77" s="1911"/>
      <c r="AC77" s="1911"/>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8">E18-E20-E33-E40</f>
        <v>0</v>
      </c>
      <c r="F78" s="1626">
        <f t="shared" si="18"/>
        <v>0</v>
      </c>
      <c r="G78" s="1626">
        <f t="shared" si="18"/>
        <v>0</v>
      </c>
      <c r="H78" s="1626">
        <f t="shared" si="18"/>
        <v>0</v>
      </c>
      <c r="I78" s="1626">
        <f t="shared" si="18"/>
        <v>0</v>
      </c>
      <c r="J78" s="1626">
        <f t="shared" si="18"/>
        <v>0</v>
      </c>
      <c r="K78" s="1626">
        <f t="shared" si="18"/>
        <v>0</v>
      </c>
      <c r="L78" s="1626">
        <f t="shared" si="18"/>
        <v>0</v>
      </c>
      <c r="M78" s="1626">
        <f t="shared" si="18"/>
        <v>0</v>
      </c>
      <c r="N78" s="1626">
        <f t="shared" si="18"/>
        <v>0</v>
      </c>
      <c r="O78" s="1626">
        <f t="shared" si="18"/>
        <v>0</v>
      </c>
      <c r="P78" s="1626">
        <f t="shared" si="18"/>
        <v>0</v>
      </c>
      <c r="Q78" s="1626">
        <f t="shared" si="18"/>
        <v>-6.103515625E-5</v>
      </c>
      <c r="R78" s="1626">
        <f t="shared" si="18"/>
        <v>0</v>
      </c>
      <c r="S78" s="1626">
        <f t="shared" si="18"/>
        <v>0</v>
      </c>
      <c r="T78" s="1626">
        <f t="shared" ref="T78" si="19">T18-T20-T33-T40</f>
        <v>0</v>
      </c>
      <c r="U78" s="1626">
        <f t="shared" ref="U78:AA78" si="20">U18-U20-U33-U40</f>
        <v>0</v>
      </c>
      <c r="V78" s="1626">
        <f t="shared" si="20"/>
        <v>0</v>
      </c>
      <c r="W78" s="1626">
        <f t="shared" si="20"/>
        <v>0</v>
      </c>
      <c r="X78" s="1626">
        <f t="shared" si="20"/>
        <v>0</v>
      </c>
      <c r="Y78" s="1626">
        <f t="shared" si="20"/>
        <v>0</v>
      </c>
      <c r="Z78" s="1626">
        <f t="shared" si="20"/>
        <v>-1.220703125E-4</v>
      </c>
      <c r="AA78" s="1626">
        <f t="shared" si="20"/>
        <v>0</v>
      </c>
      <c r="AB78" s="1911"/>
      <c r="AC78" s="1911"/>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1">D20-D22-D23-D24-D27-D26-D30-D31</f>
        <v>100000000</v>
      </c>
      <c r="E79" s="1626">
        <f t="shared" si="21"/>
        <v>0</v>
      </c>
      <c r="F79" s="1626">
        <f t="shared" si="21"/>
        <v>0</v>
      </c>
      <c r="G79" s="1626">
        <f t="shared" si="21"/>
        <v>0</v>
      </c>
      <c r="H79" s="1626">
        <f t="shared" si="21"/>
        <v>0</v>
      </c>
      <c r="I79" s="1626">
        <f t="shared" si="21"/>
        <v>99999999.999998093</v>
      </c>
      <c r="J79" s="1626">
        <f t="shared" si="21"/>
        <v>0</v>
      </c>
      <c r="K79" s="1626">
        <f t="shared" si="21"/>
        <v>0</v>
      </c>
      <c r="L79" s="1626">
        <f t="shared" si="21"/>
        <v>0</v>
      </c>
      <c r="M79" s="1626">
        <f>M20-M22-M23-M24-M27-M26-M30-M31</f>
        <v>0</v>
      </c>
      <c r="N79" s="1626">
        <f t="shared" si="21"/>
        <v>0</v>
      </c>
      <c r="O79" s="1626">
        <f t="shared" si="21"/>
        <v>0</v>
      </c>
      <c r="P79" s="1626">
        <f t="shared" si="21"/>
        <v>100000000</v>
      </c>
      <c r="Q79" s="1626">
        <f t="shared" si="21"/>
        <v>0</v>
      </c>
      <c r="R79" s="1626">
        <f t="shared" si="21"/>
        <v>100000000</v>
      </c>
      <c r="S79" s="1626">
        <f t="shared" si="21"/>
        <v>0</v>
      </c>
      <c r="T79" s="1626">
        <f t="shared" ref="T79" si="22">T20-T22-T23-T24-T27-T26-T30-T31</f>
        <v>0</v>
      </c>
      <c r="U79" s="1626">
        <f t="shared" ref="U79:AA79" si="23">U20-U22-U23-U24-U27-U26-U30-U31</f>
        <v>100000000</v>
      </c>
      <c r="V79" s="1626">
        <f t="shared" si="23"/>
        <v>0</v>
      </c>
      <c r="W79" s="1626">
        <f t="shared" si="23"/>
        <v>0</v>
      </c>
      <c r="X79" s="1626">
        <f t="shared" si="23"/>
        <v>-100000000</v>
      </c>
      <c r="Y79" s="1626">
        <f t="shared" si="23"/>
        <v>3.0517578125E-5</v>
      </c>
      <c r="Z79" s="1626">
        <f t="shared" si="23"/>
        <v>-100000000</v>
      </c>
      <c r="AA79" s="1626">
        <f t="shared" si="23"/>
        <v>0</v>
      </c>
      <c r="AB79" s="1911"/>
      <c r="AC79" s="1911"/>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4">E27-E28-E29</f>
        <v>0</v>
      </c>
      <c r="F80" s="1626">
        <f t="shared" si="24"/>
        <v>-100000000</v>
      </c>
      <c r="G80" s="1626">
        <f t="shared" si="24"/>
        <v>-1.9073486328125E-6</v>
      </c>
      <c r="H80" s="1626">
        <f t="shared" si="24"/>
        <v>0</v>
      </c>
      <c r="I80" s="1626">
        <f t="shared" si="24"/>
        <v>0</v>
      </c>
      <c r="J80" s="1626">
        <f t="shared" si="24"/>
        <v>0</v>
      </c>
      <c r="K80" s="1626">
        <f t="shared" si="24"/>
        <v>0</v>
      </c>
      <c r="L80" s="1626">
        <f t="shared" si="24"/>
        <v>0</v>
      </c>
      <c r="M80" s="1626">
        <f t="shared" si="24"/>
        <v>0</v>
      </c>
      <c r="N80" s="1626">
        <f t="shared" si="24"/>
        <v>0</v>
      </c>
      <c r="O80" s="1626">
        <f t="shared" si="24"/>
        <v>0</v>
      </c>
      <c r="P80" s="1626">
        <f t="shared" si="24"/>
        <v>0</v>
      </c>
      <c r="Q80" s="1626">
        <f t="shared" si="24"/>
        <v>0</v>
      </c>
      <c r="R80" s="1626">
        <f t="shared" si="24"/>
        <v>0</v>
      </c>
      <c r="S80" s="1626">
        <f t="shared" si="24"/>
        <v>0</v>
      </c>
      <c r="T80" s="1626">
        <f t="shared" ref="T80" si="25">T27-T28-T29</f>
        <v>0</v>
      </c>
      <c r="U80" s="1626">
        <f t="shared" ref="U80:AA80" si="26">U27-U28-U29</f>
        <v>0</v>
      </c>
      <c r="V80" s="1626">
        <f t="shared" si="26"/>
        <v>0</v>
      </c>
      <c r="W80" s="1626">
        <f t="shared" si="26"/>
        <v>0</v>
      </c>
      <c r="X80" s="1626">
        <f t="shared" si="26"/>
        <v>0</v>
      </c>
      <c r="Y80" s="1626">
        <f t="shared" si="26"/>
        <v>0</v>
      </c>
      <c r="Z80" s="1626">
        <f t="shared" si="26"/>
        <v>0</v>
      </c>
      <c r="AA80" s="1626">
        <f t="shared" si="26"/>
        <v>0</v>
      </c>
      <c r="AB80" s="1911"/>
      <c r="AC80" s="1911"/>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879</v>
      </c>
      <c r="D81" s="1626">
        <f t="shared" ref="D81:S81" si="27">D33-D34-D37</f>
        <v>0</v>
      </c>
      <c r="E81" s="1626">
        <f t="shared" si="27"/>
        <v>0</v>
      </c>
      <c r="F81" s="1626">
        <f t="shared" si="27"/>
        <v>0</v>
      </c>
      <c r="G81" s="1626">
        <f t="shared" si="27"/>
        <v>0</v>
      </c>
      <c r="H81" s="1626">
        <f t="shared" si="27"/>
        <v>0</v>
      </c>
      <c r="I81" s="1626">
        <f>I33-I34-I37</f>
        <v>0</v>
      </c>
      <c r="J81" s="1626">
        <f t="shared" si="27"/>
        <v>0</v>
      </c>
      <c r="K81" s="1626">
        <f t="shared" si="27"/>
        <v>0</v>
      </c>
      <c r="L81" s="1626">
        <f t="shared" si="27"/>
        <v>0</v>
      </c>
      <c r="M81" s="1626">
        <f t="shared" si="27"/>
        <v>0</v>
      </c>
      <c r="N81" s="1626">
        <f t="shared" si="27"/>
        <v>0</v>
      </c>
      <c r="O81" s="1626">
        <f t="shared" si="27"/>
        <v>0</v>
      </c>
      <c r="P81" s="1626">
        <f t="shared" si="27"/>
        <v>0</v>
      </c>
      <c r="Q81" s="1626">
        <f t="shared" si="27"/>
        <v>0</v>
      </c>
      <c r="R81" s="1626">
        <f t="shared" si="27"/>
        <v>-100000000</v>
      </c>
      <c r="S81" s="1626">
        <f t="shared" si="27"/>
        <v>0</v>
      </c>
      <c r="T81" s="1626">
        <f t="shared" ref="T81" si="28">T33-T34-T37</f>
        <v>0</v>
      </c>
      <c r="U81" s="1626">
        <f t="shared" ref="U81:AA81" si="29">U33-U34-U37</f>
        <v>0</v>
      </c>
      <c r="V81" s="1626">
        <f t="shared" si="29"/>
        <v>0</v>
      </c>
      <c r="W81" s="1626">
        <f t="shared" si="29"/>
        <v>0</v>
      </c>
      <c r="X81" s="1626">
        <f t="shared" si="29"/>
        <v>0</v>
      </c>
      <c r="Y81" s="1626">
        <f t="shared" si="29"/>
        <v>0</v>
      </c>
      <c r="Z81" s="1626">
        <f t="shared" si="29"/>
        <v>0</v>
      </c>
      <c r="AA81" s="1626">
        <f t="shared" si="29"/>
        <v>0</v>
      </c>
      <c r="AB81" s="1911"/>
      <c r="AC81" s="1911"/>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2615</v>
      </c>
      <c r="D82" s="1624">
        <f t="shared" ref="D82:S82" si="30">D34-D35-D36</f>
        <v>0</v>
      </c>
      <c r="E82" s="1624">
        <f t="shared" si="30"/>
        <v>0</v>
      </c>
      <c r="F82" s="1624">
        <f t="shared" si="30"/>
        <v>0</v>
      </c>
      <c r="G82" s="1624">
        <f t="shared" si="30"/>
        <v>0</v>
      </c>
      <c r="H82" s="1624">
        <f t="shared" si="30"/>
        <v>0</v>
      </c>
      <c r="I82" s="1624">
        <f t="shared" si="30"/>
        <v>0</v>
      </c>
      <c r="J82" s="1624">
        <f t="shared" si="30"/>
        <v>0</v>
      </c>
      <c r="K82" s="1624">
        <f t="shared" si="30"/>
        <v>0</v>
      </c>
      <c r="L82" s="1624">
        <f t="shared" si="30"/>
        <v>0</v>
      </c>
      <c r="M82" s="1919">
        <f t="shared" si="30"/>
        <v>163700000000</v>
      </c>
      <c r="N82" s="1919">
        <f t="shared" si="30"/>
        <v>100000000000</v>
      </c>
      <c r="O82" s="1919">
        <f t="shared" si="30"/>
        <v>114500000000</v>
      </c>
      <c r="P82" s="1919">
        <f t="shared" si="30"/>
        <v>198600000000</v>
      </c>
      <c r="Q82" s="1919">
        <f t="shared" si="30"/>
        <v>194600000000</v>
      </c>
      <c r="R82" s="1919">
        <f t="shared" si="30"/>
        <v>380800000000</v>
      </c>
      <c r="S82" s="1919">
        <f t="shared" si="30"/>
        <v>424600000000</v>
      </c>
      <c r="T82" s="1919">
        <f t="shared" ref="T82" si="31">T34-T35-T36</f>
        <v>201400000000</v>
      </c>
      <c r="U82" s="1919">
        <f t="shared" ref="U82:AA82" si="32">U34-U35-U36</f>
        <v>249600000000</v>
      </c>
      <c r="V82" s="1919">
        <f t="shared" si="32"/>
        <v>280700000000</v>
      </c>
      <c r="W82" s="1919">
        <f t="shared" si="32"/>
        <v>263000000000</v>
      </c>
      <c r="X82" s="1919">
        <f t="shared" si="32"/>
        <v>250000000000</v>
      </c>
      <c r="Y82" s="1919">
        <f t="shared" si="32"/>
        <v>345000000000</v>
      </c>
      <c r="Z82" s="1919">
        <f t="shared" si="32"/>
        <v>448500000000</v>
      </c>
      <c r="AA82" s="1919">
        <f t="shared" si="32"/>
        <v>504600000000</v>
      </c>
      <c r="AB82" s="1911"/>
      <c r="AC82" s="1911"/>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5018</v>
      </c>
      <c r="D83" s="1627">
        <f>D37-D38-D39</f>
        <v>65500000000</v>
      </c>
      <c r="E83" s="1627">
        <f t="shared" ref="E83:S83" si="33">E37-E38-E39</f>
        <v>63900000000</v>
      </c>
      <c r="F83" s="1627">
        <f t="shared" si="33"/>
        <v>89400000000</v>
      </c>
      <c r="G83" s="1627">
        <f t="shared" si="33"/>
        <v>75000000000</v>
      </c>
      <c r="H83" s="1627">
        <f t="shared" si="33"/>
        <v>93000000000</v>
      </c>
      <c r="I83" s="1627">
        <f t="shared" si="33"/>
        <v>120000000000</v>
      </c>
      <c r="J83" s="1627">
        <f t="shared" si="33"/>
        <v>0</v>
      </c>
      <c r="K83" s="1627">
        <f t="shared" si="33"/>
        <v>0</v>
      </c>
      <c r="L83" s="1627">
        <f t="shared" si="33"/>
        <v>0</v>
      </c>
      <c r="M83" s="1624">
        <f t="shared" si="33"/>
        <v>0</v>
      </c>
      <c r="N83" s="1624">
        <f t="shared" si="33"/>
        <v>0</v>
      </c>
      <c r="O83" s="1624">
        <f t="shared" si="33"/>
        <v>0</v>
      </c>
      <c r="P83" s="1624">
        <f t="shared" si="33"/>
        <v>0</v>
      </c>
      <c r="Q83" s="1624">
        <f t="shared" si="33"/>
        <v>-100000000</v>
      </c>
      <c r="R83" s="1624">
        <f t="shared" si="33"/>
        <v>0</v>
      </c>
      <c r="S83" s="1624">
        <f t="shared" si="33"/>
        <v>100000000</v>
      </c>
      <c r="T83" s="1624">
        <f t="shared" ref="T83" si="34">T37-T38-T39</f>
        <v>0</v>
      </c>
      <c r="U83" s="1624">
        <f t="shared" ref="U83:AA83" si="35">U37-U38-U39</f>
        <v>0</v>
      </c>
      <c r="V83" s="1624">
        <f t="shared" si="35"/>
        <v>0</v>
      </c>
      <c r="W83" s="1624">
        <f t="shared" si="35"/>
        <v>0</v>
      </c>
      <c r="X83" s="1624">
        <f t="shared" si="35"/>
        <v>0</v>
      </c>
      <c r="Y83" s="1624">
        <f t="shared" si="35"/>
        <v>0</v>
      </c>
      <c r="Z83" s="1624">
        <f t="shared" si="35"/>
        <v>0</v>
      </c>
      <c r="AA83" s="1624">
        <f t="shared" si="35"/>
        <v>0</v>
      </c>
      <c r="AB83" s="1911"/>
      <c r="AC83" s="1911"/>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460</v>
      </c>
      <c r="D84" s="1624">
        <f>D49-D51-D64</f>
        <v>100000000</v>
      </c>
      <c r="E84" s="1624">
        <f t="shared" ref="E84:R84" si="36">E49-E51-E64</f>
        <v>1.52587890625E-5</v>
      </c>
      <c r="F84" s="1624">
        <f t="shared" si="36"/>
        <v>0</v>
      </c>
      <c r="G84" s="1624">
        <f t="shared" si="36"/>
        <v>99999999.999984741</v>
      </c>
      <c r="H84" s="1624">
        <f t="shared" si="36"/>
        <v>0</v>
      </c>
      <c r="I84" s="1624">
        <f t="shared" si="36"/>
        <v>0</v>
      </c>
      <c r="J84" s="1624">
        <f t="shared" si="36"/>
        <v>0</v>
      </c>
      <c r="K84" s="1624">
        <f t="shared" si="36"/>
        <v>0</v>
      </c>
      <c r="L84" s="1624">
        <f t="shared" si="36"/>
        <v>100000000</v>
      </c>
      <c r="M84" s="1624">
        <f t="shared" si="36"/>
        <v>0</v>
      </c>
      <c r="N84" s="1624">
        <f t="shared" si="36"/>
        <v>0</v>
      </c>
      <c r="O84" s="1624">
        <f t="shared" si="36"/>
        <v>0</v>
      </c>
      <c r="P84" s="1624">
        <f t="shared" si="36"/>
        <v>0</v>
      </c>
      <c r="Q84" s="1624">
        <f t="shared" si="36"/>
        <v>0</v>
      </c>
      <c r="R84" s="1624">
        <f t="shared" si="36"/>
        <v>0</v>
      </c>
      <c r="S84" s="1624">
        <f>S49-S51-S64</f>
        <v>0</v>
      </c>
      <c r="T84" s="1624">
        <f t="shared" ref="T84" si="37">T49-T51-T64</f>
        <v>0</v>
      </c>
      <c r="U84" s="1624">
        <f t="shared" ref="U84:AA84" si="38">U49-U51-U64</f>
        <v>0</v>
      </c>
      <c r="V84" s="1624">
        <f t="shared" si="38"/>
        <v>0</v>
      </c>
      <c r="W84" s="1624">
        <f t="shared" si="38"/>
        <v>0</v>
      </c>
      <c r="X84" s="1624">
        <f t="shared" si="38"/>
        <v>0</v>
      </c>
      <c r="Y84" s="1624">
        <f t="shared" si="38"/>
        <v>0</v>
      </c>
      <c r="Z84" s="1624">
        <f t="shared" si="38"/>
        <v>0</v>
      </c>
      <c r="AA84" s="1624">
        <f t="shared" si="38"/>
        <v>0</v>
      </c>
      <c r="AB84" s="1911"/>
      <c r="AC84" s="1911"/>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2528</v>
      </c>
      <c r="D85" s="1624">
        <f t="shared" ref="D85:I85" si="39">D51-D58-D61-D62-D63</f>
        <v>0</v>
      </c>
      <c r="E85" s="1624">
        <f t="shared" si="39"/>
        <v>0</v>
      </c>
      <c r="F85" s="1624">
        <f t="shared" si="39"/>
        <v>0</v>
      </c>
      <c r="G85" s="1624">
        <f t="shared" si="39"/>
        <v>-7.62939453125E-6</v>
      </c>
      <c r="H85" s="1624">
        <f t="shared" si="39"/>
        <v>7.62939453125E-6</v>
      </c>
      <c r="I85" s="1624">
        <f t="shared" si="39"/>
        <v>0</v>
      </c>
      <c r="J85" s="1624">
        <f t="shared" ref="J85:S85" si="40">J51-J58-J61-J62-J63</f>
        <v>0</v>
      </c>
      <c r="K85" s="1624">
        <f t="shared" si="40"/>
        <v>100000000</v>
      </c>
      <c r="L85" s="1624">
        <f t="shared" si="40"/>
        <v>0</v>
      </c>
      <c r="M85" s="1624">
        <f t="shared" si="40"/>
        <v>0</v>
      </c>
      <c r="N85" s="1624">
        <f t="shared" si="40"/>
        <v>100000000</v>
      </c>
      <c r="O85" s="1624">
        <f t="shared" si="40"/>
        <v>0</v>
      </c>
      <c r="P85" s="1624">
        <f t="shared" si="40"/>
        <v>-100000000</v>
      </c>
      <c r="Q85" s="1624">
        <f t="shared" si="40"/>
        <v>0</v>
      </c>
      <c r="R85" s="1624">
        <f t="shared" si="40"/>
        <v>0</v>
      </c>
      <c r="S85" s="1624">
        <f t="shared" si="40"/>
        <v>0</v>
      </c>
      <c r="T85" s="1624">
        <f t="shared" ref="T85" si="41">T51-T58-T61-T62-T63</f>
        <v>0</v>
      </c>
      <c r="U85" s="1624">
        <f t="shared" ref="U85:AA85" si="42">U51-U58-U61-U62-U63</f>
        <v>0</v>
      </c>
      <c r="V85" s="1624">
        <f t="shared" si="42"/>
        <v>0</v>
      </c>
      <c r="W85" s="1624">
        <f t="shared" si="42"/>
        <v>0</v>
      </c>
      <c r="X85" s="1624">
        <f t="shared" si="42"/>
        <v>0</v>
      </c>
      <c r="Y85" s="1624">
        <f t="shared" si="42"/>
        <v>0</v>
      </c>
      <c r="Z85" s="1624">
        <f t="shared" si="42"/>
        <v>0</v>
      </c>
      <c r="AA85" s="1624">
        <f t="shared" si="42"/>
        <v>7.62939453125E-6</v>
      </c>
      <c r="AB85" s="1911"/>
      <c r="AC85" s="1911"/>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3098</v>
      </c>
      <c r="D86" s="1624">
        <f t="shared" ref="D86:S86" si="43">D58-D59-D60</f>
        <v>0</v>
      </c>
      <c r="E86" s="1624">
        <f t="shared" si="43"/>
        <v>0</v>
      </c>
      <c r="F86" s="1624">
        <f t="shared" si="43"/>
        <v>0</v>
      </c>
      <c r="G86" s="1624">
        <f t="shared" si="43"/>
        <v>0</v>
      </c>
      <c r="H86" s="1624">
        <f t="shared" si="43"/>
        <v>0</v>
      </c>
      <c r="I86" s="1624">
        <f t="shared" si="43"/>
        <v>0</v>
      </c>
      <c r="J86" s="1624">
        <f t="shared" si="43"/>
        <v>0</v>
      </c>
      <c r="K86" s="1624">
        <f t="shared" si="43"/>
        <v>0</v>
      </c>
      <c r="L86" s="1624">
        <f t="shared" si="43"/>
        <v>0</v>
      </c>
      <c r="M86" s="1624">
        <f t="shared" si="43"/>
        <v>0</v>
      </c>
      <c r="N86" s="1624">
        <f t="shared" si="43"/>
        <v>0</v>
      </c>
      <c r="O86" s="1624">
        <f t="shared" si="43"/>
        <v>0</v>
      </c>
      <c r="P86" s="1624">
        <f t="shared" si="43"/>
        <v>0</v>
      </c>
      <c r="Q86" s="1624">
        <f t="shared" si="43"/>
        <v>0</v>
      </c>
      <c r="R86" s="1624">
        <f t="shared" si="43"/>
        <v>0</v>
      </c>
      <c r="S86" s="1624">
        <f t="shared" si="43"/>
        <v>0</v>
      </c>
      <c r="T86" s="1624">
        <f t="shared" ref="T86" si="44">T58-T59-T60</f>
        <v>0</v>
      </c>
      <c r="U86" s="1624">
        <f t="shared" ref="U86:AA86" si="45">U58-U59-U60</f>
        <v>0</v>
      </c>
      <c r="V86" s="1624">
        <f t="shared" si="45"/>
        <v>0</v>
      </c>
      <c r="W86" s="1624">
        <f t="shared" si="45"/>
        <v>0</v>
      </c>
      <c r="X86" s="1624">
        <f t="shared" si="45"/>
        <v>0</v>
      </c>
      <c r="Y86" s="1624">
        <f t="shared" si="45"/>
        <v>0</v>
      </c>
      <c r="Z86" s="1624">
        <f t="shared" si="45"/>
        <v>0</v>
      </c>
      <c r="AA86" s="1624">
        <f t="shared" si="45"/>
        <v>0</v>
      </c>
      <c r="AB86" s="1911"/>
      <c r="AC86" s="1911"/>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6">D64-D65-D70-D71</f>
        <v>-100000000</v>
      </c>
      <c r="E87" s="1624">
        <f t="shared" si="46"/>
        <v>0</v>
      </c>
      <c r="F87" s="1624">
        <f t="shared" si="46"/>
        <v>0</v>
      </c>
      <c r="G87" s="1624">
        <f t="shared" si="46"/>
        <v>-100000000</v>
      </c>
      <c r="H87" s="1624">
        <f t="shared" si="46"/>
        <v>0</v>
      </c>
      <c r="I87" s="1624">
        <f t="shared" si="46"/>
        <v>0</v>
      </c>
      <c r="J87" s="1624">
        <f t="shared" ref="J87:S87" si="47">J64-J65-J70</f>
        <v>0</v>
      </c>
      <c r="K87" s="1624">
        <f t="shared" si="47"/>
        <v>0</v>
      </c>
      <c r="L87" s="1624">
        <f t="shared" si="47"/>
        <v>0</v>
      </c>
      <c r="M87" s="1624">
        <f t="shared" si="47"/>
        <v>100000000</v>
      </c>
      <c r="N87" s="1624">
        <f t="shared" si="47"/>
        <v>-100000000</v>
      </c>
      <c r="O87" s="1624">
        <f t="shared" si="47"/>
        <v>-100000000</v>
      </c>
      <c r="P87" s="1624">
        <f t="shared" si="47"/>
        <v>0</v>
      </c>
      <c r="Q87" s="1624">
        <f t="shared" si="47"/>
        <v>0</v>
      </c>
      <c r="R87" s="1624">
        <f t="shared" si="47"/>
        <v>0</v>
      </c>
      <c r="S87" s="1624">
        <f t="shared" si="47"/>
        <v>0</v>
      </c>
      <c r="T87" s="1624">
        <f t="shared" ref="T87" si="48">T64-T65-T70</f>
        <v>0</v>
      </c>
      <c r="U87" s="1624">
        <f t="shared" ref="U87:AA87" si="49">U64-U65-U70</f>
        <v>0</v>
      </c>
      <c r="V87" s="1624">
        <f t="shared" si="49"/>
        <v>0</v>
      </c>
      <c r="W87" s="1624">
        <f t="shared" si="49"/>
        <v>0</v>
      </c>
      <c r="X87" s="1624">
        <f t="shared" si="49"/>
        <v>0</v>
      </c>
      <c r="Y87" s="1624">
        <f t="shared" si="49"/>
        <v>0</v>
      </c>
      <c r="Z87" s="1624">
        <f t="shared" si="49"/>
        <v>0</v>
      </c>
      <c r="AA87" s="1624">
        <f t="shared" si="49"/>
        <v>100000000</v>
      </c>
      <c r="AB87" s="1911"/>
      <c r="AC87" s="1911"/>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0">D53-D54-D55-D56-D57</f>
        <v>-100000000</v>
      </c>
      <c r="E88" s="1624">
        <f t="shared" si="50"/>
        <v>-3.814697265625E-6</v>
      </c>
      <c r="F88" s="1624">
        <f t="shared" si="50"/>
        <v>-100000000</v>
      </c>
      <c r="G88" s="1624">
        <f t="shared" si="50"/>
        <v>0</v>
      </c>
      <c r="H88" s="1624">
        <f t="shared" si="50"/>
        <v>0</v>
      </c>
      <c r="I88" s="1624">
        <f t="shared" si="50"/>
        <v>0</v>
      </c>
      <c r="J88" s="1624">
        <f t="shared" si="50"/>
        <v>0</v>
      </c>
      <c r="K88" s="1624">
        <f t="shared" si="50"/>
        <v>0</v>
      </c>
      <c r="L88" s="1624">
        <f t="shared" si="50"/>
        <v>0</v>
      </c>
      <c r="M88" s="1624">
        <f t="shared" si="50"/>
        <v>0</v>
      </c>
      <c r="N88" s="1624">
        <f t="shared" si="50"/>
        <v>0</v>
      </c>
      <c r="O88" s="1624">
        <f t="shared" si="50"/>
        <v>0</v>
      </c>
      <c r="P88" s="1624">
        <f t="shared" si="50"/>
        <v>0</v>
      </c>
      <c r="Q88" s="1624">
        <f t="shared" si="50"/>
        <v>0</v>
      </c>
      <c r="R88" s="1624">
        <f t="shared" si="50"/>
        <v>0</v>
      </c>
      <c r="S88" s="1624">
        <f t="shared" si="50"/>
        <v>0</v>
      </c>
      <c r="T88" s="1919">
        <f t="shared" ref="T88" si="51">T53-T54-T55-T56-T57</f>
        <v>0</v>
      </c>
      <c r="U88" s="1919">
        <f t="shared" ref="U88:AA88" si="52">U53-U54-U55-U56-U57</f>
        <v>0</v>
      </c>
      <c r="V88" s="1919">
        <f t="shared" si="52"/>
        <v>0</v>
      </c>
      <c r="W88" s="1919">
        <f t="shared" si="52"/>
        <v>0</v>
      </c>
      <c r="X88" s="1919">
        <f t="shared" si="52"/>
        <v>0</v>
      </c>
      <c r="Y88" s="1919">
        <f t="shared" si="52"/>
        <v>0</v>
      </c>
      <c r="Z88" s="1919">
        <f t="shared" si="52"/>
        <v>0</v>
      </c>
      <c r="AA88" s="1919">
        <f t="shared" si="52"/>
        <v>0</v>
      </c>
      <c r="AB88" s="1911"/>
      <c r="AC88" s="1911"/>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1"/>
      <c r="AB89" s="1911"/>
      <c r="AC89" s="1911"/>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1"/>
      <c r="AB90" s="1911"/>
      <c r="AC90" s="1911"/>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1"/>
      <c r="AB91" s="1911"/>
      <c r="AC91" s="1911"/>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546</v>
      </c>
      <c r="D92" s="1893">
        <v>1186278000000</v>
      </c>
      <c r="E92" s="1893">
        <v>1329445000000</v>
      </c>
      <c r="F92" s="1893">
        <v>1439530000000</v>
      </c>
      <c r="G92" s="1893">
        <v>1534306000000</v>
      </c>
      <c r="H92" s="1893">
        <v>1530443000000</v>
      </c>
      <c r="I92" s="1893">
        <v>1776953000000</v>
      </c>
      <c r="J92" s="1893">
        <v>1906838000000</v>
      </c>
      <c r="K92" s="1893">
        <v>2052962000000</v>
      </c>
      <c r="L92" s="1893">
        <v>2419656000000</v>
      </c>
      <c r="M92" s="1893">
        <v>2548447000000</v>
      </c>
      <c r="N92" s="1893">
        <v>2832286000000</v>
      </c>
      <c r="O92" s="1893">
        <v>3025530000000</v>
      </c>
      <c r="P92" s="1893">
        <v>3413801000000</v>
      </c>
      <c r="Q92" s="1893">
        <v>3661172000000</v>
      </c>
      <c r="R92" s="1893">
        <v>3952076000000</v>
      </c>
      <c r="S92" s="1893">
        <v>4216559000000</v>
      </c>
      <c r="T92" s="1893">
        <v>4505409000000</v>
      </c>
      <c r="U92" s="1893">
        <v>5100997000000</v>
      </c>
      <c r="V92" s="1893">
        <v>5629943000000</v>
      </c>
      <c r="W92" s="1893"/>
      <c r="Y92" s="1911"/>
      <c r="AB92" s="1911"/>
      <c r="AC92" s="1911"/>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5019</v>
      </c>
      <c r="D93" s="1602">
        <f>(D6/D92)*100</f>
        <v>14.279957986239314</v>
      </c>
      <c r="E93" s="1602">
        <f t="shared" ref="E93:S93" si="53">(E6/E92)*100</f>
        <v>14.991218139900484</v>
      </c>
      <c r="F93" s="1602">
        <f t="shared" si="53"/>
        <v>16.359506227727106</v>
      </c>
      <c r="G93" s="1602">
        <f t="shared" si="53"/>
        <v>15.166466141695334</v>
      </c>
      <c r="H93" s="1602">
        <f t="shared" si="53"/>
        <v>17.18456682150201</v>
      </c>
      <c r="I93" s="1602">
        <f t="shared" si="53"/>
        <v>16.387602823484919</v>
      </c>
      <c r="J93" s="1602">
        <f t="shared" si="53"/>
        <v>60.089005987923457</v>
      </c>
      <c r="K93" s="1602">
        <f t="shared" si="53"/>
        <v>22.187454029835916</v>
      </c>
      <c r="L93" s="1602">
        <f t="shared" si="53"/>
        <v>24.131529440548576</v>
      </c>
      <c r="M93" s="1602">
        <f t="shared" si="53"/>
        <v>18.619182584530893</v>
      </c>
      <c r="N93" s="1602">
        <f t="shared" si="53"/>
        <v>18.20790696984697</v>
      </c>
      <c r="O93" s="1602">
        <f t="shared" si="53"/>
        <v>17.924132300786969</v>
      </c>
      <c r="P93" s="1602">
        <f t="shared" si="53"/>
        <v>22.247928335600111</v>
      </c>
      <c r="Q93" s="1602">
        <f t="shared" si="53"/>
        <v>25.494568405963992</v>
      </c>
      <c r="R93" s="1602">
        <f t="shared" si="53"/>
        <v>23.691346016625186</v>
      </c>
      <c r="S93" s="1602">
        <f t="shared" si="53"/>
        <v>23.746851401818404</v>
      </c>
      <c r="T93" s="1602">
        <f t="shared" ref="T93:V93" si="54">(T6/T92)*100</f>
        <v>20.288946020217033</v>
      </c>
      <c r="U93" s="1602">
        <f t="shared" si="54"/>
        <v>20.052942591418894</v>
      </c>
      <c r="V93" s="1602">
        <f t="shared" si="54"/>
        <v>21.010869914668763</v>
      </c>
    </row>
    <row r="94" spans="2:54">
      <c r="B94" s="1602" t="s">
        <v>1290</v>
      </c>
      <c r="D94" s="1602">
        <f>(D17/D92)*100</f>
        <v>18.064905528046545</v>
      </c>
      <c r="E94" s="1602">
        <f t="shared" ref="E94:S94" si="55">(E17/E92)*100</f>
        <v>18.473874436324934</v>
      </c>
      <c r="F94" s="1602">
        <f t="shared" si="55"/>
        <v>19.318805443443345</v>
      </c>
      <c r="G94" s="1602">
        <f t="shared" si="55"/>
        <v>17.949483349475269</v>
      </c>
      <c r="H94" s="1602">
        <f t="shared" si="55"/>
        <v>20.752161302315734</v>
      </c>
      <c r="I94" s="1602">
        <f t="shared" si="55"/>
        <v>20.16935732121221</v>
      </c>
      <c r="J94" s="1602">
        <f t="shared" si="55"/>
        <v>19.749973516365838</v>
      </c>
      <c r="K94" s="1602">
        <f t="shared" si="55"/>
        <v>23.18601123644763</v>
      </c>
      <c r="L94" s="1602">
        <f t="shared" si="55"/>
        <v>22.64371464373448</v>
      </c>
      <c r="M94" s="1602">
        <f t="shared" si="55"/>
        <v>23.932222251433913</v>
      </c>
      <c r="N94" s="1602">
        <f t="shared" si="55"/>
        <v>20.62291731837816</v>
      </c>
      <c r="O94" s="1602">
        <f t="shared" si="55"/>
        <v>20.905428139863098</v>
      </c>
      <c r="P94" s="1602">
        <f t="shared" si="55"/>
        <v>23.410854938527464</v>
      </c>
      <c r="Q94" s="1602">
        <f t="shared" si="55"/>
        <v>28.141261869150096</v>
      </c>
      <c r="R94" s="1602">
        <f t="shared" si="55"/>
        <v>31.975599659520721</v>
      </c>
      <c r="S94" s="1602">
        <f t="shared" si="55"/>
        <v>0</v>
      </c>
      <c r="T94" s="1602">
        <f t="shared" ref="T94:V94" si="56">(T17/T92)*100</f>
        <v>0</v>
      </c>
      <c r="U94" s="1602">
        <f t="shared" si="56"/>
        <v>0</v>
      </c>
      <c r="V94" s="1602">
        <f t="shared" si="56"/>
        <v>0</v>
      </c>
    </row>
    <row r="97" spans="2:22">
      <c r="B97" s="1602" t="s">
        <v>153</v>
      </c>
      <c r="D97" s="1602">
        <f>IF(D40&lt;0, (D40/D17)*100)</f>
        <v>-1.4465702286514233</v>
      </c>
      <c r="E97" s="1602">
        <f t="shared" ref="E97:S97" si="57">IF(E40&lt;0, (E40/E17)*100)</f>
        <v>-0.32573289902280134</v>
      </c>
      <c r="F97" s="1602">
        <f t="shared" si="57"/>
        <v>-7.1916576770945706E-2</v>
      </c>
      <c r="G97" s="1602" t="b">
        <f t="shared" si="57"/>
        <v>0</v>
      </c>
      <c r="H97" s="1602" t="b">
        <f t="shared" si="57"/>
        <v>0</v>
      </c>
      <c r="I97" s="1602">
        <f t="shared" si="57"/>
        <v>-5.5803571428571425E-2</v>
      </c>
      <c r="J97" s="1602" t="b">
        <f t="shared" si="57"/>
        <v>0</v>
      </c>
      <c r="K97" s="1602" t="b">
        <f t="shared" si="57"/>
        <v>0</v>
      </c>
      <c r="L97" s="1602" t="b">
        <f t="shared" si="57"/>
        <v>0</v>
      </c>
      <c r="M97" s="1602" t="b">
        <f t="shared" si="57"/>
        <v>0</v>
      </c>
      <c r="N97" s="1602" t="b">
        <f t="shared" si="57"/>
        <v>0</v>
      </c>
      <c r="O97" s="1602" t="b">
        <f t="shared" si="57"/>
        <v>0</v>
      </c>
      <c r="P97" s="1602" t="b">
        <f t="shared" si="57"/>
        <v>0</v>
      </c>
      <c r="Q97" s="1602" t="b">
        <f t="shared" si="57"/>
        <v>0</v>
      </c>
      <c r="R97" s="1602" t="b">
        <f t="shared" si="57"/>
        <v>0</v>
      </c>
      <c r="S97" s="1602" t="b">
        <f t="shared" si="57"/>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5020</v>
      </c>
      <c r="B1" s="82" t="s">
        <v>5021</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5022</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1140</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2940</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1142</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877</v>
      </c>
      <c r="B8" s="90" t="s">
        <v>877</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5023</v>
      </c>
      <c r="B9" s="99" t="s">
        <v>5024</v>
      </c>
      <c r="C9" s="90" t="s">
        <v>1633</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5025</v>
      </c>
      <c r="B10" s="99" t="s">
        <v>5026</v>
      </c>
      <c r="C10" s="90" t="s">
        <v>1633</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5027</v>
      </c>
      <c r="B11" s="99" t="s">
        <v>5028</v>
      </c>
      <c r="C11" s="90" t="s">
        <v>1633</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5029</v>
      </c>
      <c r="B12" s="99" t="s">
        <v>5030</v>
      </c>
      <c r="C12" s="90" t="s">
        <v>1633</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5031</v>
      </c>
      <c r="B13" s="103" t="s">
        <v>5031</v>
      </c>
      <c r="C13" s="90" t="s">
        <v>1633</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5032</v>
      </c>
      <c r="B14" s="99" t="s">
        <v>5033</v>
      </c>
      <c r="C14" s="90" t="s">
        <v>1633</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5034</v>
      </c>
      <c r="B15" s="99" t="s">
        <v>5035</v>
      </c>
      <c r="C15" s="90" t="s">
        <v>1633</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5036</v>
      </c>
      <c r="B16" s="99" t="s">
        <v>5037</v>
      </c>
      <c r="C16" s="90" t="s">
        <v>1633</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5038</v>
      </c>
      <c r="B17" s="99" t="s">
        <v>5039</v>
      </c>
      <c r="C17" s="90" t="s">
        <v>1633</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1906</v>
      </c>
      <c r="B18" s="90" t="s">
        <v>1906</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5040</v>
      </c>
      <c r="B19" s="99" t="s">
        <v>5041</v>
      </c>
      <c r="C19" s="90" t="s">
        <v>1909</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5042</v>
      </c>
      <c r="B20" s="99" t="s">
        <v>5043</v>
      </c>
      <c r="C20" s="90" t="s">
        <v>1909</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4258</v>
      </c>
      <c r="B21" s="99" t="s">
        <v>5044</v>
      </c>
      <c r="C21" s="90" t="s">
        <v>1909</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5045</v>
      </c>
      <c r="C22" s="90" t="s">
        <v>1909</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5046</v>
      </c>
      <c r="B23" s="99" t="s">
        <v>5047</v>
      </c>
      <c r="C23" s="90" t="s">
        <v>1909</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5048</v>
      </c>
      <c r="B24" s="99" t="s">
        <v>5049</v>
      </c>
      <c r="C24" s="90" t="s">
        <v>1909</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5050</v>
      </c>
      <c r="B25" s="99" t="s">
        <v>5051</v>
      </c>
      <c r="C25" s="90" t="s">
        <v>1909</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5052</v>
      </c>
      <c r="B26" s="99" t="s">
        <v>5053</v>
      </c>
      <c r="C26" s="90" t="s">
        <v>1909</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5054</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5055</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5056</v>
      </c>
      <c r="B31" s="128" t="s">
        <v>5057</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5058</v>
      </c>
      <c r="B32" s="177" t="s">
        <v>5059</v>
      </c>
      <c r="C32" s="90" t="s">
        <v>5060</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5061</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4570</v>
      </c>
      <c r="B34" s="99" t="s">
        <v>540</v>
      </c>
      <c r="C34" s="90" t="s">
        <v>5062</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5063</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4873</v>
      </c>
      <c r="B36" s="103" t="s">
        <v>4873</v>
      </c>
      <c r="C36" s="90" t="s">
        <v>5062</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5062</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5064</v>
      </c>
      <c r="B38" s="99" t="s">
        <v>5065</v>
      </c>
      <c r="C38" s="90" t="s">
        <v>5062</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5066</v>
      </c>
      <c r="C39" s="90" t="s">
        <v>5062</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5062</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7215</v>
      </c>
      <c r="B41" s="103" t="s">
        <v>7215</v>
      </c>
      <c r="C41" s="90" t="s">
        <v>5062</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5067</v>
      </c>
      <c r="B42" s="100" t="s">
        <v>5068</v>
      </c>
      <c r="C42" s="90" t="s">
        <v>1923</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5069</v>
      </c>
      <c r="B43" s="100" t="s">
        <v>5070</v>
      </c>
      <c r="C43" s="90" t="s">
        <v>1923</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5071</v>
      </c>
      <c r="B44" s="100" t="s">
        <v>5072</v>
      </c>
      <c r="C44" s="90" t="s">
        <v>1923</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5073</v>
      </c>
      <c r="B45" s="100" t="s">
        <v>5074</v>
      </c>
      <c r="C45" s="90" t="s">
        <v>1923</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5075</v>
      </c>
      <c r="B46" s="100" t="s">
        <v>5076</v>
      </c>
      <c r="C46" s="90" t="s">
        <v>1923</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5077</v>
      </c>
      <c r="B47" s="102" t="s">
        <v>5078</v>
      </c>
      <c r="C47" s="90" t="s">
        <v>1923</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5079</v>
      </c>
      <c r="B48" s="180" t="s">
        <v>5080</v>
      </c>
      <c r="C48" s="90" t="s">
        <v>5060</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5081</v>
      </c>
      <c r="B49" s="177" t="s">
        <v>5082</v>
      </c>
      <c r="C49" s="90" t="s">
        <v>5060</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1600</v>
      </c>
      <c r="C50" s="90" t="s">
        <v>5083</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1657</v>
      </c>
      <c r="C51" s="90" t="s">
        <v>5083</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5084</v>
      </c>
      <c r="B52" s="90" t="s">
        <v>5085</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5023</v>
      </c>
      <c r="B53" s="99" t="s">
        <v>5086</v>
      </c>
      <c r="C53" s="90" t="s">
        <v>5087</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5087</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5088</v>
      </c>
      <c r="B55" s="90" t="s">
        <v>5089</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1783</v>
      </c>
      <c r="B56" s="99" t="s">
        <v>5090</v>
      </c>
      <c r="C56" s="90" t="s">
        <v>5091</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5092</v>
      </c>
      <c r="B57" s="99" t="s">
        <v>5093</v>
      </c>
      <c r="C57" s="90" t="s">
        <v>5091</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5094</v>
      </c>
      <c r="B58" s="90" t="s">
        <v>5095</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5096</v>
      </c>
      <c r="B59" s="99" t="s">
        <v>5097</v>
      </c>
      <c r="C59" s="90" t="s">
        <v>5098</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5099</v>
      </c>
      <c r="B60" s="179" t="s">
        <v>5100</v>
      </c>
      <c r="C60" s="90" t="s">
        <v>5098</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5101</v>
      </c>
      <c r="B61" s="100" t="s">
        <v>5102</v>
      </c>
      <c r="C61" s="90" t="s">
        <v>5103</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5104</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5105</v>
      </c>
      <c r="B63" s="100" t="s">
        <v>5106</v>
      </c>
      <c r="C63" s="90" t="s">
        <v>5103</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5107</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1225</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925</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1932</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5108</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447</v>
      </c>
      <c r="B72" s="152" t="s">
        <v>2549</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5109</v>
      </c>
      <c r="B74" s="99" t="s">
        <v>5110</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5111</v>
      </c>
      <c r="B75" s="13" t="s">
        <v>5112</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5113</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5114</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5115</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5116</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5117</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5118</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5119</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861</v>
      </c>
      <c r="B84" s="99" t="s">
        <v>1353</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5120</v>
      </c>
      <c r="B85" s="99" t="s">
        <v>5121</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431</v>
      </c>
      <c r="B86" s="99" t="s">
        <v>1273</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2469</v>
      </c>
      <c r="B87" s="99" t="s">
        <v>2470</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5122</v>
      </c>
      <c r="B88" s="99" t="s">
        <v>5122</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5123</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5124</v>
      </c>
      <c r="B90" s="90" t="s">
        <v>2609</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5125</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5126</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5127</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5128</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5129</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2342</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1210</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5130</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1981</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1964</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5131</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5132</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5133</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5134</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5135</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5136</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546</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1289</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5137</v>
      </c>
      <c r="B1" s="82" t="s">
        <v>5138</v>
      </c>
      <c r="C1" s="82"/>
      <c r="D1" s="27"/>
      <c r="E1" s="27"/>
      <c r="F1" s="27"/>
      <c r="G1" s="27"/>
      <c r="H1" s="27"/>
      <c r="I1" s="27"/>
      <c r="J1" s="27"/>
      <c r="K1" s="27"/>
      <c r="L1" s="27"/>
      <c r="M1" s="27"/>
      <c r="N1" s="27"/>
      <c r="O1" s="28"/>
      <c r="P1" s="28"/>
      <c r="Q1" s="28"/>
      <c r="R1" s="29"/>
      <c r="S1" s="28"/>
      <c r="T1" s="28"/>
      <c r="U1" s="28"/>
      <c r="V1" s="28"/>
      <c r="W1" s="28"/>
      <c r="X1" s="2"/>
    </row>
    <row r="2" spans="1:24">
      <c r="B2" s="30" t="s">
        <v>5139</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6">
        <v>1878000000000</v>
      </c>
      <c r="N6" s="1926">
        <v>2130000000000</v>
      </c>
      <c r="O6" s="1926">
        <v>2306000000000</v>
      </c>
      <c r="P6" s="1926">
        <v>2611000000000</v>
      </c>
      <c r="Q6" s="1926">
        <v>3011000000000</v>
      </c>
      <c r="R6" s="1926">
        <v>3837000000000</v>
      </c>
      <c r="S6" s="1926">
        <v>3984000000000</v>
      </c>
      <c r="T6" s="1094">
        <v>4512000000000</v>
      </c>
      <c r="U6" s="1927">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734</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5140</v>
      </c>
      <c r="B9" s="194" t="s">
        <v>5141</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5142</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992</v>
      </c>
      <c r="B11" s="65" t="s">
        <v>993</v>
      </c>
      <c r="C11" s="58" t="s">
        <v>5143</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5144</v>
      </c>
      <c r="B12" s="65" t="s">
        <v>5145</v>
      </c>
      <c r="C12" s="58" t="s">
        <v>5143</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5146</v>
      </c>
      <c r="B13" s="65" t="s">
        <v>5147</v>
      </c>
      <c r="C13" s="58" t="s">
        <v>5143</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5148</v>
      </c>
      <c r="C14" s="58" t="s">
        <v>5143</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5149</v>
      </c>
      <c r="B15" s="64" t="s">
        <v>5150</v>
      </c>
      <c r="C15" s="58" t="s">
        <v>5143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5151</v>
      </c>
      <c r="B16" s="64" t="s">
        <v>5152</v>
      </c>
      <c r="C16" s="58" t="s">
        <v>5143</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5153</v>
      </c>
      <c r="B17" s="64" t="s">
        <v>5154</v>
      </c>
      <c r="C17" s="58" t="s">
        <v>5143</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5155</v>
      </c>
      <c r="B18" s="64" t="s">
        <v>5156</v>
      </c>
      <c r="C18" s="58" t="s">
        <v>5143</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5157</v>
      </c>
      <c r="B19" s="64" t="s">
        <v>5158</v>
      </c>
      <c r="C19" s="58" t="s">
        <v>5143</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5159</v>
      </c>
      <c r="B20" s="194" t="s">
        <v>5160</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745</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5161</v>
      </c>
      <c r="B22" s="64" t="s">
        <v>5141</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5162</v>
      </c>
      <c r="B23" s="64" t="s">
        <v>5160</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9"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6">
        <v>27000000000</v>
      </c>
      <c r="N24" s="1926">
        <v>50000000000</v>
      </c>
      <c r="O24" s="1926">
        <v>46000000000</v>
      </c>
      <c r="P24" s="1926">
        <v>45000000000</v>
      </c>
      <c r="Q24" s="1926">
        <v>29000000000</v>
      </c>
      <c r="R24" s="1926">
        <v>206000000000</v>
      </c>
      <c r="S24" s="1926">
        <v>47000000000</v>
      </c>
      <c r="T24" s="1094">
        <v>66000000000</v>
      </c>
      <c r="U24" s="1927">
        <v>58000000000</v>
      </c>
      <c r="V24" s="1348">
        <v>73000000000</v>
      </c>
    </row>
    <row r="25" spans="1:24" ht="16.5">
      <c r="B25" s="58" t="s">
        <v>5163</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2270</v>
      </c>
      <c r="C26" s="909" t="s">
        <v>35</v>
      </c>
      <c r="D26" s="1063"/>
      <c r="E26" s="1169">
        <f>E29+E44+E50+E51</f>
        <v>732700000000</v>
      </c>
      <c r="F26" s="1169">
        <f t="shared" ref="F26:R26" si="1">F29+F44+F50+F51</f>
        <v>826000000000</v>
      </c>
      <c r="G26" s="1169">
        <f t="shared" si="1"/>
        <v>903000000000</v>
      </c>
      <c r="H26" s="1169">
        <f t="shared" si="1"/>
        <v>956000000000</v>
      </c>
      <c r="I26" s="1169">
        <f t="shared" si="1"/>
        <v>1195000000000</v>
      </c>
      <c r="J26" s="1169">
        <f t="shared" si="1"/>
        <v>1422000000000</v>
      </c>
      <c r="K26" s="1169">
        <f t="shared" si="1"/>
        <v>1760000000000</v>
      </c>
      <c r="L26" s="1169">
        <f t="shared" si="1"/>
        <v>2281000000000</v>
      </c>
      <c r="M26" s="1928">
        <f t="shared" si="1"/>
        <v>2544000000000</v>
      </c>
      <c r="N26" s="1928">
        <f t="shared" si="1"/>
        <v>3024000000000</v>
      </c>
      <c r="O26" s="1928">
        <f t="shared" si="1"/>
        <v>3535000000000</v>
      </c>
      <c r="P26" s="1928">
        <f t="shared" si="1"/>
        <v>4342000000000</v>
      </c>
      <c r="Q26" s="1928">
        <f t="shared" si="1"/>
        <v>4885000000000</v>
      </c>
      <c r="R26" s="1928">
        <f t="shared" si="1"/>
        <v>5058000000000</v>
      </c>
      <c r="S26" s="1928">
        <v>5426000000000</v>
      </c>
      <c r="T26" s="1928">
        <v>5796000000000</v>
      </c>
      <c r="U26" s="1928">
        <v>6801000000000</v>
      </c>
      <c r="V26" s="1348">
        <v>7484000000000</v>
      </c>
    </row>
    <row r="27" spans="1:24" ht="16.5">
      <c r="B27" t="s">
        <v>5164</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538</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748</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5056</v>
      </c>
      <c r="B30" s="195" t="s">
        <v>5141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5165</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5166</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5166</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5167</v>
      </c>
      <c r="B34" s="20" t="s">
        <v>5167</v>
      </c>
      <c r="C34" s="58" t="s">
        <v>5165</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50</v>
      </c>
      <c r="B35" s="20" t="s">
        <v>50</v>
      </c>
      <c r="C35" s="58" t="s">
        <v>5165</v>
      </c>
      <c r="D35" s="35"/>
      <c r="E35" s="135"/>
      <c r="F35" s="135"/>
      <c r="G35" s="135"/>
      <c r="H35" s="135"/>
      <c r="I35" s="135"/>
      <c r="J35" s="135"/>
      <c r="K35" s="135"/>
      <c r="L35" s="135"/>
      <c r="M35" s="288"/>
      <c r="N35" s="288"/>
      <c r="O35" s="288"/>
      <c r="P35" s="288"/>
      <c r="Q35" s="288"/>
      <c r="R35" s="288">
        <v>1802000000000</v>
      </c>
      <c r="V35" s="267"/>
    </row>
    <row r="36" spans="1:22" ht="16.5">
      <c r="A36" s="65" t="s">
        <v>1741</v>
      </c>
      <c r="B36" s="65" t="s">
        <v>1741</v>
      </c>
      <c r="C36" s="58" t="s">
        <v>5168</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50</v>
      </c>
      <c r="B37" s="65" t="s">
        <v>50</v>
      </c>
      <c r="C37" s="58" t="s">
        <v>5168</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5169</v>
      </c>
      <c r="B38" s="65" t="s">
        <v>5170</v>
      </c>
      <c r="C38" s="58" t="s">
        <v>5171</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5172</v>
      </c>
      <c r="B39" s="65" t="s">
        <v>5173</v>
      </c>
      <c r="C39" s="58" t="s">
        <v>5171</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5174</v>
      </c>
      <c r="B40" s="65" t="s">
        <v>5174</v>
      </c>
      <c r="C40" s="58" t="s">
        <v>5171</v>
      </c>
      <c r="D40" s="35"/>
      <c r="E40" s="135">
        <v>30900000000</v>
      </c>
      <c r="F40" s="159"/>
      <c r="G40" s="159"/>
      <c r="H40" s="159"/>
      <c r="I40" s="159"/>
      <c r="J40" s="159"/>
      <c r="K40" s="159"/>
      <c r="L40" s="135"/>
      <c r="M40" s="21"/>
      <c r="N40" s="21"/>
      <c r="O40" s="21"/>
      <c r="P40" s="21"/>
      <c r="Q40" s="21"/>
      <c r="R40" s="21"/>
      <c r="S40" s="21"/>
      <c r="T40" s="125"/>
      <c r="U40" s="21"/>
      <c r="V40" s="267"/>
    </row>
    <row r="41" spans="1:22">
      <c r="A41" s="65" t="s">
        <v>5175</v>
      </c>
      <c r="B41" s="65" t="s">
        <v>5175</v>
      </c>
      <c r="C41" s="58" t="s">
        <v>5171</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5171</v>
      </c>
      <c r="D42" s="35"/>
      <c r="E42" s="135">
        <v>300000000</v>
      </c>
      <c r="F42" s="159"/>
      <c r="G42" s="159"/>
      <c r="H42" s="159"/>
      <c r="I42" s="159"/>
      <c r="J42" s="159"/>
      <c r="K42" s="159"/>
      <c r="L42" s="135"/>
      <c r="M42" s="1929">
        <f>M37-M38-M39</f>
        <v>199000000000</v>
      </c>
      <c r="N42" s="1929">
        <f t="shared" ref="N42:V42" si="2">N37-N38-N39</f>
        <v>250000000000</v>
      </c>
      <c r="O42" s="1929">
        <f t="shared" si="2"/>
        <v>326000000000</v>
      </c>
      <c r="P42" s="1929">
        <f t="shared" si="2"/>
        <v>368000000000</v>
      </c>
      <c r="Q42" s="1929">
        <f t="shared" si="2"/>
        <v>443000000000</v>
      </c>
      <c r="R42" s="1929">
        <f t="shared" si="2"/>
        <v>471000000000</v>
      </c>
      <c r="S42" s="1929">
        <f t="shared" si="2"/>
        <v>502000000000</v>
      </c>
      <c r="T42" s="1929">
        <f t="shared" si="2"/>
        <v>555000000000</v>
      </c>
      <c r="U42" s="1929">
        <f t="shared" si="2"/>
        <v>730000000000</v>
      </c>
      <c r="V42" s="1931">
        <f t="shared" si="2"/>
        <v>746000000000</v>
      </c>
    </row>
    <row r="43" spans="1:22" ht="16.5">
      <c r="A43" s="86" t="s">
        <v>1392</v>
      </c>
      <c r="B43" s="196" t="s">
        <v>5160</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5176</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1578000000000</v>
      </c>
      <c r="V44" s="267">
        <f>V45-V50</f>
        <v>1761000000000</v>
      </c>
    </row>
    <row r="45" spans="1:22" ht="16.5">
      <c r="A45" t="s">
        <v>76</v>
      </c>
      <c r="B45" s="194" t="s">
        <v>5177</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5178</v>
      </c>
      <c r="B46" s="195" t="s">
        <v>5179</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5141</v>
      </c>
      <c r="B47" s="64" t="s">
        <v>5141</v>
      </c>
      <c r="C47" s="90" t="s">
        <v>1237</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5180</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5160</v>
      </c>
      <c r="B49" s="65" t="s">
        <v>5160</v>
      </c>
      <c r="C49" s="90" t="s">
        <v>1237</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3525</v>
      </c>
      <c r="C50" s="11" t="s">
        <v>75</v>
      </c>
      <c r="D50" s="58"/>
      <c r="E50" s="135">
        <v>-17600000000</v>
      </c>
      <c r="F50" s="135">
        <v>0</v>
      </c>
      <c r="G50" s="135">
        <v>-42000000000</v>
      </c>
      <c r="H50" s="135">
        <v>20000000000</v>
      </c>
      <c r="I50" s="135">
        <v>25000000000</v>
      </c>
      <c r="J50" s="135">
        <v>2000000000</v>
      </c>
      <c r="K50" s="135">
        <v>-9000000000</v>
      </c>
      <c r="L50" s="135">
        <v>-28000000000</v>
      </c>
      <c r="M50" s="288">
        <v>20000000000</v>
      </c>
      <c r="N50" s="288">
        <v>53000000000</v>
      </c>
      <c r="O50" s="288">
        <v>12000000000</v>
      </c>
      <c r="P50" s="288">
        <v>21000000000</v>
      </c>
      <c r="Q50" s="288">
        <v>391000000000</v>
      </c>
      <c r="R50" s="288">
        <v>119000000000</v>
      </c>
      <c r="S50" s="288">
        <v>34000000000</v>
      </c>
      <c r="T50" s="142">
        <v>13000000000</v>
      </c>
      <c r="U50" s="21">
        <v>-13000000000</v>
      </c>
      <c r="V50" s="267">
        <v>-12000000000</v>
      </c>
    </row>
    <row r="51" spans="1:22" ht="16.5">
      <c r="A51" t="s">
        <v>398</v>
      </c>
      <c r="B51" s="58" t="s">
        <v>5181</v>
      </c>
      <c r="C51" s="11" t="s">
        <v>75</v>
      </c>
      <c r="D51" s="58"/>
      <c r="E51" s="135">
        <v>14800000000</v>
      </c>
      <c r="F51" s="162"/>
      <c r="G51" s="135">
        <v>13000000000</v>
      </c>
      <c r="H51" s="162"/>
      <c r="I51" s="162"/>
      <c r="J51" s="162"/>
      <c r="K51" s="162"/>
      <c r="L51" s="162"/>
      <c r="M51" s="288">
        <v>34000000000</v>
      </c>
      <c r="N51" s="288">
        <v>-28000000000</v>
      </c>
      <c r="O51" s="288">
        <v>46000000000</v>
      </c>
      <c r="P51" s="288">
        <v>67000000000</v>
      </c>
      <c r="Q51" s="288">
        <v>16000000000</v>
      </c>
      <c r="R51" s="288">
        <v>-62000000000</v>
      </c>
      <c r="S51" s="288">
        <v>-178000000000</v>
      </c>
      <c r="T51" s="142">
        <v>-212000000000</v>
      </c>
      <c r="U51" s="21">
        <v>-78000000000</v>
      </c>
      <c r="V51" s="267">
        <v>0</v>
      </c>
    </row>
    <row r="52" spans="1:22">
      <c r="A52" t="s">
        <v>76</v>
      </c>
      <c r="B52" s="58" t="s">
        <v>5182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5183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5184</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5185</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6">
        <v>666000000000</v>
      </c>
      <c r="N56" s="1926">
        <v>894000000000</v>
      </c>
      <c r="O56" s="1926">
        <v>1230000000000</v>
      </c>
      <c r="P56" s="1926">
        <v>1730000000000</v>
      </c>
      <c r="Q56" s="1926">
        <v>1873000000000</v>
      </c>
      <c r="R56" s="1926">
        <v>1221000000000</v>
      </c>
      <c r="S56" s="1926">
        <v>1442000000000</v>
      </c>
      <c r="T56" s="1094">
        <v>1284000000000</v>
      </c>
      <c r="U56" s="1927">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5186</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5187</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1691</v>
      </c>
      <c r="B60" s="65" t="s">
        <v>1691</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30">
        <f t="shared" si="4"/>
        <v>351000000000</v>
      </c>
      <c r="S60" s="1930">
        <f t="shared" si="4"/>
        <v>164000000000</v>
      </c>
      <c r="T60" s="1930">
        <f t="shared" si="4"/>
        <v>331000000000</v>
      </c>
      <c r="U60" s="1930">
        <f t="shared" si="4"/>
        <v>542000000000</v>
      </c>
      <c r="V60" s="1932">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861</v>
      </c>
      <c r="B64" s="65" t="s">
        <v>4026</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5188</v>
      </c>
      <c r="C65" s="90"/>
      <c r="D65" s="35"/>
      <c r="E65" s="45"/>
      <c r="F65" s="45"/>
      <c r="G65" s="45"/>
      <c r="H65" s="45"/>
      <c r="I65" s="45"/>
      <c r="J65" s="45"/>
      <c r="K65" s="45"/>
      <c r="L65" s="44"/>
      <c r="M65" s="44"/>
      <c r="N65" s="44"/>
      <c r="O65" s="44"/>
      <c r="P65" s="44"/>
      <c r="Q65" s="44"/>
      <c r="R65" s="44"/>
      <c r="S65" s="44"/>
    </row>
    <row r="66" spans="1:22" ht="16.5">
      <c r="A66" s="20"/>
      <c r="B66" s="90" t="s">
        <v>5189</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5190</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878</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5191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5192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5193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5194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2348</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5196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626</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5197</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A26" sqref="A26"/>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6" t="s">
        <v>5198</v>
      </c>
      <c r="B1" s="30" t="s">
        <v>5199</v>
      </c>
      <c r="C1" s="82"/>
      <c r="D1" s="27"/>
      <c r="E1" s="27"/>
      <c r="F1" s="27"/>
      <c r="G1" s="27"/>
      <c r="H1" s="27"/>
      <c r="I1" s="27"/>
      <c r="J1" s="27"/>
      <c r="K1" s="27"/>
      <c r="L1" s="27"/>
      <c r="M1" s="27"/>
      <c r="N1" s="27"/>
      <c r="O1" s="28"/>
      <c r="P1" s="28"/>
      <c r="Q1" s="28"/>
      <c r="R1" s="29"/>
      <c r="S1" s="28"/>
      <c r="T1" s="28"/>
      <c r="U1" s="28"/>
      <c r="V1" s="28"/>
      <c r="W1" s="28"/>
      <c r="X1" s="28"/>
    </row>
    <row r="2" spans="1:41">
      <c r="B2" s="30" t="s">
        <v>2309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2682</v>
      </c>
      <c r="R5" s="28" t="s">
        <v>30</v>
      </c>
      <c r="S5" s="28" t="s">
        <v>369</v>
      </c>
      <c r="T5" s="28" t="s">
        <v>32</v>
      </c>
      <c r="U5" s="28" t="s">
        <v>32</v>
      </c>
      <c r="V5" s="28" t="s">
        <v>32</v>
      </c>
      <c r="W5" s="28" t="s">
        <v>32</v>
      </c>
      <c r="X5" s="28" t="s">
        <v>32</v>
      </c>
      <c r="Y5" s="28" t="s">
        <v>32</v>
      </c>
    </row>
    <row r="6" spans="1:41" s="848" customFormat="1">
      <c r="A6" s="1063" t="s">
        <v>33</v>
      </c>
      <c r="B6" s="1175" t="s">
        <v>2304</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3"/>
      <c r="AC6" s="1933"/>
      <c r="AD6" s="1933"/>
      <c r="AE6" s="1933"/>
      <c r="AF6" s="1933"/>
      <c r="AG6" s="1933"/>
      <c r="AH6" s="1933"/>
      <c r="AI6" s="1933"/>
      <c r="AJ6" s="1933"/>
      <c r="AK6" s="1933"/>
      <c r="AL6" s="1933"/>
      <c r="AM6" s="1933"/>
      <c r="AN6" s="1933"/>
      <c r="AO6" s="1933"/>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3189</v>
      </c>
      <c r="B10" s="64" t="s">
        <v>5200</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3169</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2451</v>
      </c>
      <c r="B12" s="64" t="s">
        <v>3174</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4" t="s">
        <v>3773</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798</v>
      </c>
      <c r="B14" s="58" t="s">
        <v>5201</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544</v>
      </c>
      <c r="B15" s="58" t="s">
        <v>544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5202</v>
      </c>
      <c r="B16" s="64" t="s">
        <v>5203</v>
      </c>
      <c r="C16" s="34" t="s">
        <v>4515</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5204</v>
      </c>
      <c r="B17" s="64" t="s">
        <v>5205</v>
      </c>
      <c r="C17" s="34" t="s">
        <v>4515</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5206</v>
      </c>
      <c r="B18" s="64" t="s">
        <v>5207</v>
      </c>
      <c r="C18" s="34" t="s">
        <v>4515</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5208</v>
      </c>
      <c r="B19" s="64" t="s">
        <v>5209</v>
      </c>
      <c r="C19" s="34" t="s">
        <v>4515</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543</v>
      </c>
      <c r="B20" s="58" t="s">
        <v>543</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5210</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5211</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563</v>
      </c>
      <c r="B23" s="58" t="s">
        <v>1000</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846</v>
      </c>
      <c r="C24" s="34" t="s">
        <v>1001</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5212</v>
      </c>
      <c r="B25" s="64" t="s">
        <v>5213</v>
      </c>
      <c r="C25" s="34" t="s">
        <v>1001</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538</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3"/>
      <c r="AC26" s="1933"/>
      <c r="AD26" s="1933"/>
      <c r="AE26" s="1933"/>
      <c r="AF26" s="1933"/>
      <c r="AG26" s="1933"/>
      <c r="AH26" s="1933"/>
      <c r="AI26" s="1933"/>
      <c r="AJ26" s="1933"/>
      <c r="AK26" s="1933"/>
      <c r="AL26" s="1933"/>
      <c r="AM26" s="1933"/>
      <c r="AN26" s="1933"/>
      <c r="AO26" s="1933"/>
    </row>
    <row r="27" spans="1:41">
      <c r="A27" s="257"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800</v>
      </c>
      <c r="B28" s="64" t="s">
        <v>5214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1062</v>
      </c>
      <c r="B29" s="64" t="s">
        <v>5215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2248</v>
      </c>
      <c r="B30" s="64" t="s">
        <v>2248</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1756</v>
      </c>
      <c r="B34" s="58" t="s">
        <v>1207</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1760</v>
      </c>
      <c r="B35" s="58" t="s">
        <v>1030</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5" t="s">
        <v>115</v>
      </c>
      <c r="B36" s="1063" t="s">
        <v>3816</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2262</v>
      </c>
      <c r="B37" s="58" t="s">
        <v>1818</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5219</v>
      </c>
      <c r="B39" s="58" t="s">
        <v>5220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5221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5222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5223</v>
      </c>
      <c r="B42" s="58" t="s">
        <v>5224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5225</v>
      </c>
      <c r="B43" s="58" t="s">
        <v>5226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826</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2348</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1210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7">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546</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15" workbookViewId="0">
      <selection activeCell="A37" sqref="A37"/>
    </sheetView>
  </sheetViews>
  <sheetFormatPr defaultColWidth="8.85546875" defaultRowHeight="15"/>
  <cols>
    <col min="1" max="1" width="34.7109375" style="2408" bestFit="1" customWidth="1"/>
    <col min="2" max="2" width="28.42578125" style="2408" customWidth="1"/>
    <col min="3" max="3" width="13.5703125" style="2408" customWidth="1"/>
    <col min="4" max="4" width="12.85546875" style="2697" bestFit="1" customWidth="1"/>
    <col min="5" max="5" width="14.28515625" style="2697" bestFit="1" customWidth="1"/>
    <col min="6" max="9" width="12.85546875" style="2697" bestFit="1" customWidth="1"/>
    <col min="10" max="10" width="11" style="2408" bestFit="1" customWidth="1"/>
    <col min="11" max="11" width="8.85546875" style="2408"/>
    <col min="12" max="16384" width="8.85546875" style="3"/>
  </cols>
  <sheetData>
    <row r="1" spans="1:14">
      <c r="A1" s="2411" t="s">
        <v>5227</v>
      </c>
      <c r="B1" s="2407" t="s">
        <v>5229</v>
      </c>
      <c r="C1" s="2407"/>
      <c r="D1" s="2694"/>
      <c r="E1" s="2694"/>
      <c r="F1" s="2694"/>
      <c r="G1" s="2694"/>
      <c r="H1" s="2695"/>
      <c r="I1" s="2694"/>
    </row>
    <row r="2" spans="1:14">
      <c r="B2" s="2407" t="s">
        <v>5230</v>
      </c>
      <c r="C2" s="2407"/>
      <c r="D2" s="2694"/>
      <c r="E2" s="2694"/>
      <c r="F2" s="2694"/>
      <c r="G2" s="2694"/>
      <c r="H2" s="2694"/>
      <c r="I2" s="2694"/>
    </row>
    <row r="3" spans="1:14">
      <c r="A3" s="2407"/>
      <c r="B3" s="2407" t="s">
        <v>3</v>
      </c>
      <c r="D3" s="2696">
        <v>2012</v>
      </c>
      <c r="E3" s="2696">
        <v>2013</v>
      </c>
      <c r="F3" s="2696">
        <v>2014</v>
      </c>
      <c r="G3" s="2696">
        <v>2015</v>
      </c>
      <c r="H3" s="2696">
        <v>2016</v>
      </c>
      <c r="I3" s="2696">
        <v>2017</v>
      </c>
    </row>
    <row r="4" spans="1:14">
      <c r="A4" s="2407"/>
      <c r="B4" s="2407" t="s">
        <v>4</v>
      </c>
      <c r="D4" s="2694" t="s">
        <v>17</v>
      </c>
      <c r="E4" s="2694" t="s">
        <v>18</v>
      </c>
      <c r="F4" s="2694" t="s">
        <v>19</v>
      </c>
      <c r="G4" s="2694" t="s">
        <v>20</v>
      </c>
      <c r="H4" s="2697" t="s">
        <v>21</v>
      </c>
      <c r="I4" s="2694" t="s">
        <v>22</v>
      </c>
    </row>
    <row r="5" spans="1:14">
      <c r="A5" s="2407"/>
      <c r="B5" s="2409" t="s">
        <v>29</v>
      </c>
      <c r="D5" s="2697" t="s">
        <v>30</v>
      </c>
      <c r="E5" s="2697" t="s">
        <v>30</v>
      </c>
      <c r="F5" s="2697" t="s">
        <v>30</v>
      </c>
      <c r="G5" s="2697" t="s">
        <v>30</v>
      </c>
      <c r="H5" s="2694" t="s">
        <v>32</v>
      </c>
      <c r="I5" s="2694" t="s">
        <v>32</v>
      </c>
    </row>
    <row r="6" spans="1:14" s="2414" customFormat="1">
      <c r="A6" s="1063" t="s">
        <v>33</v>
      </c>
      <c r="B6" s="1063" t="s">
        <v>33</v>
      </c>
      <c r="C6" s="2413" t="s">
        <v>35</v>
      </c>
      <c r="D6" s="2698">
        <v>8949920000</v>
      </c>
      <c r="E6" s="2698">
        <f>E7+E17</f>
        <v>9913176000</v>
      </c>
      <c r="F6" s="2698">
        <v>10029864000</v>
      </c>
      <c r="G6" s="2698">
        <v>10634928000</v>
      </c>
      <c r="H6" s="2698">
        <v>11313540000</v>
      </c>
      <c r="I6" s="2698">
        <v>12596607000</v>
      </c>
      <c r="J6" s="2707"/>
      <c r="K6" s="2707"/>
      <c r="L6" s="2707"/>
      <c r="M6" s="2707"/>
      <c r="N6" s="2707"/>
    </row>
    <row r="7" spans="1:14" s="2414" customFormat="1">
      <c r="A7" t="s">
        <v>36</v>
      </c>
      <c r="B7" s="58" t="s">
        <v>5228</v>
      </c>
      <c r="C7" s="345" t="s">
        <v>38</v>
      </c>
      <c r="D7" s="2706">
        <f t="shared" ref="D7:I7" si="0">D9+D10+D13+D14+D15+D16</f>
        <v>8949920000</v>
      </c>
      <c r="E7" s="2706">
        <f t="shared" si="0"/>
        <v>9913176000</v>
      </c>
      <c r="F7" s="2706">
        <f t="shared" si="0"/>
        <v>10029864000</v>
      </c>
      <c r="G7" s="2706">
        <f t="shared" si="0"/>
        <v>10634928000</v>
      </c>
      <c r="H7" s="2706">
        <f t="shared" si="0"/>
        <v>11313540000</v>
      </c>
      <c r="I7" s="2706">
        <f t="shared" si="0"/>
        <v>12596607000</v>
      </c>
      <c r="J7" s="2707"/>
      <c r="K7" s="2707"/>
      <c r="L7" s="2707"/>
      <c r="M7" s="2707"/>
      <c r="N7" s="2707"/>
    </row>
    <row r="8" spans="1:14">
      <c r="A8" s="2407" t="s">
        <v>5231</v>
      </c>
      <c r="B8" s="2407" t="s">
        <v>5231</v>
      </c>
      <c r="C8" s="2407"/>
      <c r="D8" s="2699">
        <v>8909965000</v>
      </c>
      <c r="E8" s="2706">
        <f>E9+E10+E13+E14+E15</f>
        <v>9733752000</v>
      </c>
      <c r="F8" s="2699">
        <v>9931532000</v>
      </c>
      <c r="G8" s="2699">
        <v>10582796000</v>
      </c>
      <c r="H8" s="2699">
        <v>11313540000</v>
      </c>
      <c r="I8" s="2699">
        <v>12596607000</v>
      </c>
      <c r="J8" s="2707"/>
      <c r="K8" s="2707"/>
      <c r="L8" s="2708"/>
      <c r="M8" s="2708"/>
      <c r="N8" s="2708"/>
    </row>
    <row r="9" spans="1:14">
      <c r="A9" s="2407" t="s">
        <v>5232</v>
      </c>
      <c r="B9" s="2407" t="s">
        <v>5232</v>
      </c>
      <c r="C9" s="2407" t="s">
        <v>41</v>
      </c>
      <c r="D9" s="2699">
        <v>4435005000</v>
      </c>
      <c r="E9" s="2699">
        <v>4844448000.000001</v>
      </c>
      <c r="F9" s="2699">
        <v>4818268000</v>
      </c>
      <c r="G9" s="2699">
        <v>5056803999.999999</v>
      </c>
      <c r="H9" s="2699">
        <v>5463612000</v>
      </c>
      <c r="I9" s="2699">
        <v>5913900000</v>
      </c>
      <c r="J9" s="2707"/>
      <c r="K9" s="2707"/>
      <c r="L9" s="2708"/>
      <c r="M9" s="2708"/>
      <c r="N9" s="2708"/>
    </row>
    <row r="10" spans="1:14">
      <c r="A10" s="2407" t="s">
        <v>5233</v>
      </c>
      <c r="B10" s="2407" t="s">
        <v>5233</v>
      </c>
      <c r="C10" s="2407" t="s">
        <v>41</v>
      </c>
      <c r="D10" s="2699">
        <v>1917840000</v>
      </c>
      <c r="E10" s="2699">
        <v>1794240000</v>
      </c>
      <c r="F10" s="2699">
        <v>1917474000</v>
      </c>
      <c r="G10" s="2699">
        <v>1981016000</v>
      </c>
      <c r="H10" s="2699">
        <v>2152332000</v>
      </c>
      <c r="I10" s="2699">
        <v>2720394000</v>
      </c>
      <c r="J10" s="2707"/>
      <c r="K10" s="2707"/>
      <c r="L10" s="2708"/>
      <c r="M10" s="2708"/>
      <c r="N10" s="2708"/>
    </row>
    <row r="11" spans="1:14">
      <c r="A11" s="2408" t="s">
        <v>5234</v>
      </c>
      <c r="B11" s="2407" t="s">
        <v>5235</v>
      </c>
      <c r="C11" s="2407" t="s">
        <v>192</v>
      </c>
      <c r="D11" s="2699">
        <v>1038830000.0000001</v>
      </c>
      <c r="E11" s="2699">
        <v>986832000.00000012</v>
      </c>
      <c r="F11" s="2699">
        <v>1032486000.0000001</v>
      </c>
      <c r="G11" s="2699">
        <v>990508000</v>
      </c>
      <c r="H11" s="2699">
        <v>1103760000</v>
      </c>
      <c r="I11" s="2699">
        <v>1596753000.0000002</v>
      </c>
      <c r="J11" s="2707"/>
      <c r="K11" s="2707"/>
      <c r="L11" s="2708"/>
      <c r="M11" s="2708"/>
      <c r="N11" s="2708"/>
    </row>
    <row r="12" spans="1:14">
      <c r="A12" s="2408" t="s">
        <v>3581</v>
      </c>
      <c r="B12" s="2407" t="s">
        <v>5236</v>
      </c>
      <c r="C12" s="2410" t="s">
        <v>192</v>
      </c>
      <c r="D12" s="2700">
        <f>D10-D11</f>
        <v>879009999.99999988</v>
      </c>
      <c r="E12" s="2700">
        <f t="shared" ref="E12:F12" si="1">E10-E11</f>
        <v>807407999.99999988</v>
      </c>
      <c r="F12" s="2700">
        <f t="shared" si="1"/>
        <v>884987999.99999988</v>
      </c>
      <c r="G12" s="2700">
        <f t="shared" ref="G12:I12" si="2">G10-G11</f>
        <v>990508000</v>
      </c>
      <c r="H12" s="2700">
        <f t="shared" si="2"/>
        <v>1048572000</v>
      </c>
      <c r="I12" s="2700">
        <f t="shared" si="2"/>
        <v>1123640999.9999998</v>
      </c>
      <c r="J12" s="2707"/>
      <c r="K12" s="2707"/>
      <c r="L12" s="2708"/>
      <c r="M12" s="2708"/>
      <c r="N12" s="2708"/>
    </row>
    <row r="13" spans="1:14">
      <c r="A13" s="2408" t="s">
        <v>5237</v>
      </c>
      <c r="B13" s="2407" t="s">
        <v>5238</v>
      </c>
      <c r="C13" s="2407" t="s">
        <v>41</v>
      </c>
      <c r="D13" s="2699">
        <v>2197525000</v>
      </c>
      <c r="E13" s="2699">
        <v>2691360000</v>
      </c>
      <c r="F13" s="2699">
        <v>2802462000</v>
      </c>
      <c r="G13" s="2699">
        <v>3023656000</v>
      </c>
      <c r="H13" s="2699">
        <v>3311280000</v>
      </c>
      <c r="I13" s="2699">
        <v>3548340000</v>
      </c>
      <c r="J13" s="2707"/>
      <c r="K13" s="2707"/>
      <c r="L13" s="2708"/>
      <c r="M13" s="2708"/>
      <c r="N13" s="2708"/>
    </row>
    <row r="14" spans="1:14">
      <c r="A14" s="2408" t="s">
        <v>5239</v>
      </c>
      <c r="B14" s="2407" t="s">
        <v>5240</v>
      </c>
      <c r="C14" s="2407" t="s">
        <v>41</v>
      </c>
      <c r="D14" s="2699">
        <v>119865000</v>
      </c>
      <c r="E14" s="2699">
        <v>134568000</v>
      </c>
      <c r="F14" s="2699">
        <v>98332000</v>
      </c>
      <c r="G14" s="2699">
        <v>104264000</v>
      </c>
      <c r="H14" s="2699">
        <v>165564000</v>
      </c>
      <c r="I14" s="2699">
        <v>177417000</v>
      </c>
      <c r="J14" s="2707"/>
      <c r="K14" s="2707"/>
      <c r="L14" s="2708"/>
      <c r="M14" s="2708"/>
      <c r="N14" s="2708"/>
    </row>
    <row r="15" spans="1:14">
      <c r="A15" s="2408" t="s">
        <v>50</v>
      </c>
      <c r="B15" s="2407" t="s">
        <v>5241</v>
      </c>
      <c r="C15" s="2407" t="s">
        <v>41</v>
      </c>
      <c r="D15" s="2699">
        <v>239730000</v>
      </c>
      <c r="E15" s="2699">
        <v>269136000</v>
      </c>
      <c r="F15" s="2699">
        <v>294996000</v>
      </c>
      <c r="G15" s="2699">
        <v>417056000</v>
      </c>
      <c r="H15" s="2699">
        <v>220752000</v>
      </c>
      <c r="I15" s="2699">
        <v>236556000</v>
      </c>
      <c r="J15" s="2707"/>
      <c r="K15" s="2707"/>
      <c r="L15" s="2708"/>
      <c r="M15" s="2708"/>
      <c r="N15" s="2708"/>
    </row>
    <row r="16" spans="1:14">
      <c r="A16" s="2408" t="s">
        <v>565</v>
      </c>
      <c r="B16" s="2407" t="s">
        <v>5242</v>
      </c>
      <c r="C16" s="2407" t="s">
        <v>41</v>
      </c>
      <c r="D16" s="2699">
        <v>39955000</v>
      </c>
      <c r="E16" s="2699">
        <v>179424000</v>
      </c>
      <c r="F16" s="2699">
        <v>98332000</v>
      </c>
      <c r="G16" s="2699">
        <v>52132000</v>
      </c>
      <c r="H16" s="2699">
        <v>0</v>
      </c>
      <c r="I16" s="2699">
        <v>0</v>
      </c>
      <c r="J16" s="2707"/>
      <c r="K16" s="2707"/>
      <c r="L16" s="2708"/>
      <c r="M16" s="2708"/>
      <c r="N16" s="2708"/>
    </row>
    <row r="17" spans="1:14">
      <c r="A17" s="2408" t="s">
        <v>53</v>
      </c>
      <c r="B17" s="2408" t="s">
        <v>53</v>
      </c>
      <c r="C17" s="345" t="s">
        <v>38</v>
      </c>
      <c r="D17" s="2699">
        <v>0</v>
      </c>
      <c r="E17" s="2699">
        <v>0</v>
      </c>
      <c r="F17" s="2699">
        <v>0</v>
      </c>
      <c r="G17" s="2699">
        <v>0</v>
      </c>
      <c r="H17" s="2699">
        <v>0</v>
      </c>
      <c r="I17" s="2699">
        <v>0</v>
      </c>
      <c r="J17" s="2707"/>
      <c r="K17" s="2707"/>
      <c r="L17" s="2708"/>
      <c r="M17" s="2708"/>
      <c r="N17" s="2708"/>
    </row>
    <row r="18" spans="1:14" s="2414" customFormat="1">
      <c r="A18" s="1063" t="s">
        <v>71</v>
      </c>
      <c r="B18" s="2413" t="s">
        <v>538</v>
      </c>
      <c r="C18" s="2413" t="s">
        <v>35</v>
      </c>
      <c r="D18" s="2698">
        <v>9549245000</v>
      </c>
      <c r="E18" s="2698">
        <v>10944864000</v>
      </c>
      <c r="F18" s="2698">
        <v>11603176000</v>
      </c>
      <c r="G18" s="2698">
        <v>11886096000</v>
      </c>
      <c r="H18" s="2698">
        <v>12527675999.999998</v>
      </c>
      <c r="I18" s="2698">
        <v>13601970000</v>
      </c>
      <c r="J18" s="2707"/>
      <c r="K18" s="2707"/>
      <c r="L18" s="2707"/>
      <c r="M18" s="2707"/>
      <c r="N18" s="2707"/>
    </row>
    <row r="19" spans="1:14">
      <c r="A19" s="2408" t="s">
        <v>892</v>
      </c>
      <c r="B19" s="2407" t="s">
        <v>5243</v>
      </c>
      <c r="C19" s="2407" t="s">
        <v>201</v>
      </c>
      <c r="D19" s="2699">
        <v>5673609999.999999</v>
      </c>
      <c r="E19" s="2699">
        <v>6145271999.999999</v>
      </c>
      <c r="F19" s="2699">
        <v>6932405999.999999</v>
      </c>
      <c r="G19" s="2699">
        <v>7350611999.999999</v>
      </c>
      <c r="H19" s="2699">
        <v>7781507999.999999</v>
      </c>
      <c r="I19" s="2699">
        <v>8693433000</v>
      </c>
      <c r="J19" s="2707"/>
      <c r="K19" s="2707"/>
      <c r="L19" s="2708"/>
      <c r="M19" s="2708"/>
      <c r="N19" s="2708"/>
    </row>
    <row r="20" spans="1:14">
      <c r="A20" s="2408" t="s">
        <v>5244</v>
      </c>
      <c r="B20" s="2407" t="s">
        <v>5245</v>
      </c>
      <c r="C20" s="2407" t="s">
        <v>5246</v>
      </c>
      <c r="D20" s="2699">
        <v>3396175000.0000005</v>
      </c>
      <c r="E20" s="2699">
        <v>3543624000</v>
      </c>
      <c r="F20" s="2699">
        <v>4179110000.0000005</v>
      </c>
      <c r="G20" s="2699">
        <v>4379088000</v>
      </c>
      <c r="H20" s="2699">
        <v>4470228000</v>
      </c>
      <c r="I20" s="2699">
        <v>4908537000</v>
      </c>
      <c r="J20" s="2707"/>
      <c r="K20" s="2707"/>
      <c r="L20" s="2708"/>
      <c r="M20" s="2708"/>
      <c r="N20" s="2708"/>
    </row>
    <row r="21" spans="1:14">
      <c r="A21" s="2408" t="s">
        <v>5247</v>
      </c>
      <c r="B21" s="2407" t="s">
        <v>5248</v>
      </c>
      <c r="C21" s="2407" t="s">
        <v>5246</v>
      </c>
      <c r="D21" s="2699">
        <v>2277435000</v>
      </c>
      <c r="E21" s="2699">
        <v>2601648000</v>
      </c>
      <c r="F21" s="2699">
        <v>2753295999.9999995</v>
      </c>
      <c r="G21" s="2699">
        <v>2971524000</v>
      </c>
      <c r="H21" s="2700">
        <f>H22+H23</f>
        <v>3311280000</v>
      </c>
      <c r="I21" s="2699">
        <v>3784896000</v>
      </c>
      <c r="J21" s="2707"/>
      <c r="K21" s="2707"/>
      <c r="L21" s="2708"/>
      <c r="M21" s="2708"/>
      <c r="N21" s="2708"/>
    </row>
    <row r="22" spans="1:14">
      <c r="A22" s="2408" t="s">
        <v>5237</v>
      </c>
      <c r="B22" s="2407" t="s">
        <v>5238</v>
      </c>
      <c r="C22" s="2407" t="s">
        <v>5249</v>
      </c>
      <c r="D22" s="2699">
        <v>2077660000.0000002</v>
      </c>
      <c r="E22" s="2699">
        <v>2422224000.0000005</v>
      </c>
      <c r="F22" s="2699">
        <v>2556632000</v>
      </c>
      <c r="G22" s="2699">
        <v>2710864000</v>
      </c>
      <c r="H22" s="2699">
        <v>3035340000</v>
      </c>
      <c r="I22" s="2699">
        <v>3489201000</v>
      </c>
      <c r="J22" s="2709"/>
      <c r="K22" s="2707"/>
      <c r="L22" s="2708"/>
      <c r="M22" s="2708"/>
      <c r="N22" s="2708"/>
    </row>
    <row r="23" spans="1:14">
      <c r="A23" s="2408" t="s">
        <v>5250</v>
      </c>
      <c r="B23" s="2407" t="s">
        <v>5251</v>
      </c>
      <c r="C23" s="2407" t="s">
        <v>5249</v>
      </c>
      <c r="D23" s="2699">
        <v>199775000</v>
      </c>
      <c r="E23" s="2699">
        <v>179424000</v>
      </c>
      <c r="F23" s="2699">
        <v>196664000</v>
      </c>
      <c r="G23" s="2699">
        <v>260660000</v>
      </c>
      <c r="H23" s="2699">
        <v>275940000</v>
      </c>
      <c r="I23" s="2699">
        <v>295695000</v>
      </c>
      <c r="J23" s="2707"/>
      <c r="K23" s="2707"/>
      <c r="L23" s="2708"/>
      <c r="M23" s="2708"/>
      <c r="N23" s="2708"/>
    </row>
    <row r="24" spans="1:14">
      <c r="A24" s="2408" t="s">
        <v>91</v>
      </c>
      <c r="B24" s="2407" t="s">
        <v>91</v>
      </c>
      <c r="C24" s="2407" t="s">
        <v>201</v>
      </c>
      <c r="D24" s="2699">
        <v>719190000.00000012</v>
      </c>
      <c r="E24" s="2699">
        <v>807408000.00000012</v>
      </c>
      <c r="F24" s="2699">
        <v>835822000.00000012</v>
      </c>
      <c r="G24" s="2699">
        <v>938376000.00000012</v>
      </c>
      <c r="H24" s="2699">
        <v>938196000.00000012</v>
      </c>
      <c r="I24" s="2699">
        <v>887085000</v>
      </c>
      <c r="J24" s="2707"/>
      <c r="K24" s="2707"/>
      <c r="L24" s="2708"/>
      <c r="M24" s="2708"/>
      <c r="N24" s="2708"/>
    </row>
    <row r="25" spans="1:14">
      <c r="A25" s="2408" t="s">
        <v>543</v>
      </c>
      <c r="B25" s="2407" t="s">
        <v>543</v>
      </c>
      <c r="C25" s="2407" t="s">
        <v>201</v>
      </c>
      <c r="D25" s="2699">
        <v>3156445000</v>
      </c>
      <c r="E25" s="2699">
        <v>3992184000.0000005</v>
      </c>
      <c r="F25" s="2699">
        <v>3834948000</v>
      </c>
      <c r="G25" s="2699">
        <v>3597108000.0000005</v>
      </c>
      <c r="H25" s="2699">
        <v>3807972000.0000005</v>
      </c>
      <c r="I25" s="2699">
        <v>4021452000.0000005</v>
      </c>
      <c r="J25" s="2707"/>
      <c r="K25" s="2707"/>
      <c r="L25" s="2708"/>
      <c r="M25" s="2708"/>
      <c r="N25" s="2708"/>
    </row>
    <row r="26" spans="1:14">
      <c r="B26" s="2407" t="s">
        <v>5252</v>
      </c>
      <c r="C26" s="2407"/>
      <c r="D26" s="2699">
        <v>-559370000</v>
      </c>
      <c r="E26" s="2699">
        <v>-1031688000</v>
      </c>
      <c r="F26" s="2699">
        <v>-1622478000</v>
      </c>
      <c r="G26" s="2699">
        <v>-1199036000</v>
      </c>
      <c r="H26" s="2699">
        <v>-1214136000.0000002</v>
      </c>
      <c r="I26" s="2699">
        <v>-1005363000.0000001</v>
      </c>
      <c r="J26" s="2707"/>
      <c r="K26" s="2707"/>
      <c r="L26" s="2708"/>
      <c r="M26" s="2708"/>
      <c r="N26" s="2708"/>
    </row>
    <row r="27" spans="1:14">
      <c r="B27" s="2411" t="s">
        <v>5253</v>
      </c>
      <c r="C27" s="2407"/>
      <c r="D27" s="2699"/>
      <c r="E27" s="2699"/>
      <c r="F27" s="2699"/>
      <c r="G27" s="2699"/>
      <c r="H27" s="2699"/>
      <c r="I27" s="2699"/>
      <c r="J27" s="2707"/>
      <c r="K27" s="2707"/>
      <c r="L27" s="2708"/>
      <c r="M27" s="2708"/>
      <c r="N27" s="2708"/>
    </row>
    <row r="28" spans="1:14">
      <c r="B28" s="2407" t="s">
        <v>36</v>
      </c>
      <c r="C28" s="2407"/>
      <c r="D28" s="2699">
        <v>2397300000</v>
      </c>
      <c r="E28" s="2699">
        <v>2422224000.0000005</v>
      </c>
      <c r="F28" s="2699">
        <v>2654964000.0000005</v>
      </c>
      <c r="G28" s="2699">
        <v>2554468000</v>
      </c>
      <c r="H28" s="2699">
        <v>2704212000</v>
      </c>
      <c r="I28" s="2699">
        <v>2897811000</v>
      </c>
      <c r="J28" s="2707"/>
      <c r="K28" s="2707"/>
      <c r="L28" s="2708"/>
      <c r="M28" s="2708"/>
      <c r="N28" s="2708"/>
    </row>
    <row r="29" spans="1:14">
      <c r="B29" s="2407" t="s">
        <v>5243</v>
      </c>
      <c r="C29" s="2407"/>
      <c r="D29" s="2699">
        <v>719190000.00000012</v>
      </c>
      <c r="E29" s="2699">
        <v>717696000</v>
      </c>
      <c r="F29" s="2699">
        <v>786656000</v>
      </c>
      <c r="G29" s="2699">
        <v>1251168000</v>
      </c>
      <c r="H29" s="2699">
        <v>1048572000</v>
      </c>
      <c r="I29" s="2699">
        <v>1064502000.0000001</v>
      </c>
      <c r="J29" s="2707"/>
      <c r="K29" s="2707"/>
      <c r="L29" s="2708"/>
      <c r="M29" s="2708"/>
      <c r="N29" s="2708"/>
    </row>
    <row r="30" spans="1:14">
      <c r="B30" s="2407" t="s">
        <v>5254</v>
      </c>
      <c r="C30" s="2407"/>
      <c r="D30" s="2699">
        <v>1038830000.0000001</v>
      </c>
      <c r="E30" s="2699">
        <v>986832000.00000012</v>
      </c>
      <c r="F30" s="2699">
        <v>1032486000.0000001</v>
      </c>
      <c r="G30" s="2699">
        <v>990508000</v>
      </c>
      <c r="H30" s="2699">
        <v>1103760000</v>
      </c>
      <c r="I30" s="2699">
        <v>1596753000.0000002</v>
      </c>
      <c r="J30" s="2707"/>
      <c r="K30" s="2707"/>
      <c r="L30" s="2708"/>
      <c r="M30" s="2708"/>
      <c r="N30" s="2708"/>
    </row>
    <row r="31" spans="1:14">
      <c r="B31" s="2407" t="s">
        <v>5255</v>
      </c>
      <c r="C31" s="2407"/>
      <c r="D31" s="2699">
        <v>39955000</v>
      </c>
      <c r="E31" s="2699">
        <v>44856000</v>
      </c>
      <c r="F31" s="2699">
        <v>49166000</v>
      </c>
      <c r="G31" s="2699">
        <v>52132000</v>
      </c>
      <c r="H31" s="2699">
        <v>110376000</v>
      </c>
      <c r="I31" s="2699">
        <v>118278000</v>
      </c>
      <c r="J31" s="2707"/>
      <c r="K31" s="2707"/>
      <c r="L31" s="2708"/>
      <c r="M31" s="2708"/>
      <c r="N31" s="2708"/>
    </row>
    <row r="32" spans="1:14">
      <c r="B32" s="2407" t="s">
        <v>5256</v>
      </c>
      <c r="C32" s="2407"/>
      <c r="D32" s="2699">
        <v>1238605000</v>
      </c>
      <c r="E32" s="2699">
        <v>1435392000</v>
      </c>
      <c r="F32" s="2699">
        <v>1474980000</v>
      </c>
      <c r="G32" s="2699">
        <v>1251168000</v>
      </c>
      <c r="H32" s="2699">
        <v>938196000.00000012</v>
      </c>
      <c r="I32" s="2699">
        <v>295695000</v>
      </c>
      <c r="J32" s="2707"/>
      <c r="K32" s="2707"/>
      <c r="L32" s="2708"/>
      <c r="M32" s="2708"/>
      <c r="N32" s="2708"/>
    </row>
    <row r="33" spans="1:14">
      <c r="B33" s="2407" t="s">
        <v>5257</v>
      </c>
      <c r="C33" s="2407"/>
      <c r="D33" s="2699">
        <v>-599325000</v>
      </c>
      <c r="E33" s="2699">
        <v>-807408000.00000012</v>
      </c>
      <c r="F33" s="2699">
        <v>-688323999.99999988</v>
      </c>
      <c r="G33" s="2699">
        <v>-1094772000</v>
      </c>
      <c r="H33" s="2699">
        <v>-496692000.00000006</v>
      </c>
      <c r="I33" s="2699">
        <v>-177417000</v>
      </c>
      <c r="J33" s="2707"/>
      <c r="K33" s="2707"/>
      <c r="L33" s="2708"/>
      <c r="M33" s="2708"/>
      <c r="N33" s="2708"/>
    </row>
    <row r="34" spans="1:14">
      <c r="B34" s="2407" t="s">
        <v>5258</v>
      </c>
      <c r="C34" s="2407"/>
      <c r="D34" s="2699">
        <v>-1198650000</v>
      </c>
      <c r="E34" s="2699">
        <v>-1794240000</v>
      </c>
      <c r="F34" s="2699">
        <v>-2310802000</v>
      </c>
      <c r="G34" s="2699">
        <v>-2241676000</v>
      </c>
      <c r="H34" s="2699">
        <v>-1655640000</v>
      </c>
      <c r="I34" s="2699">
        <v>-1182780000</v>
      </c>
      <c r="J34" s="2707"/>
      <c r="K34" s="2707"/>
      <c r="L34" s="2708"/>
      <c r="M34" s="2708"/>
      <c r="N34" s="2708"/>
    </row>
    <row r="35" spans="1:14" s="2414" customFormat="1" ht="15.75">
      <c r="A35" s="880" t="s">
        <v>115</v>
      </c>
      <c r="B35" s="2413" t="s">
        <v>5259</v>
      </c>
      <c r="C35" s="2413" t="s">
        <v>35</v>
      </c>
      <c r="D35" s="2698">
        <v>1078785000.0000002</v>
      </c>
      <c r="E35" s="2698">
        <v>1121400000</v>
      </c>
      <c r="F35" s="2698">
        <f>F36+F37</f>
        <v>2064972000</v>
      </c>
      <c r="G35" s="2698">
        <v>1459695999.9999998</v>
      </c>
      <c r="H35" s="2698">
        <v>1214136000.0000002</v>
      </c>
      <c r="I35" s="2698">
        <v>1005363000.0000001</v>
      </c>
      <c r="J35" s="2707"/>
      <c r="K35" s="2707"/>
      <c r="L35" s="2707"/>
      <c r="M35" s="2707"/>
      <c r="N35" s="2707"/>
    </row>
    <row r="36" spans="1:14">
      <c r="A36" s="2407" t="s">
        <v>280</v>
      </c>
      <c r="B36" s="2407" t="s">
        <v>280</v>
      </c>
      <c r="C36" s="2407" t="s">
        <v>119</v>
      </c>
      <c r="D36" s="2699">
        <v>319640000</v>
      </c>
      <c r="E36" s="2699">
        <v>1121400000</v>
      </c>
      <c r="F36" s="2699">
        <v>2212470000</v>
      </c>
      <c r="G36" s="2699">
        <v>1303300000</v>
      </c>
      <c r="H36" s="2699">
        <v>1269324000</v>
      </c>
      <c r="I36" s="2699">
        <v>236556000</v>
      </c>
      <c r="J36" s="2707"/>
      <c r="K36" s="2707"/>
      <c r="L36" s="2708"/>
      <c r="M36" s="2708"/>
      <c r="N36" s="2708"/>
    </row>
    <row r="37" spans="1:14">
      <c r="A37" s="2407" t="s">
        <v>209</v>
      </c>
      <c r="B37" s="2407" t="s">
        <v>209</v>
      </c>
      <c r="C37" s="2407" t="s">
        <v>119</v>
      </c>
      <c r="D37" s="2699">
        <v>759145000</v>
      </c>
      <c r="E37" s="2699">
        <v>0</v>
      </c>
      <c r="F37" s="2699">
        <v>-147498000</v>
      </c>
      <c r="G37" s="2699">
        <v>156396000</v>
      </c>
      <c r="H37" s="2699">
        <v>-55188000</v>
      </c>
      <c r="I37" s="2699">
        <v>768807000.00000012</v>
      </c>
      <c r="J37" s="2707"/>
      <c r="K37" s="2707"/>
      <c r="L37" s="2708"/>
      <c r="M37" s="2708"/>
      <c r="N37" s="2708"/>
    </row>
    <row r="38" spans="1:14">
      <c r="A38" s="2407"/>
      <c r="B38" s="2407"/>
      <c r="C38" s="2407"/>
      <c r="D38" s="2699"/>
      <c r="E38" s="2699"/>
      <c r="F38" s="2699"/>
      <c r="G38" s="2699"/>
      <c r="H38" s="2699"/>
      <c r="I38" s="2699"/>
      <c r="J38" s="2707"/>
      <c r="K38" s="2707"/>
      <c r="L38" s="2708"/>
      <c r="M38" s="2708"/>
      <c r="N38" s="2708"/>
    </row>
    <row r="39" spans="1:14">
      <c r="A39" s="2407"/>
      <c r="B39" s="2407"/>
      <c r="C39" s="2407"/>
      <c r="D39" s="2694" t="s">
        <v>139</v>
      </c>
      <c r="E39" s="2694" t="s">
        <v>139</v>
      </c>
      <c r="F39" s="2694" t="s">
        <v>139</v>
      </c>
      <c r="G39" s="2694" t="s">
        <v>139</v>
      </c>
      <c r="H39" s="2694" t="s">
        <v>139</v>
      </c>
      <c r="I39" s="2694" t="s">
        <v>139</v>
      </c>
      <c r="J39" s="2707"/>
      <c r="K39" s="2707"/>
      <c r="L39" s="2708"/>
      <c r="M39" s="2708"/>
      <c r="N39" s="2708"/>
    </row>
    <row r="40" spans="1:14">
      <c r="A40" s="2412" t="s">
        <v>546</v>
      </c>
      <c r="B40" s="2412"/>
      <c r="C40" s="2412"/>
      <c r="D40" s="2415">
        <v>39955000000</v>
      </c>
      <c r="E40" s="2701">
        <v>44856000000</v>
      </c>
      <c r="F40" s="2701">
        <v>49166000000</v>
      </c>
      <c r="G40" s="2701">
        <v>52132000000</v>
      </c>
      <c r="H40" s="2701">
        <v>55188000000</v>
      </c>
      <c r="I40" s="2701">
        <v>59139000000</v>
      </c>
      <c r="J40" s="2710"/>
      <c r="K40" s="2707"/>
      <c r="L40" s="2707"/>
      <c r="M40" s="2708"/>
      <c r="N40" s="2708"/>
    </row>
    <row r="41" spans="1:14">
      <c r="A41" s="2412" t="s">
        <v>547</v>
      </c>
      <c r="B41" s="2412"/>
      <c r="C41" s="2412"/>
      <c r="D41" s="2416">
        <f t="shared" ref="D41:I41" si="3">D6/D40</f>
        <v>0.224</v>
      </c>
      <c r="E41" s="2702">
        <f t="shared" si="3"/>
        <v>0.221</v>
      </c>
      <c r="F41" s="2702">
        <f t="shared" si="3"/>
        <v>0.20399999999999999</v>
      </c>
      <c r="G41" s="2702">
        <f t="shared" si="3"/>
        <v>0.20399999999999999</v>
      </c>
      <c r="H41" s="2702">
        <f t="shared" si="3"/>
        <v>0.20499999999999999</v>
      </c>
      <c r="I41" s="2702">
        <f t="shared" si="3"/>
        <v>0.21299999999999999</v>
      </c>
      <c r="J41" s="2710"/>
      <c r="K41" s="2707"/>
      <c r="L41" s="2707"/>
      <c r="M41" s="2708"/>
      <c r="N41" s="2708"/>
    </row>
    <row r="42" spans="1:14">
      <c r="A42" s="2412"/>
      <c r="B42" s="2412"/>
      <c r="C42" s="2412"/>
      <c r="D42" s="2417"/>
      <c r="E42" s="2703"/>
      <c r="F42" s="2703"/>
      <c r="G42" s="2703"/>
      <c r="H42" s="2703"/>
      <c r="I42" s="2703"/>
      <c r="J42" s="2710"/>
      <c r="K42" s="2707"/>
      <c r="L42" s="2707"/>
      <c r="M42" s="2708"/>
      <c r="N42" s="2708"/>
    </row>
    <row r="43" spans="1:14">
      <c r="A43" s="2412" t="s">
        <v>358</v>
      </c>
      <c r="B43" s="2412"/>
      <c r="C43" s="2412"/>
      <c r="D43" s="2418">
        <f t="shared" ref="D43:I43" si="4">D6-D8-D16</f>
        <v>0</v>
      </c>
      <c r="E43" s="2704">
        <f t="shared" si="4"/>
        <v>0</v>
      </c>
      <c r="F43" s="2704">
        <f t="shared" si="4"/>
        <v>0</v>
      </c>
      <c r="G43" s="2704">
        <f t="shared" si="4"/>
        <v>0</v>
      </c>
      <c r="H43" s="2704">
        <f t="shared" si="4"/>
        <v>0</v>
      </c>
      <c r="I43" s="2704">
        <f t="shared" si="4"/>
        <v>0</v>
      </c>
      <c r="J43" s="2710"/>
      <c r="K43" s="2707"/>
      <c r="L43" s="2707"/>
      <c r="M43" s="2708"/>
      <c r="N43" s="2708"/>
    </row>
    <row r="44" spans="1:14">
      <c r="A44" s="2412" t="s">
        <v>5260</v>
      </c>
      <c r="B44" s="2412"/>
      <c r="C44" s="2412"/>
      <c r="D44" s="2418">
        <f t="shared" ref="D44:I44" si="5">D8-D9-D10-D13-D14-D15</f>
        <v>0</v>
      </c>
      <c r="E44" s="2704">
        <f t="shared" si="5"/>
        <v>-9.5367431640625E-7</v>
      </c>
      <c r="F44" s="2704">
        <f t="shared" si="5"/>
        <v>0</v>
      </c>
      <c r="G44" s="2704">
        <f t="shared" si="5"/>
        <v>9.5367431640625E-7</v>
      </c>
      <c r="H44" s="2704">
        <f t="shared" si="5"/>
        <v>0</v>
      </c>
      <c r="I44" s="2704">
        <f t="shared" si="5"/>
        <v>0</v>
      </c>
      <c r="J44" s="2705"/>
      <c r="L44" s="2408"/>
    </row>
    <row r="45" spans="1:14">
      <c r="A45" s="2412" t="s">
        <v>5261</v>
      </c>
      <c r="B45" s="2412"/>
      <c r="C45" s="2412"/>
      <c r="D45" s="2418">
        <f t="shared" ref="D45:I45" si="6">D18-D19-D24-D25</f>
        <v>0</v>
      </c>
      <c r="E45" s="2704">
        <f t="shared" si="6"/>
        <v>0</v>
      </c>
      <c r="F45" s="2704">
        <f t="shared" si="6"/>
        <v>0</v>
      </c>
      <c r="G45" s="2704">
        <f t="shared" si="6"/>
        <v>0</v>
      </c>
      <c r="H45" s="2704">
        <f t="shared" si="6"/>
        <v>0</v>
      </c>
      <c r="I45" s="2704">
        <f t="shared" si="6"/>
        <v>0</v>
      </c>
      <c r="J45" s="2697"/>
      <c r="L45" s="2408"/>
    </row>
    <row r="46" spans="1:14">
      <c r="A46" s="2412" t="s">
        <v>5262</v>
      </c>
      <c r="B46" s="2412"/>
      <c r="C46" s="2412"/>
      <c r="D46" s="2418">
        <f t="shared" ref="D46:I46" si="7">D19-D20-D21</f>
        <v>0</v>
      </c>
      <c r="E46" s="2704">
        <f t="shared" si="7"/>
        <v>0</v>
      </c>
      <c r="F46" s="2704">
        <f t="shared" si="7"/>
        <v>0</v>
      </c>
      <c r="G46" s="2704">
        <f t="shared" si="7"/>
        <v>0</v>
      </c>
      <c r="H46" s="2704">
        <f t="shared" si="7"/>
        <v>0</v>
      </c>
      <c r="I46" s="2704">
        <f t="shared" si="7"/>
        <v>0</v>
      </c>
      <c r="J46" s="2697"/>
      <c r="L46" s="2408"/>
    </row>
    <row r="47" spans="1:14">
      <c r="A47" s="2412" t="s">
        <v>5263</v>
      </c>
      <c r="B47" s="2412"/>
      <c r="C47" s="2412"/>
      <c r="D47" s="2418">
        <f t="shared" ref="D47:I47" si="8">D21-D22-D23</f>
        <v>-2.384185791015625E-7</v>
      </c>
      <c r="E47" s="2704">
        <f t="shared" si="8"/>
        <v>-4.76837158203125E-7</v>
      </c>
      <c r="F47" s="2704">
        <f t="shared" si="8"/>
        <v>-4.76837158203125E-7</v>
      </c>
      <c r="G47" s="2704">
        <f t="shared" si="8"/>
        <v>0</v>
      </c>
      <c r="H47" s="2704">
        <f t="shared" si="8"/>
        <v>0</v>
      </c>
      <c r="I47" s="2704">
        <f t="shared" si="8"/>
        <v>0</v>
      </c>
      <c r="J47" s="2697"/>
      <c r="L47" s="2408"/>
    </row>
    <row r="48" spans="1:14">
      <c r="A48" s="2412" t="s">
        <v>5264</v>
      </c>
      <c r="B48" s="2412"/>
      <c r="C48" s="2412"/>
      <c r="D48" s="2418">
        <f>D35-D36-D37</f>
        <v>0</v>
      </c>
      <c r="E48" s="2418">
        <f t="shared" ref="E48:I48" si="9">E35-E36-E37</f>
        <v>0</v>
      </c>
      <c r="F48" s="2418">
        <f t="shared" si="9"/>
        <v>0</v>
      </c>
      <c r="G48" s="2418">
        <f t="shared" si="9"/>
        <v>-2.384185791015625E-7</v>
      </c>
      <c r="H48" s="2418">
        <f t="shared" si="9"/>
        <v>2.384185791015625E-7</v>
      </c>
      <c r="I48" s="2418">
        <f t="shared" si="9"/>
        <v>0</v>
      </c>
      <c r="J48" s="2697"/>
      <c r="L48" s="2408"/>
    </row>
    <row r="49" spans="4:12">
      <c r="D49" s="2408"/>
      <c r="J49" s="2697"/>
      <c r="L49" s="2408"/>
    </row>
    <row r="51" spans="4:12">
      <c r="D51" s="2711"/>
      <c r="E51" s="2711"/>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58" activePane="bottomRight" state="frozen"/>
      <selection pane="topRight" activeCell="R7" sqref="R7"/>
      <selection pane="bottomLeft" activeCell="R7" sqref="R7"/>
      <selection pane="bottomRight" activeCell="A75" sqref="A75"/>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5265</v>
      </c>
      <c r="B1" s="548" t="s">
        <v>5266</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5267</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5268</v>
      </c>
      <c r="C6" s="1951"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2"/>
      <c r="X6" s="1952"/>
      <c r="Y6" s="916"/>
      <c r="Z6" s="916"/>
      <c r="AA6" s="916"/>
      <c r="AB6" s="916"/>
      <c r="AC6" s="916"/>
      <c r="AD6" s="916"/>
      <c r="AE6" s="916"/>
      <c r="AF6" s="916"/>
      <c r="AG6" s="916"/>
      <c r="AH6" s="916"/>
      <c r="AI6" s="916"/>
      <c r="AJ6" s="916"/>
      <c r="AK6" s="916"/>
      <c r="AL6" s="916"/>
      <c r="AM6" s="916"/>
    </row>
    <row r="7" spans="1:39">
      <c r="A7" s="534" t="s">
        <v>36</v>
      </c>
      <c r="B7" s="1953"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1375</v>
      </c>
      <c r="B8" s="566" t="s">
        <v>1375</v>
      </c>
      <c r="C8" s="380" t="s">
        <v>41</v>
      </c>
      <c r="D8" s="866">
        <v>2315000000</v>
      </c>
      <c r="E8" s="866">
        <v>2295000000</v>
      </c>
      <c r="F8" s="866">
        <v>2370000000</v>
      </c>
      <c r="G8" s="1167">
        <v>2678000000</v>
      </c>
      <c r="H8" s="1167">
        <v>3220000000</v>
      </c>
      <c r="I8" s="1167">
        <v>3744000000</v>
      </c>
      <c r="J8" s="1167">
        <v>4945000000</v>
      </c>
      <c r="K8" s="1167">
        <v>5854000000</v>
      </c>
      <c r="L8" s="1954">
        <f>L20+L21</f>
        <v>6039000000</v>
      </c>
      <c r="M8" s="1954">
        <f>M20+M21</f>
        <v>5219000000</v>
      </c>
      <c r="N8" s="1954">
        <f>N20+N21</f>
        <v>6870000000</v>
      </c>
      <c r="O8" s="1954">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7" t="s">
        <v>7045</v>
      </c>
      <c r="B9" s="2567" t="s">
        <v>5269</v>
      </c>
      <c r="C9" s="2568"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8" t="s">
        <v>7047</v>
      </c>
      <c r="B10" s="2568" t="s">
        <v>5270</v>
      </c>
      <c r="C10" s="2568"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7" t="s">
        <v>5271</v>
      </c>
      <c r="B11" s="2568" t="s">
        <v>5272</v>
      </c>
      <c r="C11" s="2568"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7" t="s">
        <v>83</v>
      </c>
      <c r="B12" s="2568" t="s">
        <v>5273</v>
      </c>
      <c r="C12" s="2568"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7" t="s">
        <v>793</v>
      </c>
      <c r="B13" s="2568" t="s">
        <v>1841</v>
      </c>
      <c r="C13" s="2568"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9" t="s">
        <v>3107</v>
      </c>
      <c r="B14" s="2569"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9" t="s">
        <v>305</v>
      </c>
      <c r="B15" s="2569" t="s">
        <v>5274</v>
      </c>
      <c r="C15" s="2568"/>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8" t="s">
        <v>5275</v>
      </c>
      <c r="B16" s="2568" t="s">
        <v>5276</v>
      </c>
      <c r="C16" s="2568"/>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8" t="s">
        <v>5277</v>
      </c>
      <c r="B17" s="2568" t="s">
        <v>5278</v>
      </c>
      <c r="C17" s="2568"/>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8" t="s">
        <v>5279</v>
      </c>
      <c r="B18" s="2568" t="s">
        <v>5279</v>
      </c>
      <c r="C18" s="2568"/>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8" t="s">
        <v>5280</v>
      </c>
      <c r="B19" s="2568" t="s">
        <v>5280</v>
      </c>
      <c r="C19" s="2568"/>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5274</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5282</v>
      </c>
      <c r="B21" s="1156" t="s">
        <v>5281</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7046</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2624</v>
      </c>
      <c r="B23" s="566" t="s">
        <v>2624</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5283</v>
      </c>
      <c r="C24" s="556"/>
      <c r="D24" s="866"/>
      <c r="E24" s="864">
        <v>42000000</v>
      </c>
      <c r="F24" s="864">
        <v>10000000</v>
      </c>
      <c r="G24" s="1167">
        <v>74000000</v>
      </c>
      <c r="H24" s="1167">
        <v>60000000</v>
      </c>
      <c r="I24" s="1167">
        <v>138000000</v>
      </c>
      <c r="J24" s="1167">
        <v>271000000</v>
      </c>
      <c r="K24" s="1167">
        <v>226000000</v>
      </c>
      <c r="L24" s="866"/>
      <c r="M24" s="866"/>
      <c r="N24" s="1167"/>
      <c r="O24" s="1167"/>
      <c r="P24" s="2570"/>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2"/>
      <c r="X25" s="1952"/>
      <c r="Y25" s="916"/>
      <c r="Z25" s="916"/>
      <c r="AA25" s="916"/>
      <c r="AB25" s="916"/>
      <c r="AC25" s="916"/>
      <c r="AD25" s="916"/>
      <c r="AE25" s="916"/>
      <c r="AF25" s="916"/>
      <c r="AG25" s="916"/>
      <c r="AH25" s="916"/>
      <c r="AI25" s="916"/>
      <c r="AJ25" s="916"/>
      <c r="AK25" s="916"/>
      <c r="AL25" s="916"/>
      <c r="AM25" s="916"/>
    </row>
    <row r="26" spans="1:39">
      <c r="A26" s="566" t="s">
        <v>567</v>
      </c>
      <c r="B26" s="566" t="s">
        <v>567</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5284</v>
      </c>
      <c r="B27" s="566" t="s">
        <v>5285</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5286</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1" t="s">
        <v>35</v>
      </c>
      <c r="D29" s="878">
        <f t="shared" ref="D29:O29" si="5">D30+D57+D63</f>
        <v>3048000000</v>
      </c>
      <c r="E29" s="878">
        <f t="shared" si="5"/>
        <v>3457000000</v>
      </c>
      <c r="F29" s="878">
        <f t="shared" si="5"/>
        <v>3743000000</v>
      </c>
      <c r="G29" s="878">
        <f t="shared" si="5"/>
        <v>3811000000</v>
      </c>
      <c r="H29" s="878">
        <f t="shared" si="5"/>
        <v>4104000000</v>
      </c>
      <c r="I29" s="878">
        <f t="shared" si="5"/>
        <v>4746000000</v>
      </c>
      <c r="J29" s="878">
        <f t="shared" si="5"/>
        <v>5184000000</v>
      </c>
      <c r="K29" s="878">
        <f t="shared" si="5"/>
        <v>5325000000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2"/>
      <c r="X29" s="1952"/>
      <c r="Y29" s="916"/>
      <c r="Z29" s="916"/>
      <c r="AA29" s="916"/>
      <c r="AB29" s="916"/>
      <c r="AC29" s="916"/>
      <c r="AD29" s="916"/>
      <c r="AE29" s="916"/>
      <c r="AF29" s="916"/>
      <c r="AG29" s="916"/>
      <c r="AH29" s="916"/>
      <c r="AI29" s="916"/>
      <c r="AJ29" s="916"/>
      <c r="AK29" s="916"/>
      <c r="AL29" s="916"/>
      <c r="AM29" s="916"/>
    </row>
    <row r="30" spans="1:39">
      <c r="A30" s="534" t="s">
        <v>73</v>
      </c>
      <c r="B30" s="380" t="s">
        <v>5287</v>
      </c>
      <c r="C30" s="380" t="s">
        <v>201</v>
      </c>
      <c r="D30" s="1943">
        <f>D34+D48</f>
        <v>2267000000</v>
      </c>
      <c r="E30" s="864">
        <v>2414000000</v>
      </c>
      <c r="F30" s="1943">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5288</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8" t="s">
        <v>5289</v>
      </c>
      <c r="B32" s="2568" t="s">
        <v>5289</v>
      </c>
      <c r="C32" s="2571"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8" t="s">
        <v>5290</v>
      </c>
      <c r="B33" s="2568" t="s">
        <v>5290</v>
      </c>
      <c r="C33" s="2571"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5291</v>
      </c>
      <c r="B34" s="566" t="s">
        <v>5292</v>
      </c>
      <c r="C34" s="380" t="s">
        <v>204</v>
      </c>
      <c r="D34" s="864">
        <v>1868000000</v>
      </c>
      <c r="E34" s="864">
        <v>1996000000</v>
      </c>
      <c r="F34" s="1943">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5293</v>
      </c>
      <c r="B35" s="566" t="s">
        <v>5294</v>
      </c>
      <c r="C35" s="380" t="s">
        <v>5295</v>
      </c>
      <c r="D35" s="864">
        <v>1219000000</v>
      </c>
      <c r="E35" s="864">
        <v>1242000000</v>
      </c>
      <c r="F35" s="1943">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5296</v>
      </c>
      <c r="B36" s="1156" t="s">
        <v>5297</v>
      </c>
      <c r="C36" s="556" t="s">
        <v>5298</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1312</v>
      </c>
      <c r="B37" s="1156" t="s">
        <v>5299</v>
      </c>
      <c r="C37" s="556" t="s">
        <v>5298</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5300</v>
      </c>
      <c r="B38" s="1156" t="s">
        <v>5301</v>
      </c>
      <c r="C38" s="556" t="s">
        <v>5298</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968</v>
      </c>
      <c r="C39" s="556" t="s">
        <v>5298</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5302</v>
      </c>
      <c r="B40" s="1156" t="s">
        <v>5303</v>
      </c>
      <c r="C40" s="556" t="s">
        <v>5298</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5298</v>
      </c>
      <c r="D41" s="1944">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2125</v>
      </c>
      <c r="B42" s="566" t="s">
        <v>2125</v>
      </c>
      <c r="C42" s="380" t="s">
        <v>5295</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5296</v>
      </c>
      <c r="B43" s="1156" t="s">
        <v>5297</v>
      </c>
      <c r="C43" s="556" t="s">
        <v>5304</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968</v>
      </c>
      <c r="C44" s="556" t="s">
        <v>5304</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5305</v>
      </c>
      <c r="B45" s="1156" t="s">
        <v>5306</v>
      </c>
      <c r="C45" s="556" t="s">
        <v>5304</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5304</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5307</v>
      </c>
      <c r="B47" s="566" t="s">
        <v>5308</v>
      </c>
      <c r="C47" s="380" t="s">
        <v>5295</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3">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9" t="s">
        <v>53</v>
      </c>
      <c r="B51" s="2569" t="s">
        <v>5309</v>
      </c>
      <c r="C51" s="2571"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9" t="s">
        <v>3111</v>
      </c>
      <c r="B52" s="2569" t="s">
        <v>3111</v>
      </c>
      <c r="C52" s="2571"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9" t="s">
        <v>4930</v>
      </c>
      <c r="B53" s="2569" t="s">
        <v>4930</v>
      </c>
      <c r="C53" s="2571"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5310</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5311</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5312</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3973</v>
      </c>
      <c r="B57" s="566" t="s">
        <v>5313</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567</v>
      </c>
      <c r="B58" s="1156" t="s">
        <v>5314</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5315</v>
      </c>
      <c r="B59" s="1156" t="s">
        <v>5316</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5317</v>
      </c>
      <c r="B60" s="1156" t="s">
        <v>5318</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5319</v>
      </c>
      <c r="B61" s="1156" t="s">
        <v>5320</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5321</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971</v>
      </c>
      <c r="B63" s="566" t="s">
        <v>971</v>
      </c>
      <c r="C63" s="380" t="s">
        <v>201</v>
      </c>
      <c r="D63" s="864">
        <v>-3000000</v>
      </c>
      <c r="E63" s="864">
        <v>-4000000</v>
      </c>
      <c r="F63" s="864">
        <v>-5000000</v>
      </c>
      <c r="G63" s="1167">
        <v>-10000000</v>
      </c>
      <c r="H63" s="1167">
        <v>-10000000</v>
      </c>
      <c r="I63" s="1167">
        <v>-3000000</v>
      </c>
      <c r="J63" s="1167">
        <v>-4000000</v>
      </c>
      <c r="K63" s="1167">
        <v>-4000000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5322</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5323</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5324</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5325</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5326</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5327</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5328</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5329</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5330</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1"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2"/>
      <c r="X75" s="1952"/>
      <c r="Y75" s="916"/>
      <c r="Z75" s="916"/>
      <c r="AA75" s="916"/>
      <c r="AB75" s="916"/>
      <c r="AC75" s="916"/>
      <c r="AD75" s="916"/>
      <c r="AE75" s="916"/>
      <c r="AF75" s="916"/>
      <c r="AG75" s="916"/>
      <c r="AH75" s="916"/>
      <c r="AI75" s="916"/>
      <c r="AJ75" s="916"/>
      <c r="AK75" s="916"/>
      <c r="AL75" s="916"/>
      <c r="AM75" s="916"/>
    </row>
    <row r="76" spans="1:39">
      <c r="A76" s="534" t="s">
        <v>117</v>
      </c>
      <c r="B76" s="380" t="s">
        <v>5331</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4302</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915</v>
      </c>
      <c r="B78" s="380" t="s">
        <v>915</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5332</v>
      </c>
      <c r="B79" s="380" t="s">
        <v>5333</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691</v>
      </c>
      <c r="B80" s="2568" t="s">
        <v>691</v>
      </c>
      <c r="C80" s="380" t="s">
        <v>1036</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8" t="s">
        <v>5334</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8"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8" t="s">
        <v>702</v>
      </c>
      <c r="C83" s="380" t="s">
        <v>1036</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8" t="s">
        <v>5335</v>
      </c>
      <c r="C84" s="380" t="s">
        <v>1036</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8" t="s">
        <v>2267</v>
      </c>
      <c r="C85" s="380" t="s">
        <v>1036</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8"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8" t="s">
        <v>693</v>
      </c>
      <c r="B87" s="2568" t="s">
        <v>693</v>
      </c>
      <c r="C87" s="380" t="s">
        <v>1032</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8" t="s">
        <v>447</v>
      </c>
      <c r="B88" s="2568" t="s">
        <v>447</v>
      </c>
      <c r="C88" s="380" t="s">
        <v>1032</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8"/>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5"/>
      <c r="O90" s="1945"/>
      <c r="P90" s="1945"/>
      <c r="Q90" s="1945"/>
      <c r="R90" s="1945"/>
      <c r="S90" s="1945"/>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5"/>
      <c r="O92" s="1945"/>
      <c r="P92" s="1945"/>
      <c r="Q92" s="1945"/>
      <c r="R92" s="1945"/>
      <c r="S92" s="1945"/>
      <c r="T92" s="1945"/>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5"/>
      <c r="O93" s="1945"/>
      <c r="P93" s="1945"/>
      <c r="Q93" s="1945"/>
      <c r="R93" s="1945"/>
      <c r="S93" s="1945"/>
      <c r="T93" s="1945"/>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1171</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5336</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8">
        <f t="shared" si="19"/>
        <v>931000000</v>
      </c>
      <c r="Q97" s="1958">
        <f t="shared" si="19"/>
        <v>878000000</v>
      </c>
      <c r="R97" s="1958">
        <f t="shared" si="19"/>
        <v>868000000</v>
      </c>
      <c r="S97" s="1958">
        <f t="shared" si="19"/>
        <v>820000000</v>
      </c>
      <c r="T97" s="1958">
        <f t="shared" si="19"/>
        <v>1430000000</v>
      </c>
      <c r="U97" s="1958">
        <f t="shared" si="19"/>
        <v>968000000</v>
      </c>
    </row>
    <row r="98" spans="2:23">
      <c r="B98" s="534" t="s">
        <v>622</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829</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5337</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5338</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5339</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8">
        <f t="shared" si="26"/>
        <v>452000000</v>
      </c>
      <c r="Q103" s="1958">
        <f t="shared" si="26"/>
        <v>521000000</v>
      </c>
      <c r="R103" s="1958">
        <f t="shared" si="26"/>
        <v>933000000</v>
      </c>
      <c r="S103" s="1958">
        <f t="shared" si="26"/>
        <v>1070000000</v>
      </c>
      <c r="T103" s="1958">
        <f t="shared" si="26"/>
        <v>1248000000</v>
      </c>
      <c r="U103" s="1958">
        <f t="shared" si="26"/>
        <v>1524000000</v>
      </c>
    </row>
    <row r="104" spans="2:23">
      <c r="B104" s="534" t="s">
        <v>4152</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8">
        <f t="shared" si="27"/>
        <v>1206000000</v>
      </c>
      <c r="Q104" s="1958">
        <f t="shared" si="27"/>
        <v>1435000000</v>
      </c>
      <c r="R104" s="1958">
        <f t="shared" si="27"/>
        <v>3027000000</v>
      </c>
      <c r="S104" s="1958">
        <f t="shared" si="27"/>
        <v>1428000000</v>
      </c>
      <c r="T104" s="1958">
        <f t="shared" si="27"/>
        <v>678000000</v>
      </c>
      <c r="U104" s="1958">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8">
        <f t="shared" si="28"/>
        <v>162000000</v>
      </c>
      <c r="Q105" s="1958">
        <f t="shared" si="28"/>
        <v>344000000</v>
      </c>
      <c r="R105" s="1958">
        <f t="shared" si="28"/>
        <v>422000000</v>
      </c>
      <c r="S105" s="1958">
        <f t="shared" si="28"/>
        <v>521000000</v>
      </c>
      <c r="T105" s="1958">
        <f t="shared" si="28"/>
        <v>1449000000</v>
      </c>
      <c r="U105" s="1958">
        <f t="shared" si="28"/>
        <v>199000000</v>
      </c>
    </row>
    <row r="107" spans="2:23" ht="16.5" thickBot="1">
      <c r="Q107" s="1946"/>
      <c r="R107" s="1946"/>
      <c r="S107" s="1946"/>
      <c r="T107" s="1946"/>
    </row>
    <row r="108" spans="2:23" ht="16.5" thickBot="1">
      <c r="B108" s="534" t="s">
        <v>150</v>
      </c>
      <c r="D108" s="1947">
        <v>9736000000</v>
      </c>
      <c r="E108" s="1948">
        <v>10396000000</v>
      </c>
      <c r="F108" s="1948">
        <v>11872000000</v>
      </c>
      <c r="G108" s="1948">
        <v>13242000000</v>
      </c>
      <c r="H108" s="1948">
        <v>13459000000</v>
      </c>
      <c r="I108" s="1948">
        <v>15094000000</v>
      </c>
      <c r="J108" s="1948">
        <v>16896999999.999998</v>
      </c>
      <c r="K108" s="1948">
        <v>18802000000</v>
      </c>
      <c r="L108" s="1948">
        <v>21601000000</v>
      </c>
      <c r="M108" s="1948">
        <v>22331000000</v>
      </c>
      <c r="N108" s="1948">
        <v>26421000000</v>
      </c>
      <c r="O108" s="1948">
        <v>30522000000</v>
      </c>
      <c r="P108" s="1948">
        <v>44315000000</v>
      </c>
      <c r="Q108" s="425">
        <v>47459000000</v>
      </c>
      <c r="R108" s="425">
        <v>54661000000</v>
      </c>
      <c r="S108" s="425">
        <v>59010000000</v>
      </c>
      <c r="T108" s="425">
        <v>61866000000</v>
      </c>
      <c r="U108" s="1949">
        <v>68729000000</v>
      </c>
      <c r="V108" s="1949">
        <v>64.341999999999999</v>
      </c>
      <c r="W108" s="1950">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9">
        <f t="shared" si="29"/>
        <v>21.254654180300125</v>
      </c>
      <c r="Q109" s="1959">
        <f t="shared" si="29"/>
        <v>20.855896668703515</v>
      </c>
      <c r="R109" s="1959">
        <f t="shared" si="29"/>
        <v>21.724812937926494</v>
      </c>
      <c r="S109" s="1959">
        <f t="shared" si="29"/>
        <v>18.047788510421963</v>
      </c>
      <c r="T109" s="1959">
        <f t="shared" si="29"/>
        <v>16.947919697410534</v>
      </c>
      <c r="U109" s="1959">
        <f t="shared" si="29"/>
        <v>15.306493619869341</v>
      </c>
    </row>
    <row r="110" spans="2:23">
      <c r="B110" s="534" t="s">
        <v>152</v>
      </c>
      <c r="D110" s="534">
        <f t="shared" ref="D110:U110" si="30">(D29/D108)*100</f>
        <v>31.306491372226787</v>
      </c>
      <c r="E110" s="534">
        <f t="shared" si="30"/>
        <v>33.253174297806851</v>
      </c>
      <c r="F110" s="534">
        <f t="shared" si="30"/>
        <v>31.527964959568735</v>
      </c>
      <c r="G110" s="534">
        <f t="shared" si="30"/>
        <v>28.779640537683132</v>
      </c>
      <c r="H110" s="534">
        <f t="shared" si="30"/>
        <v>30.492607177353442</v>
      </c>
      <c r="I110" s="534">
        <f t="shared" si="30"/>
        <v>31.442957466543</v>
      </c>
      <c r="J110" s="534">
        <f t="shared" si="30"/>
        <v>30.680002367284136</v>
      </c>
      <c r="K110" s="534">
        <f t="shared" si="30"/>
        <v>28.321455164344219</v>
      </c>
      <c r="L110" s="534">
        <f t="shared" si="30"/>
        <v>30.081940650895795</v>
      </c>
      <c r="M110" s="534">
        <f t="shared" si="30"/>
        <v>36.890421387309118</v>
      </c>
      <c r="N110" s="534">
        <f t="shared" si="30"/>
        <v>28.163203512357594</v>
      </c>
      <c r="O110" s="534">
        <f t="shared" si="30"/>
        <v>28.713714697595176</v>
      </c>
      <c r="P110" s="1959">
        <f t="shared" si="30"/>
        <v>22.446124337131899</v>
      </c>
      <c r="Q110" s="1959">
        <f t="shared" si="30"/>
        <v>27.762911144356185</v>
      </c>
      <c r="R110" s="1959">
        <f t="shared" si="30"/>
        <v>28.272442875176086</v>
      </c>
      <c r="S110" s="1959">
        <f t="shared" si="30"/>
        <v>22.869005253346891</v>
      </c>
      <c r="T110" s="1959">
        <f t="shared" si="30"/>
        <v>21.929654414379467</v>
      </c>
      <c r="U110" s="1959">
        <f t="shared" si="30"/>
        <v>18.607865675333557</v>
      </c>
    </row>
    <row r="113" spans="2:24" ht="13.5" customHeight="1">
      <c r="B113" s="534" t="s">
        <v>153</v>
      </c>
      <c r="D113" s="534">
        <f t="shared" ref="D113:X113" si="31">IF(D63&lt;0, (D63/D28)*100)</f>
        <v>-9.7688049495278415E-2</v>
      </c>
      <c r="E113" s="534">
        <f t="shared" si="31"/>
        <v>-0.11570726063060456</v>
      </c>
      <c r="F113" s="534">
        <f t="shared" si="31"/>
        <v>-0.13466199838405601</v>
      </c>
      <c r="G113" s="534">
        <f t="shared" si="31"/>
        <v>-0.26239832065074786</v>
      </c>
      <c r="H113" s="534">
        <f t="shared" si="31"/>
        <v>-0.24366471734892786</v>
      </c>
      <c r="I113" s="534">
        <f t="shared" si="31"/>
        <v>-6.3197809142616385E-2</v>
      </c>
      <c r="J113" s="534">
        <f t="shared" si="31"/>
        <v>-7.716049382716049E-2</v>
      </c>
      <c r="K113" s="534">
        <f t="shared" si="31"/>
        <v>-7.5117370892018781E-2</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5340</v>
      </c>
      <c r="B1" s="82" t="s">
        <v>5341</v>
      </c>
      <c r="C1" s="82"/>
      <c r="D1" s="28"/>
      <c r="E1" s="28"/>
      <c r="F1" s="28"/>
      <c r="G1" s="29"/>
      <c r="H1" s="28"/>
      <c r="I1" s="28"/>
      <c r="J1" s="28"/>
      <c r="K1" s="28"/>
      <c r="L1" s="28"/>
      <c r="M1" s="28"/>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row>
    <row r="2" spans="1:39">
      <c r="B2" s="30" t="s">
        <v>5342</v>
      </c>
      <c r="C2" s="30"/>
      <c r="D2" s="28"/>
      <c r="E2" s="298"/>
      <c r="F2" s="298"/>
      <c r="G2" s="298"/>
      <c r="H2" s="298"/>
      <c r="I2" s="298"/>
      <c r="J2" s="298"/>
      <c r="K2" s="298"/>
      <c r="L2" s="298"/>
      <c r="M2" s="298"/>
      <c r="N2" s="2465"/>
      <c r="O2" s="2465"/>
      <c r="P2" s="2465"/>
      <c r="Q2" s="2465"/>
      <c r="R2" s="2465"/>
      <c r="S2" s="2465"/>
      <c r="T2" s="2465"/>
      <c r="U2" s="2465"/>
      <c r="V2" s="2465"/>
      <c r="W2" s="2465"/>
      <c r="X2" s="2465"/>
      <c r="Y2" s="2465"/>
      <c r="Z2" s="2465"/>
      <c r="AA2" s="2465"/>
      <c r="AB2" s="2465"/>
      <c r="AC2" s="2465"/>
      <c r="AD2" s="2465"/>
      <c r="AE2" s="2465"/>
      <c r="AF2" s="2465"/>
      <c r="AG2" s="2465"/>
      <c r="AH2" s="2465"/>
      <c r="AI2" s="2465"/>
      <c r="AJ2" s="2465"/>
      <c r="AK2" s="2465"/>
      <c r="AL2" s="2465"/>
      <c r="AM2" s="2465"/>
    </row>
    <row r="3" spans="1:39">
      <c r="B3" s="34" t="s">
        <v>3</v>
      </c>
      <c r="C3" s="34"/>
      <c r="D3" s="28">
        <v>2011</v>
      </c>
      <c r="E3" s="28">
        <v>2012</v>
      </c>
      <c r="F3" s="28">
        <v>2013</v>
      </c>
      <c r="G3" s="28">
        <v>2014</v>
      </c>
      <c r="H3" s="28">
        <v>2015</v>
      </c>
      <c r="I3" s="28">
        <v>2016</v>
      </c>
      <c r="J3" s="28">
        <v>2017</v>
      </c>
      <c r="K3" s="28">
        <v>2018</v>
      </c>
      <c r="L3" s="28">
        <v>2019</v>
      </c>
      <c r="M3" s="2">
        <v>2020</v>
      </c>
      <c r="N3" s="2465"/>
      <c r="O3" s="2465"/>
      <c r="P3" s="2465"/>
      <c r="Q3" s="2465"/>
      <c r="R3" s="2465"/>
      <c r="S3" s="2465"/>
      <c r="T3" s="2465"/>
      <c r="U3" s="2465"/>
      <c r="V3" s="2465"/>
      <c r="W3" s="2465"/>
      <c r="X3" s="2465"/>
      <c r="Y3" s="2465"/>
      <c r="Z3" s="2465"/>
      <c r="AA3" s="2465"/>
      <c r="AB3" s="2465"/>
      <c r="AC3" s="2465"/>
      <c r="AD3" s="2465"/>
      <c r="AE3" s="2465"/>
      <c r="AF3" s="2465"/>
      <c r="AG3" s="2465"/>
      <c r="AH3" s="2465"/>
      <c r="AI3" s="2465"/>
      <c r="AJ3" s="2465"/>
      <c r="AK3" s="2465"/>
      <c r="AL3" s="2465"/>
      <c r="AM3" s="2465"/>
    </row>
    <row r="4" spans="1:39">
      <c r="B4" s="34" t="s">
        <v>4</v>
      </c>
      <c r="C4" s="34"/>
      <c r="D4" s="28" t="s">
        <v>16</v>
      </c>
      <c r="E4" s="28" t="s">
        <v>17</v>
      </c>
      <c r="F4" s="28" t="s">
        <v>18</v>
      </c>
      <c r="G4" s="29" t="s">
        <v>19</v>
      </c>
      <c r="H4" s="28" t="s">
        <v>20</v>
      </c>
      <c r="I4" s="28" t="s">
        <v>21</v>
      </c>
      <c r="J4" s="28" t="s">
        <v>22</v>
      </c>
      <c r="K4" s="28" t="s">
        <v>23</v>
      </c>
      <c r="L4" s="28" t="s">
        <v>24</v>
      </c>
      <c r="M4" s="2" t="s">
        <v>25</v>
      </c>
      <c r="N4" s="2465"/>
      <c r="O4" s="2465"/>
      <c r="P4" s="2465"/>
      <c r="Q4" s="2465"/>
      <c r="R4" s="2465"/>
      <c r="S4" s="2465"/>
      <c r="T4" s="2465"/>
      <c r="U4" s="2465"/>
      <c r="V4" s="2465"/>
      <c r="W4" s="2465"/>
      <c r="X4" s="2465"/>
      <c r="Y4" s="2465"/>
      <c r="Z4" s="2465"/>
      <c r="AA4" s="2465"/>
      <c r="AB4" s="2465"/>
      <c r="AC4" s="2465"/>
      <c r="AD4" s="2465"/>
      <c r="AE4" s="2465"/>
      <c r="AF4" s="2465"/>
      <c r="AG4" s="2465"/>
      <c r="AH4" s="2465"/>
      <c r="AI4" s="2465"/>
      <c r="AJ4" s="2465"/>
      <c r="AK4" s="2465"/>
      <c r="AL4" s="2465"/>
      <c r="AM4" s="2465"/>
    </row>
    <row r="5" spans="1:39">
      <c r="A5" t="s">
        <v>28</v>
      </c>
      <c r="B5" s="34" t="s">
        <v>29</v>
      </c>
      <c r="C5" s="34"/>
      <c r="D5" s="28" t="s">
        <v>30</v>
      </c>
      <c r="E5" s="28" t="s">
        <v>30</v>
      </c>
      <c r="F5" s="28" t="s">
        <v>30</v>
      </c>
      <c r="G5" s="28" t="s">
        <v>30</v>
      </c>
      <c r="H5" s="28" t="s">
        <v>30</v>
      </c>
      <c r="I5" s="28" t="s">
        <v>369</v>
      </c>
      <c r="J5" s="28" t="s">
        <v>32</v>
      </c>
      <c r="K5" s="28" t="s">
        <v>32</v>
      </c>
      <c r="L5" s="28" t="s">
        <v>32</v>
      </c>
      <c r="M5" s="2" t="s">
        <v>32</v>
      </c>
      <c r="N5" s="2465"/>
      <c r="O5" s="2465"/>
      <c r="P5" s="2465"/>
      <c r="Q5" s="2465"/>
      <c r="R5" s="2465"/>
      <c r="S5" s="2465"/>
      <c r="T5" s="2465"/>
      <c r="U5" s="2465"/>
      <c r="V5" s="2465"/>
      <c r="W5" s="2465"/>
      <c r="X5" s="2465"/>
      <c r="Y5" s="2465"/>
      <c r="Z5" s="2465"/>
      <c r="AA5" s="2465"/>
      <c r="AB5" s="2465"/>
      <c r="AC5" s="2465"/>
      <c r="AD5" s="2465"/>
      <c r="AE5" s="2465"/>
      <c r="AF5" s="2465"/>
      <c r="AG5" s="2465"/>
      <c r="AH5" s="2465"/>
      <c r="AI5" s="2465"/>
      <c r="AJ5" s="2465"/>
      <c r="AK5" s="2465"/>
      <c r="AL5" s="2465"/>
      <c r="AM5" s="2465"/>
    </row>
    <row r="6" spans="1:39" s="9" customFormat="1">
      <c r="A6" s="240" t="s">
        <v>788</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5"/>
      <c r="O6" s="2465"/>
      <c r="P6" s="2465"/>
      <c r="Q6" s="2465"/>
      <c r="R6" s="2465"/>
      <c r="S6" s="2465"/>
      <c r="T6" s="2465"/>
      <c r="U6" s="2465"/>
      <c r="V6" s="2465"/>
      <c r="W6" s="2465"/>
      <c r="X6" s="2465"/>
      <c r="Y6" s="2465"/>
      <c r="Z6" s="2465"/>
      <c r="AA6" s="2465"/>
      <c r="AB6" s="2465"/>
      <c r="AC6" s="2465"/>
      <c r="AD6" s="2465"/>
      <c r="AE6" s="2465"/>
      <c r="AF6" s="2465"/>
      <c r="AG6" s="2465"/>
      <c r="AH6" s="2465"/>
      <c r="AI6" s="2465"/>
      <c r="AJ6" s="2465"/>
      <c r="AK6" s="2465"/>
      <c r="AL6" s="2465"/>
      <c r="AM6" s="2465"/>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5"/>
      <c r="O7" s="2465"/>
      <c r="P7" s="2465"/>
      <c r="Q7" s="2465"/>
      <c r="R7" s="2465"/>
      <c r="S7" s="2465"/>
      <c r="T7" s="2465"/>
      <c r="U7" s="2465"/>
      <c r="V7" s="2465"/>
      <c r="W7" s="2465"/>
      <c r="X7" s="2465"/>
      <c r="Y7" s="2465"/>
      <c r="Z7" s="2465"/>
      <c r="AA7" s="2465"/>
      <c r="AB7" s="2465"/>
      <c r="AC7" s="2465"/>
      <c r="AD7" s="2465"/>
      <c r="AE7" s="2465"/>
      <c r="AF7" s="2465"/>
      <c r="AG7" s="2465"/>
      <c r="AH7" s="2465"/>
      <c r="AI7" s="2465"/>
      <c r="AJ7" s="2465"/>
      <c r="AK7" s="2465"/>
      <c r="AL7" s="2465"/>
      <c r="AM7" s="2465"/>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5"/>
      <c r="O8" s="2465"/>
      <c r="P8" s="2465"/>
      <c r="Q8" s="2465"/>
      <c r="R8" s="2465"/>
      <c r="S8" s="2465"/>
      <c r="T8" s="2465"/>
      <c r="U8" s="2465"/>
      <c r="V8" s="2465"/>
      <c r="W8" s="2465"/>
      <c r="X8" s="2465"/>
      <c r="Y8" s="2465"/>
      <c r="Z8" s="2465"/>
      <c r="AA8" s="2465"/>
      <c r="AB8" s="2465"/>
      <c r="AC8" s="2465"/>
      <c r="AD8" s="2465"/>
      <c r="AE8" s="2465"/>
      <c r="AF8" s="2465"/>
      <c r="AG8" s="2465"/>
      <c r="AH8" s="2465"/>
      <c r="AI8" s="2465"/>
      <c r="AJ8" s="2465"/>
      <c r="AK8" s="2465"/>
      <c r="AL8" s="2465"/>
      <c r="AM8" s="2465"/>
    </row>
    <row r="9" spans="1:39" ht="16.5">
      <c r="A9" t="s">
        <v>76</v>
      </c>
      <c r="B9" s="90" t="s">
        <v>5343</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5"/>
      <c r="O9" s="2465"/>
      <c r="P9" s="2465"/>
      <c r="Q9" s="2465"/>
      <c r="R9" s="2465"/>
      <c r="S9" s="2465"/>
      <c r="T9" s="2465"/>
      <c r="U9" s="2465"/>
      <c r="V9" s="2465"/>
      <c r="W9" s="2465"/>
      <c r="X9" s="2465"/>
      <c r="Y9" s="2465"/>
      <c r="Z9" s="2465"/>
      <c r="AA9" s="2465"/>
      <c r="AB9" s="2465"/>
      <c r="AC9" s="2465"/>
      <c r="AD9" s="2465"/>
      <c r="AE9" s="2465"/>
      <c r="AF9" s="2465"/>
      <c r="AG9" s="2465"/>
      <c r="AH9" s="2465"/>
      <c r="AI9" s="2465"/>
      <c r="AJ9" s="2465"/>
      <c r="AK9" s="2465"/>
      <c r="AL9" s="2465"/>
      <c r="AM9" s="2465"/>
    </row>
    <row r="10" spans="1:39">
      <c r="A10" s="90" t="s">
        <v>377</v>
      </c>
      <c r="B10" s="90" t="s">
        <v>5344</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5"/>
      <c r="O10" s="2465"/>
      <c r="P10" s="2465"/>
      <c r="Q10" s="2465"/>
      <c r="R10" s="2465"/>
      <c r="S10" s="2465"/>
      <c r="T10" s="2465"/>
      <c r="U10" s="2465"/>
      <c r="V10" s="2465"/>
      <c r="W10" s="2465"/>
      <c r="X10" s="2465"/>
      <c r="Y10" s="2465"/>
      <c r="Z10" s="2465"/>
      <c r="AA10" s="2465"/>
      <c r="AB10" s="2465"/>
      <c r="AC10" s="2465"/>
      <c r="AD10" s="2465"/>
      <c r="AE10" s="2465"/>
      <c r="AF10" s="2465"/>
      <c r="AG10" s="2465"/>
      <c r="AH10" s="2465"/>
      <c r="AI10" s="2465"/>
      <c r="AJ10" s="2465"/>
      <c r="AK10" s="2465"/>
      <c r="AL10" s="2465"/>
      <c r="AM10" s="2465"/>
    </row>
    <row r="11" spans="1:39">
      <c r="A11" s="99"/>
      <c r="B11" s="99" t="s">
        <v>7191</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5"/>
      <c r="O11" s="2465"/>
      <c r="P11" s="2465"/>
      <c r="Q11" s="2465"/>
      <c r="R11" s="2465"/>
      <c r="S11" s="2465"/>
      <c r="T11" s="2465"/>
      <c r="U11" s="2465"/>
      <c r="V11" s="2465"/>
      <c r="W11" s="2465"/>
      <c r="X11" s="2465"/>
      <c r="Y11" s="2465"/>
      <c r="Z11" s="2465"/>
      <c r="AA11" s="2465"/>
      <c r="AB11" s="2465"/>
      <c r="AC11" s="2465"/>
      <c r="AD11" s="2465"/>
      <c r="AE11" s="2465"/>
      <c r="AF11" s="2465"/>
      <c r="AG11" s="2465"/>
      <c r="AH11" s="2465"/>
      <c r="AI11" s="2465"/>
      <c r="AJ11" s="2465"/>
      <c r="AK11" s="2465"/>
      <c r="AL11" s="2465"/>
      <c r="AM11" s="2465"/>
    </row>
    <row r="12" spans="1:39">
      <c r="A12" s="99"/>
      <c r="B12" s="99"/>
      <c r="C12" s="27"/>
      <c r="D12" s="125"/>
      <c r="E12" s="125"/>
      <c r="F12" s="125"/>
      <c r="G12" s="125"/>
      <c r="H12" s="125"/>
      <c r="I12" s="125"/>
      <c r="J12" s="125"/>
      <c r="K12" s="125"/>
      <c r="L12" s="125"/>
      <c r="M12" s="125"/>
      <c r="N12" s="2465"/>
      <c r="O12" s="2465"/>
      <c r="P12" s="2465"/>
      <c r="Q12" s="2465"/>
      <c r="R12" s="2465"/>
      <c r="S12" s="2465"/>
      <c r="T12" s="2465"/>
      <c r="U12" s="2465"/>
      <c r="V12" s="2465"/>
      <c r="W12" s="2465"/>
      <c r="X12" s="2465"/>
      <c r="Y12" s="2465"/>
      <c r="Z12" s="2465"/>
      <c r="AA12" s="2465"/>
      <c r="AB12" s="2465"/>
      <c r="AC12" s="2465"/>
      <c r="AD12" s="2465"/>
      <c r="AE12" s="2465"/>
      <c r="AF12" s="2465"/>
      <c r="AG12" s="2465"/>
      <c r="AH12" s="2465"/>
      <c r="AI12" s="2465"/>
      <c r="AJ12" s="2465"/>
      <c r="AK12" s="2465"/>
      <c r="AL12" s="2465"/>
      <c r="AM12" s="2465"/>
    </row>
    <row r="13" spans="1:39">
      <c r="A13" s="99"/>
      <c r="B13" s="99"/>
      <c r="C13" s="27"/>
      <c r="D13" s="125"/>
      <c r="E13" s="125"/>
      <c r="F13" s="125"/>
      <c r="G13" s="125"/>
      <c r="H13" s="125"/>
      <c r="I13" s="125"/>
      <c r="J13" s="125"/>
      <c r="K13" s="125"/>
      <c r="L13" s="125"/>
      <c r="M13" s="125"/>
      <c r="N13" s="2465"/>
      <c r="O13" s="2465"/>
      <c r="P13" s="2465"/>
      <c r="Q13" s="2465"/>
      <c r="R13" s="2465"/>
      <c r="S13" s="2465"/>
      <c r="T13" s="2465"/>
      <c r="U13" s="2465"/>
      <c r="V13" s="2465"/>
      <c r="W13" s="2465"/>
      <c r="X13" s="2465"/>
      <c r="Y13" s="2465"/>
      <c r="Z13" s="2465"/>
      <c r="AA13" s="2465"/>
      <c r="AB13" s="2465"/>
      <c r="AC13" s="2465"/>
      <c r="AD13" s="2465"/>
      <c r="AE13" s="2465"/>
      <c r="AF13" s="2465"/>
      <c r="AG13" s="2465"/>
      <c r="AH13" s="2465"/>
      <c r="AI13" s="2465"/>
      <c r="AJ13" s="2465"/>
      <c r="AK13" s="2465"/>
      <c r="AL13" s="2465"/>
      <c r="AM13" s="2465"/>
    </row>
    <row r="14" spans="1:39">
      <c r="A14" s="99"/>
      <c r="B14" s="99"/>
      <c r="C14" s="27"/>
      <c r="D14" s="125"/>
      <c r="E14" s="125"/>
      <c r="F14" s="125"/>
      <c r="G14" s="125"/>
      <c r="H14" s="125"/>
      <c r="I14" s="125"/>
      <c r="J14" s="125"/>
      <c r="K14" s="125"/>
      <c r="L14" s="125"/>
      <c r="M14" s="125"/>
      <c r="N14" s="2465"/>
      <c r="O14" s="2465"/>
      <c r="P14" s="2465"/>
      <c r="Q14" s="2465"/>
      <c r="R14" s="2465"/>
      <c r="S14" s="2465"/>
      <c r="T14" s="2465"/>
      <c r="U14" s="2465"/>
      <c r="V14" s="2465"/>
      <c r="W14" s="2465"/>
      <c r="X14" s="2465"/>
      <c r="Y14" s="2465"/>
      <c r="Z14" s="2465"/>
      <c r="AA14" s="2465"/>
      <c r="AB14" s="2465"/>
      <c r="AC14" s="2465"/>
      <c r="AD14" s="2465"/>
      <c r="AE14" s="2465"/>
      <c r="AF14" s="2465"/>
      <c r="AG14" s="2465"/>
      <c r="AH14" s="2465"/>
      <c r="AI14" s="2465"/>
      <c r="AJ14" s="2465"/>
      <c r="AK14" s="2465"/>
      <c r="AL14" s="2465"/>
      <c r="AM14" s="2465"/>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5"/>
      <c r="O15" s="2465"/>
      <c r="P15" s="2465"/>
      <c r="Q15" s="2465"/>
      <c r="R15" s="2465"/>
      <c r="S15" s="2465"/>
      <c r="T15" s="2465"/>
      <c r="U15" s="2465"/>
      <c r="V15" s="2465"/>
      <c r="W15" s="2465"/>
      <c r="X15" s="2465"/>
      <c r="Y15" s="2465"/>
      <c r="Z15" s="2465"/>
      <c r="AA15" s="2465"/>
      <c r="AB15" s="2465"/>
      <c r="AC15" s="2465"/>
      <c r="AD15" s="2465"/>
      <c r="AE15" s="2465"/>
      <c r="AF15" s="2465"/>
      <c r="AG15" s="2465"/>
      <c r="AH15" s="2465"/>
      <c r="AI15" s="2465"/>
      <c r="AJ15" s="2465"/>
      <c r="AK15" s="2465"/>
      <c r="AL15" s="2465"/>
      <c r="AM15" s="2465"/>
    </row>
    <row r="16" spans="1:39" s="9" customFormat="1" ht="16.5">
      <c r="A16" s="148" t="s">
        <v>198</v>
      </c>
      <c r="B16" s="148" t="s">
        <v>538</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5"/>
      <c r="O16" s="2465"/>
      <c r="P16" s="2465"/>
      <c r="Q16" s="2465"/>
      <c r="R16" s="2465"/>
      <c r="S16" s="2465"/>
      <c r="T16" s="2465"/>
      <c r="U16" s="2465"/>
      <c r="V16" s="2465"/>
      <c r="W16" s="2465"/>
      <c r="X16" s="2465"/>
      <c r="Y16" s="2465"/>
      <c r="Z16" s="2465"/>
      <c r="AA16" s="2465"/>
      <c r="AB16" s="2465"/>
      <c r="AC16" s="2465"/>
      <c r="AD16" s="2465"/>
      <c r="AE16" s="2465"/>
      <c r="AF16" s="2465"/>
      <c r="AG16" s="2465"/>
      <c r="AH16" s="2465"/>
      <c r="AI16" s="2465"/>
      <c r="AJ16" s="2465"/>
      <c r="AK16" s="2465"/>
      <c r="AL16" s="2465"/>
      <c r="AM16" s="2465"/>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5"/>
      <c r="O17" s="2465"/>
      <c r="P17" s="2465"/>
      <c r="Q17" s="2465"/>
      <c r="R17" s="2465"/>
      <c r="S17" s="2465"/>
      <c r="T17" s="2465"/>
      <c r="U17" s="2465"/>
      <c r="V17" s="2465"/>
      <c r="W17" s="2465"/>
      <c r="X17" s="2465"/>
      <c r="Y17" s="2465"/>
      <c r="Z17" s="2465"/>
      <c r="AA17" s="2465"/>
      <c r="AB17" s="2465"/>
      <c r="AC17" s="2465"/>
      <c r="AD17" s="2465"/>
      <c r="AE17" s="2465"/>
      <c r="AF17" s="2465"/>
      <c r="AG17" s="2465"/>
      <c r="AH17" s="2465"/>
      <c r="AI17" s="2465"/>
      <c r="AJ17" s="2465"/>
      <c r="AK17" s="2465"/>
      <c r="AL17" s="2465"/>
      <c r="AM17" s="2465"/>
    </row>
    <row r="18" spans="1:39" ht="16.5">
      <c r="A18" s="99" t="s">
        <v>800</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5"/>
      <c r="O18" s="2465"/>
      <c r="P18" s="2465"/>
      <c r="Q18" s="2465"/>
      <c r="R18" s="2465"/>
      <c r="S18" s="2465"/>
      <c r="T18" s="2465"/>
      <c r="U18" s="2465"/>
      <c r="V18" s="2465"/>
      <c r="W18" s="2465"/>
      <c r="X18" s="2465"/>
      <c r="Y18" s="2465"/>
      <c r="Z18" s="2465"/>
      <c r="AA18" s="2465"/>
      <c r="AB18" s="2465"/>
      <c r="AC18" s="2465"/>
      <c r="AD18" s="2465"/>
      <c r="AE18" s="2465"/>
      <c r="AF18" s="2465"/>
      <c r="AG18" s="2465"/>
      <c r="AH18" s="2465"/>
      <c r="AI18" s="2465"/>
      <c r="AJ18" s="2465"/>
      <c r="AK18" s="2465"/>
      <c r="AL18" s="2465"/>
      <c r="AM18" s="2465"/>
    </row>
    <row r="19" spans="1:39" ht="16.5">
      <c r="A19" s="99" t="s">
        <v>1009</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5"/>
      <c r="O19" s="2465"/>
      <c r="P19" s="2465"/>
      <c r="Q19" s="2465"/>
      <c r="R19" s="2465"/>
      <c r="S19" s="2465"/>
      <c r="T19" s="2465"/>
      <c r="U19" s="2465"/>
      <c r="V19" s="2465"/>
      <c r="W19" s="2465"/>
      <c r="X19" s="2465"/>
      <c r="Y19" s="2465"/>
      <c r="Z19" s="2465"/>
      <c r="AA19" s="2465"/>
      <c r="AB19" s="2465"/>
      <c r="AC19" s="2465"/>
      <c r="AD19" s="2465"/>
      <c r="AE19" s="2465"/>
      <c r="AF19" s="2465"/>
      <c r="AG19" s="2465"/>
      <c r="AH19" s="2465"/>
      <c r="AI19" s="2465"/>
      <c r="AJ19" s="2465"/>
      <c r="AK19" s="2465"/>
      <c r="AL19" s="2465"/>
      <c r="AM19" s="2465"/>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5"/>
      <c r="O20" s="2465"/>
      <c r="P20" s="2465"/>
      <c r="Q20" s="2465"/>
      <c r="R20" s="2465"/>
      <c r="S20" s="2465"/>
      <c r="T20" s="2465"/>
      <c r="U20" s="2465"/>
      <c r="V20" s="2465"/>
      <c r="W20" s="2465"/>
      <c r="X20" s="2465"/>
      <c r="Y20" s="2465"/>
      <c r="Z20" s="2465"/>
      <c r="AA20" s="2465"/>
      <c r="AB20" s="2465"/>
      <c r="AC20" s="2465"/>
      <c r="AD20" s="2465"/>
      <c r="AE20" s="2465"/>
      <c r="AF20" s="2465"/>
      <c r="AG20" s="2465"/>
      <c r="AH20" s="2465"/>
      <c r="AI20" s="2465"/>
      <c r="AJ20" s="2465"/>
      <c r="AK20" s="2465"/>
      <c r="AL20" s="2465"/>
      <c r="AM20" s="2465"/>
    </row>
    <row r="21" spans="1:39" ht="16.5">
      <c r="A21" s="100" t="s">
        <v>2811</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5"/>
      <c r="O21" s="2465"/>
      <c r="P21" s="2465"/>
      <c r="Q21" s="2465"/>
      <c r="R21" s="2465"/>
      <c r="S21" s="2465"/>
      <c r="T21" s="2465"/>
      <c r="U21" s="2465"/>
      <c r="V21" s="2465"/>
      <c r="W21" s="2465"/>
      <c r="X21" s="2465"/>
      <c r="Y21" s="2465"/>
      <c r="Z21" s="2465"/>
      <c r="AA21" s="2465"/>
      <c r="AB21" s="2465"/>
      <c r="AC21" s="2465"/>
      <c r="AD21" s="2465"/>
      <c r="AE21" s="2465"/>
      <c r="AF21" s="2465"/>
      <c r="AG21" s="2465"/>
      <c r="AH21" s="2465"/>
      <c r="AI21" s="2465"/>
      <c r="AJ21" s="2465"/>
      <c r="AK21" s="2465"/>
      <c r="AL21" s="2465"/>
      <c r="AM21" s="2465"/>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5"/>
      <c r="O22" s="2465"/>
      <c r="P22" s="2465"/>
      <c r="Q22" s="2465"/>
      <c r="R22" s="2465"/>
      <c r="S22" s="2465"/>
      <c r="T22" s="2465"/>
      <c r="U22" s="2465"/>
      <c r="V22" s="2465"/>
      <c r="W22" s="2465"/>
      <c r="X22" s="2465"/>
      <c r="Y22" s="2465"/>
      <c r="Z22" s="2465"/>
      <c r="AA22" s="2465"/>
      <c r="AB22" s="2465"/>
      <c r="AC22" s="2465"/>
      <c r="AD22" s="2465"/>
      <c r="AE22" s="2465"/>
      <c r="AF22" s="2465"/>
      <c r="AG22" s="2465"/>
      <c r="AH22" s="2465"/>
      <c r="AI22" s="2465"/>
      <c r="AJ22" s="2465"/>
      <c r="AK22" s="2465"/>
      <c r="AL22" s="2465"/>
      <c r="AM22" s="2465"/>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5"/>
      <c r="O23" s="2465"/>
      <c r="P23" s="2465"/>
      <c r="Q23" s="2465"/>
      <c r="R23" s="2465"/>
      <c r="S23" s="2465"/>
      <c r="T23" s="2465"/>
      <c r="U23" s="2465"/>
      <c r="V23" s="2465"/>
      <c r="W23" s="2465"/>
      <c r="X23" s="2465"/>
      <c r="Y23" s="2465"/>
      <c r="Z23" s="2465"/>
      <c r="AA23" s="2465"/>
      <c r="AB23" s="2465"/>
      <c r="AC23" s="2465"/>
      <c r="AD23" s="2465"/>
      <c r="AE23" s="2465"/>
      <c r="AF23" s="2465"/>
      <c r="AG23" s="2465"/>
      <c r="AH23" s="2465"/>
      <c r="AI23" s="2465"/>
      <c r="AJ23" s="2465"/>
      <c r="AK23" s="2465"/>
      <c r="AL23" s="2465"/>
      <c r="AM23" s="2465"/>
    </row>
    <row r="24" spans="1:39" ht="16.5">
      <c r="A24" t="s">
        <v>76</v>
      </c>
      <c r="B24" s="90" t="s">
        <v>2458</v>
      </c>
      <c r="C24" s="27"/>
      <c r="D24" s="125"/>
      <c r="E24" s="125"/>
      <c r="F24" s="125"/>
      <c r="G24" s="125"/>
      <c r="H24" s="125"/>
      <c r="I24" s="125"/>
      <c r="J24" s="125"/>
      <c r="K24" s="125"/>
      <c r="L24" s="125"/>
      <c r="M24" s="125"/>
      <c r="N24" s="2465"/>
      <c r="O24" s="2465"/>
      <c r="P24" s="2465"/>
      <c r="Q24" s="2465"/>
      <c r="R24" s="2465"/>
      <c r="S24" s="2465"/>
      <c r="T24" s="2465"/>
      <c r="U24" s="2465"/>
      <c r="V24" s="2465"/>
      <c r="W24" s="2465"/>
      <c r="X24" s="2465"/>
      <c r="Y24" s="2465"/>
      <c r="Z24" s="2465"/>
      <c r="AA24" s="2465"/>
      <c r="AB24" s="2465"/>
      <c r="AC24" s="2465"/>
      <c r="AD24" s="2465"/>
      <c r="AE24" s="2465"/>
      <c r="AF24" s="2465"/>
      <c r="AG24" s="2465"/>
      <c r="AH24" s="2465"/>
      <c r="AI24" s="2465"/>
      <c r="AJ24" s="2465"/>
      <c r="AK24" s="2465"/>
      <c r="AL24" s="2465"/>
      <c r="AM24" s="2465"/>
    </row>
    <row r="25" spans="1:39" ht="16.5">
      <c r="A25" t="s">
        <v>76</v>
      </c>
      <c r="B25" s="90" t="s">
        <v>5346</v>
      </c>
      <c r="C25" s="27"/>
      <c r="D25" s="125"/>
      <c r="E25" s="125"/>
      <c r="F25" s="125"/>
      <c r="G25" s="125"/>
      <c r="H25" s="125"/>
      <c r="I25" s="125"/>
      <c r="J25" s="125"/>
      <c r="K25" s="125"/>
      <c r="L25" s="125"/>
      <c r="M25" s="125"/>
      <c r="N25" s="2465"/>
      <c r="O25" s="2465"/>
      <c r="P25" s="2465"/>
      <c r="Q25" s="2465"/>
      <c r="R25" s="2465"/>
      <c r="S25" s="2465"/>
      <c r="T25" s="2465"/>
      <c r="U25" s="2465"/>
      <c r="V25" s="2465"/>
      <c r="W25" s="2465"/>
      <c r="X25" s="2465"/>
      <c r="Y25" s="2465"/>
      <c r="Z25" s="2465"/>
      <c r="AA25" s="2465"/>
      <c r="AB25" s="2465"/>
      <c r="AC25" s="2465"/>
      <c r="AD25" s="2465"/>
      <c r="AE25" s="2465"/>
      <c r="AF25" s="2465"/>
      <c r="AG25" s="2465"/>
      <c r="AH25" s="2465"/>
      <c r="AI25" s="2465"/>
      <c r="AJ25" s="2465"/>
      <c r="AK25" s="2465"/>
      <c r="AL25" s="2465"/>
      <c r="AM25" s="2465"/>
    </row>
    <row r="26" spans="1:39" s="9" customFormat="1" ht="16.5">
      <c r="A26" s="9" t="s">
        <v>115</v>
      </c>
      <c r="B26" s="18" t="s">
        <v>2460</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5"/>
      <c r="O26" s="2465"/>
      <c r="P26" s="2465"/>
      <c r="Q26" s="2465"/>
      <c r="R26" s="2465"/>
      <c r="S26" s="2465"/>
      <c r="T26" s="2465"/>
      <c r="U26" s="2465"/>
      <c r="V26" s="2465"/>
      <c r="W26" s="2465"/>
      <c r="X26" s="2465"/>
      <c r="Y26" s="2465"/>
      <c r="Z26" s="2465"/>
      <c r="AA26" s="2465"/>
      <c r="AB26" s="2465"/>
      <c r="AC26" s="2465"/>
      <c r="AD26" s="2465"/>
      <c r="AE26" s="2465"/>
      <c r="AF26" s="2465"/>
      <c r="AG26" s="2465"/>
      <c r="AH26" s="2465"/>
      <c r="AI26" s="2465"/>
      <c r="AJ26" s="2465"/>
      <c r="AK26" s="2465"/>
      <c r="AL26" s="2465"/>
      <c r="AM26" s="2465"/>
    </row>
    <row r="27" spans="1:39" ht="16.5">
      <c r="A27" s="90" t="s">
        <v>818</v>
      </c>
      <c r="B27" s="90" t="s">
        <v>5347</v>
      </c>
      <c r="C27" s="380" t="s">
        <v>1036</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5"/>
      <c r="O27" s="2465"/>
      <c r="P27" s="2465"/>
      <c r="Q27" s="2465"/>
      <c r="R27" s="2465"/>
      <c r="S27" s="2465"/>
      <c r="T27" s="2465"/>
      <c r="U27" s="2465"/>
      <c r="V27" s="2465"/>
      <c r="W27" s="2465"/>
      <c r="X27" s="2465"/>
      <c r="Y27" s="2465"/>
      <c r="Z27" s="2465"/>
      <c r="AA27" s="2465"/>
      <c r="AB27" s="2465"/>
      <c r="AC27" s="2465"/>
      <c r="AD27" s="2465"/>
      <c r="AE27" s="2465"/>
      <c r="AF27" s="2465"/>
      <c r="AG27" s="2465"/>
      <c r="AH27" s="2465"/>
      <c r="AI27" s="2465"/>
      <c r="AJ27" s="2465"/>
      <c r="AK27" s="2465"/>
      <c r="AL27" s="2465"/>
      <c r="AM27" s="2465"/>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5"/>
      <c r="O28" s="2465"/>
      <c r="P28" s="2465"/>
      <c r="Q28" s="2465"/>
      <c r="R28" s="2465"/>
      <c r="S28" s="2465"/>
      <c r="T28" s="2465"/>
      <c r="U28" s="2465"/>
      <c r="V28" s="2465"/>
      <c r="W28" s="2465"/>
      <c r="X28" s="2465"/>
      <c r="Y28" s="2465"/>
      <c r="Z28" s="2465"/>
      <c r="AA28" s="2465"/>
      <c r="AB28" s="2465"/>
      <c r="AC28" s="2465"/>
      <c r="AD28" s="2465"/>
      <c r="AE28" s="2465"/>
      <c r="AF28" s="2465"/>
      <c r="AG28" s="2465"/>
      <c r="AH28" s="2465"/>
      <c r="AI28" s="2465"/>
      <c r="AJ28" s="2465"/>
      <c r="AK28" s="2465"/>
      <c r="AL28" s="2465"/>
      <c r="AM28" s="2465"/>
    </row>
    <row r="29" spans="1:39" ht="16.5">
      <c r="A29" t="s">
        <v>76</v>
      </c>
      <c r="B29" s="90" t="s">
        <v>824</v>
      </c>
      <c r="C29" s="27"/>
      <c r="D29" s="125"/>
      <c r="E29" s="125"/>
      <c r="F29" s="125"/>
      <c r="G29" s="125"/>
      <c r="H29" s="125"/>
      <c r="I29" s="125"/>
      <c r="J29" s="125"/>
      <c r="K29" s="125"/>
      <c r="L29" s="125"/>
      <c r="M29" s="125"/>
      <c r="N29" s="2465"/>
      <c r="O29" s="2465"/>
      <c r="P29" s="2465"/>
      <c r="Q29" s="2465"/>
      <c r="R29" s="2465"/>
      <c r="S29" s="2465"/>
      <c r="T29" s="2465"/>
      <c r="U29" s="2465"/>
      <c r="V29" s="2465"/>
      <c r="W29" s="2465"/>
      <c r="X29" s="2465"/>
      <c r="Y29" s="2465"/>
      <c r="Z29" s="2465"/>
      <c r="AA29" s="2465"/>
      <c r="AB29" s="2465"/>
      <c r="AC29" s="2465"/>
      <c r="AD29" s="2465"/>
      <c r="AE29" s="2465"/>
      <c r="AF29" s="2465"/>
      <c r="AG29" s="2465"/>
      <c r="AH29" s="2465"/>
      <c r="AI29" s="2465"/>
      <c r="AJ29" s="2465"/>
      <c r="AK29" s="2465"/>
      <c r="AL29" s="2465"/>
      <c r="AM29" s="2465"/>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5"/>
      <c r="O30" s="2465"/>
      <c r="P30" s="2465"/>
      <c r="Q30" s="2465"/>
      <c r="R30" s="2465"/>
      <c r="S30" s="2465"/>
      <c r="T30" s="2465"/>
      <c r="U30" s="2465"/>
      <c r="V30" s="2465"/>
      <c r="W30" s="2465"/>
      <c r="X30" s="2465"/>
      <c r="Y30" s="2465"/>
      <c r="Z30" s="2465"/>
      <c r="AA30" s="2465"/>
      <c r="AB30" s="2465"/>
      <c r="AC30" s="2465"/>
      <c r="AD30" s="2465"/>
      <c r="AE30" s="2465"/>
      <c r="AF30" s="2465"/>
      <c r="AG30" s="2465"/>
      <c r="AH30" s="2465"/>
      <c r="AI30" s="2465"/>
      <c r="AJ30" s="2465"/>
      <c r="AK30" s="2465"/>
      <c r="AL30" s="2465"/>
      <c r="AM30" s="2465"/>
    </row>
    <row r="31" spans="1:39" ht="15.75">
      <c r="A31" s="90" t="s">
        <v>418</v>
      </c>
      <c r="B31" s="90" t="s">
        <v>418</v>
      </c>
      <c r="C31" s="380" t="s">
        <v>1032</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5"/>
      <c r="O31" s="2465"/>
      <c r="P31" s="2465"/>
      <c r="Q31" s="2465"/>
      <c r="R31" s="2465"/>
      <c r="S31" s="2465"/>
      <c r="T31" s="2465"/>
      <c r="U31" s="2465"/>
      <c r="V31" s="2465"/>
      <c r="W31" s="2465"/>
      <c r="X31" s="2465"/>
      <c r="Y31" s="2465"/>
      <c r="Z31" s="2465"/>
      <c r="AA31" s="2465"/>
      <c r="AB31" s="2465"/>
      <c r="AC31" s="2465"/>
      <c r="AD31" s="2465"/>
      <c r="AE31" s="2465"/>
      <c r="AF31" s="2465"/>
      <c r="AG31" s="2465"/>
      <c r="AH31" s="2465"/>
      <c r="AI31" s="2465"/>
      <c r="AJ31" s="2465"/>
      <c r="AK31" s="2465"/>
      <c r="AL31" s="2465"/>
      <c r="AM31" s="2465"/>
    </row>
    <row r="32" spans="1:39" ht="15.75">
      <c r="A32" t="s">
        <v>421</v>
      </c>
      <c r="B32" t="s">
        <v>421</v>
      </c>
      <c r="C32" s="380" t="s">
        <v>1032</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5"/>
      <c r="O32" s="2465"/>
      <c r="P32" s="2465"/>
      <c r="Q32" s="2465"/>
      <c r="R32" s="2465"/>
      <c r="S32" s="2465"/>
      <c r="T32" s="2465"/>
      <c r="U32" s="2465"/>
      <c r="V32" s="2465"/>
      <c r="W32" s="2465"/>
      <c r="X32" s="2465"/>
      <c r="Y32" s="2465"/>
      <c r="Z32" s="2465"/>
      <c r="AA32" s="2465"/>
      <c r="AB32" s="2465"/>
      <c r="AC32" s="2465"/>
      <c r="AD32" s="2465"/>
      <c r="AE32" s="2465"/>
      <c r="AF32" s="2465"/>
      <c r="AG32" s="2465"/>
      <c r="AH32" s="2465"/>
      <c r="AI32" s="2465"/>
      <c r="AJ32" s="2465"/>
      <c r="AK32" s="2465"/>
      <c r="AL32" s="2465"/>
      <c r="AM32" s="2465"/>
    </row>
    <row r="33" spans="1:39">
      <c r="B33" s="90" t="s">
        <v>209</v>
      </c>
      <c r="C33" s="58"/>
      <c r="D33" s="125"/>
      <c r="E33" s="125"/>
      <c r="F33" s="125"/>
      <c r="G33" s="125"/>
      <c r="H33" s="125"/>
      <c r="I33" s="125"/>
      <c r="J33" s="125"/>
      <c r="K33" s="125"/>
      <c r="L33" s="125"/>
      <c r="M33" s="125"/>
      <c r="N33" s="2465"/>
      <c r="O33" s="2465"/>
      <c r="P33" s="2465"/>
      <c r="Q33" s="2465"/>
      <c r="R33" s="2465"/>
      <c r="S33" s="2465"/>
      <c r="T33" s="2465"/>
      <c r="U33" s="2465"/>
      <c r="V33" s="2465"/>
      <c r="W33" s="2465"/>
      <c r="X33" s="2465"/>
      <c r="Y33" s="2465"/>
      <c r="Z33" s="2465"/>
      <c r="AA33" s="2465"/>
      <c r="AB33" s="2465"/>
      <c r="AC33" s="2465"/>
      <c r="AD33" s="2465"/>
      <c r="AE33" s="2465"/>
      <c r="AF33" s="2465"/>
      <c r="AG33" s="2465"/>
      <c r="AH33" s="2465"/>
      <c r="AI33" s="2465"/>
      <c r="AJ33" s="2465"/>
      <c r="AK33" s="2465"/>
      <c r="AL33" s="2465"/>
      <c r="AM33" s="2465"/>
    </row>
    <row r="34" spans="1:39" ht="15.75">
      <c r="A34" s="90" t="s">
        <v>7056</v>
      </c>
      <c r="B34" s="90" t="s">
        <v>7056</v>
      </c>
      <c r="C34" s="380" t="s">
        <v>1036</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5"/>
      <c r="O34" s="2465"/>
      <c r="P34" s="2465"/>
      <c r="Q34" s="2465"/>
      <c r="R34" s="2465"/>
      <c r="S34" s="2465"/>
      <c r="T34" s="2465"/>
      <c r="U34" s="2465"/>
      <c r="V34" s="2465"/>
      <c r="W34" s="2465"/>
      <c r="X34" s="2465"/>
      <c r="Y34" s="2465"/>
      <c r="Z34" s="2465"/>
      <c r="AA34" s="2465"/>
      <c r="AB34" s="2465"/>
      <c r="AC34" s="2465"/>
      <c r="AD34" s="2465"/>
      <c r="AE34" s="2465"/>
      <c r="AF34" s="2465"/>
      <c r="AG34" s="2465"/>
      <c r="AH34" s="2465"/>
      <c r="AI34" s="2465"/>
      <c r="AJ34" s="2465"/>
      <c r="AK34" s="2465"/>
      <c r="AL34" s="2465"/>
      <c r="AM34" s="2465"/>
    </row>
    <row r="35" spans="1:39" ht="15.75">
      <c r="A35" s="90" t="s">
        <v>1358</v>
      </c>
      <c r="B35" s="90" t="s">
        <v>1358</v>
      </c>
      <c r="C35" s="380" t="s">
        <v>1036</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5"/>
      <c r="O35" s="2465"/>
      <c r="P35" s="2465"/>
      <c r="Q35" s="2465"/>
      <c r="R35" s="2465"/>
      <c r="S35" s="2465"/>
      <c r="T35" s="2465"/>
      <c r="U35" s="2465"/>
      <c r="V35" s="2465"/>
      <c r="W35" s="2465"/>
      <c r="X35" s="2465"/>
      <c r="Y35" s="2465"/>
      <c r="Z35" s="2465"/>
      <c r="AA35" s="2465"/>
      <c r="AB35" s="2465"/>
      <c r="AC35" s="2465"/>
      <c r="AD35" s="2465"/>
      <c r="AE35" s="2465"/>
      <c r="AF35" s="2465"/>
      <c r="AG35" s="2465"/>
      <c r="AH35" s="2465"/>
      <c r="AI35" s="2465"/>
      <c r="AJ35" s="2465"/>
      <c r="AK35" s="2465"/>
      <c r="AL35" s="2465"/>
      <c r="AM35" s="2465"/>
    </row>
    <row r="36" spans="1:39" ht="15.75">
      <c r="A36" s="90" t="s">
        <v>7192</v>
      </c>
      <c r="B36" s="90" t="s">
        <v>7192</v>
      </c>
      <c r="C36" s="380" t="s">
        <v>1036</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5"/>
      <c r="O36" s="2465"/>
      <c r="P36" s="2465"/>
      <c r="Q36" s="2465"/>
      <c r="R36" s="2465"/>
      <c r="S36" s="2465"/>
      <c r="T36" s="2465"/>
      <c r="U36" s="2465"/>
      <c r="V36" s="2465"/>
      <c r="W36" s="2465"/>
      <c r="X36" s="2465"/>
      <c r="Y36" s="2465"/>
      <c r="Z36" s="2465"/>
      <c r="AA36" s="2465"/>
      <c r="AB36" s="2465"/>
      <c r="AC36" s="2465"/>
      <c r="AD36" s="2465"/>
      <c r="AE36" s="2465"/>
      <c r="AF36" s="2465"/>
      <c r="AG36" s="2465"/>
      <c r="AH36" s="2465"/>
      <c r="AI36" s="2465"/>
      <c r="AJ36" s="2465"/>
      <c r="AK36" s="2465"/>
      <c r="AL36" s="2465"/>
      <c r="AM36" s="2465"/>
    </row>
    <row r="37" spans="1:39">
      <c r="A37" s="90" t="s">
        <v>2267</v>
      </c>
      <c r="B37" s="90" t="s">
        <v>2267</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5350</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619</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1764</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829</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2477</v>
      </c>
      <c r="D47" s="21"/>
      <c r="E47" s="21"/>
      <c r="F47" s="21"/>
      <c r="G47" s="21"/>
      <c r="H47" s="21"/>
      <c r="I47" s="21"/>
      <c r="J47" s="21"/>
      <c r="K47" s="21"/>
      <c r="L47" s="21"/>
      <c r="M47" s="21"/>
    </row>
    <row r="48" spans="1:39" ht="16.5">
      <c r="B48" s="139" t="s">
        <v>879</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5351</v>
      </c>
      <c r="B1" s="794" t="s">
        <v>5352</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5353</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4324</v>
      </c>
      <c r="C6" s="822" t="s">
        <v>35</v>
      </c>
      <c r="D6" s="823"/>
      <c r="E6" s="823"/>
      <c r="F6" s="823"/>
      <c r="G6" s="823"/>
      <c r="H6" s="823"/>
      <c r="I6" s="823"/>
      <c r="J6" s="823"/>
      <c r="K6" s="823"/>
      <c r="L6" s="829">
        <v>75054599000.000015</v>
      </c>
      <c r="M6" s="1939">
        <v>69360450000</v>
      </c>
      <c r="N6" s="1939">
        <f>N7+N10</f>
        <v>85197679000</v>
      </c>
      <c r="O6" s="1939">
        <f>O7+O10</f>
        <v>101958318000</v>
      </c>
      <c r="P6" s="1939">
        <f t="shared" ref="P6:Z6" si="0">P7+P10</f>
        <v>114156500000</v>
      </c>
      <c r="Q6" s="1939">
        <f t="shared" si="0"/>
        <v>121376900000.00002</v>
      </c>
      <c r="R6" s="1939">
        <f t="shared" si="0"/>
        <v>128514899999.99998</v>
      </c>
      <c r="S6" s="1939">
        <f t="shared" si="0"/>
        <v>122560000000</v>
      </c>
      <c r="T6" s="1939">
        <f t="shared" si="0"/>
        <v>123176900000.00002</v>
      </c>
      <c r="U6" s="1939">
        <f t="shared" si="0"/>
        <v>130221499999.99998</v>
      </c>
      <c r="V6" s="1939">
        <f t="shared" si="0"/>
        <v>139838600000</v>
      </c>
      <c r="W6" s="1939">
        <f t="shared" si="0"/>
        <v>150444000000</v>
      </c>
      <c r="X6" s="1939">
        <f t="shared" si="0"/>
        <v>161566900000</v>
      </c>
      <c r="Y6" s="1939">
        <f t="shared" si="0"/>
        <v>173236800000</v>
      </c>
      <c r="Z6" s="1939">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40">
        <v>51472755000</v>
      </c>
      <c r="N8" s="1940">
        <v>63793336000</v>
      </c>
      <c r="O8" s="1940">
        <v>77056056000</v>
      </c>
      <c r="P8" s="1940">
        <v>86240500000</v>
      </c>
      <c r="Q8" s="1940">
        <v>91433700000.000015</v>
      </c>
      <c r="R8" s="1940">
        <v>97394699999.999985</v>
      </c>
      <c r="S8" s="1940">
        <v>92532800000</v>
      </c>
      <c r="T8" s="1940">
        <v>92218000000.000015</v>
      </c>
      <c r="U8" s="1940">
        <v>96434299999.999985</v>
      </c>
      <c r="V8" s="1940">
        <v>103944200000.00002</v>
      </c>
      <c r="W8" s="1161">
        <v>112235999999.99998</v>
      </c>
      <c r="X8" s="1161">
        <v>120963700000.00002</v>
      </c>
      <c r="Y8" s="834">
        <v>131049599999.99998</v>
      </c>
      <c r="Z8" s="834">
        <v>138083500000</v>
      </c>
    </row>
    <row r="9" spans="1:30">
      <c r="A9" s="807" t="s">
        <v>561</v>
      </c>
      <c r="B9" s="807" t="s">
        <v>572</v>
      </c>
      <c r="C9" s="805" t="s">
        <v>41</v>
      </c>
      <c r="D9" s="543"/>
      <c r="E9" s="543"/>
      <c r="F9" s="543"/>
      <c r="G9" s="543"/>
      <c r="H9" s="543"/>
      <c r="I9" s="543"/>
      <c r="J9" s="543"/>
      <c r="K9" s="543"/>
      <c r="L9" s="809">
        <v>6047053000</v>
      </c>
      <c r="M9" s="1940">
        <v>6936045000</v>
      </c>
      <c r="N9" s="1940">
        <v>7554474000</v>
      </c>
      <c r="O9" s="1940">
        <v>8927226000</v>
      </c>
      <c r="P9" s="1940">
        <v>10468500000</v>
      </c>
      <c r="Q9" s="1940">
        <v>11228700000.000002</v>
      </c>
      <c r="R9" s="1940">
        <v>12678600000.000002</v>
      </c>
      <c r="S9" s="1940">
        <v>12256000000</v>
      </c>
      <c r="T9" s="1940">
        <v>14491400000.000002</v>
      </c>
      <c r="U9" s="1940">
        <v>16189700000</v>
      </c>
      <c r="V9" s="1940">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40">
        <v>0</v>
      </c>
      <c r="N10" s="1940">
        <v>0</v>
      </c>
      <c r="O10" s="1940">
        <v>939708000</v>
      </c>
      <c r="P10" s="1940">
        <v>997000000</v>
      </c>
      <c r="Q10" s="1940">
        <v>534700000.00000006</v>
      </c>
      <c r="R10" s="1940">
        <v>576300000</v>
      </c>
      <c r="S10" s="1940">
        <v>612800000</v>
      </c>
      <c r="T10" s="1940">
        <v>658700000</v>
      </c>
      <c r="U10" s="1940">
        <v>703900000</v>
      </c>
      <c r="V10" s="1940">
        <v>747800000</v>
      </c>
      <c r="W10" s="1161">
        <v>796000000</v>
      </c>
      <c r="X10" s="1161">
        <v>845900000</v>
      </c>
      <c r="Y10" s="834">
        <v>897600000</v>
      </c>
      <c r="Z10" s="834">
        <v>952300000</v>
      </c>
    </row>
    <row r="11" spans="1:30">
      <c r="A11" s="807" t="s">
        <v>563</v>
      </c>
      <c r="B11" s="807" t="s">
        <v>564</v>
      </c>
      <c r="C11" s="805" t="s">
        <v>41</v>
      </c>
      <c r="D11" s="543"/>
      <c r="E11" s="543"/>
      <c r="F11" s="543"/>
      <c r="G11" s="543"/>
      <c r="H11" s="543"/>
      <c r="I11" s="543"/>
      <c r="J11" s="543"/>
      <c r="K11" s="543"/>
      <c r="L11" s="809">
        <v>11738397000</v>
      </c>
      <c r="M11" s="1940">
        <v>10951650000</v>
      </c>
      <c r="N11" s="1940">
        <v>13849869000</v>
      </c>
      <c r="O11" s="1940">
        <v>15035328000</v>
      </c>
      <c r="P11" s="1940">
        <v>16450500000</v>
      </c>
      <c r="Q11" s="1940">
        <v>18179800000.000004</v>
      </c>
      <c r="R11" s="1940">
        <v>17865300000</v>
      </c>
      <c r="S11" s="1940">
        <v>17158399999.999998</v>
      </c>
      <c r="T11" s="1940">
        <v>15808800000</v>
      </c>
      <c r="U11" s="1940">
        <v>16893600000</v>
      </c>
      <c r="V11" s="1940">
        <v>17947200000</v>
      </c>
      <c r="W11" s="1161">
        <v>19104000000</v>
      </c>
      <c r="X11" s="1161">
        <v>20301600000</v>
      </c>
      <c r="Y11" s="834">
        <v>21542400000</v>
      </c>
      <c r="Z11" s="834">
        <v>22855200000</v>
      </c>
    </row>
    <row r="12" spans="1:30">
      <c r="A12" s="808" t="s">
        <v>5354</v>
      </c>
      <c r="B12" s="808" t="s">
        <v>5355</v>
      </c>
      <c r="C12" s="795" t="s">
        <v>1001</v>
      </c>
      <c r="D12" s="543"/>
      <c r="E12" s="543"/>
      <c r="F12" s="543"/>
      <c r="G12" s="543"/>
      <c r="H12" s="543"/>
      <c r="I12" s="543"/>
      <c r="J12" s="543"/>
      <c r="K12" s="543"/>
      <c r="L12" s="809">
        <v>0</v>
      </c>
      <c r="M12" s="1940">
        <v>730110000</v>
      </c>
      <c r="N12" s="1940">
        <v>419693000.00000006</v>
      </c>
      <c r="O12" s="1940">
        <v>469854000</v>
      </c>
      <c r="P12" s="1940"/>
      <c r="Q12" s="1940"/>
      <c r="R12" s="1940"/>
      <c r="S12" s="1940"/>
      <c r="T12" s="1940"/>
      <c r="U12" s="1940"/>
      <c r="V12" s="1940"/>
      <c r="W12" s="1161"/>
      <c r="X12" s="1161"/>
      <c r="Y12" s="834"/>
      <c r="Z12" s="834"/>
    </row>
    <row r="13" spans="1:30">
      <c r="A13" s="808" t="s">
        <v>2237</v>
      </c>
      <c r="B13" s="808" t="s">
        <v>5356</v>
      </c>
      <c r="C13" s="795" t="s">
        <v>1001</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571</v>
      </c>
      <c r="C15" s="805" t="s">
        <v>201</v>
      </c>
      <c r="D15" s="543"/>
      <c r="E15" s="543"/>
      <c r="F15" s="543"/>
      <c r="G15" s="543"/>
      <c r="H15" s="543"/>
      <c r="I15" s="543"/>
      <c r="J15" s="543"/>
      <c r="K15" s="543"/>
      <c r="L15" s="809">
        <v>53356350000</v>
      </c>
      <c r="M15" s="1941">
        <f>M16+M17+M18+M19+M20+M21+M22+M23</f>
        <v>56583525000</v>
      </c>
      <c r="N15" s="1941">
        <f>N16+N17+N18+N19+N20+N21+N22+N23</f>
        <v>62114564000</v>
      </c>
      <c r="O15" s="1940">
        <v>69538392000</v>
      </c>
      <c r="P15" s="1940">
        <v>74276500000</v>
      </c>
      <c r="Q15" s="2680">
        <f>Q16+Q17+Q19+Q20+Q21+Q22+Q23</f>
        <v>83947900000.000015</v>
      </c>
      <c r="R15" s="2680">
        <f t="shared" ref="R15:Z15" si="4">R16+R17+R19+R20+R21+R22+R23</f>
        <v>95089500000</v>
      </c>
      <c r="S15" s="2680">
        <f t="shared" si="4"/>
        <v>103563200000</v>
      </c>
      <c r="T15" s="2680">
        <f t="shared" si="4"/>
        <v>106709400000</v>
      </c>
      <c r="U15" s="2680">
        <f t="shared" si="4"/>
        <v>114735700000</v>
      </c>
      <c r="V15" s="2680">
        <f t="shared" si="4"/>
        <v>123387000000</v>
      </c>
      <c r="W15" s="2680">
        <f t="shared" si="4"/>
        <v>127360000000</v>
      </c>
      <c r="X15" s="2680">
        <f t="shared" si="4"/>
        <v>131960400000</v>
      </c>
      <c r="Y15" s="2680">
        <f t="shared" si="4"/>
        <v>138230400000</v>
      </c>
      <c r="Z15" s="2680">
        <f t="shared" si="4"/>
        <v>147606500000</v>
      </c>
    </row>
    <row r="16" spans="1:30">
      <c r="A16" s="807" t="s">
        <v>800</v>
      </c>
      <c r="B16" s="807" t="s">
        <v>5357</v>
      </c>
      <c r="C16" s="805" t="s">
        <v>204</v>
      </c>
      <c r="D16" s="543"/>
      <c r="E16" s="543"/>
      <c r="F16" s="543"/>
      <c r="G16" s="543"/>
      <c r="H16" s="543"/>
      <c r="I16" s="543"/>
      <c r="J16" s="543"/>
      <c r="K16" s="543"/>
      <c r="L16" s="809">
        <v>18496868000.000004</v>
      </c>
      <c r="M16" s="1940">
        <v>18617804999.999996</v>
      </c>
      <c r="N16" s="1940">
        <v>20145264000</v>
      </c>
      <c r="O16" s="1940">
        <v>23022846000</v>
      </c>
      <c r="P16" s="1940">
        <v>24925000000</v>
      </c>
      <c r="Q16" s="1940">
        <v>28873800000.000008</v>
      </c>
      <c r="R16" s="1940">
        <v>34578000000</v>
      </c>
      <c r="S16" s="1940">
        <v>37993600000</v>
      </c>
      <c r="T16" s="1940">
        <v>39522000000</v>
      </c>
      <c r="U16" s="1940">
        <v>42234000000</v>
      </c>
      <c r="V16" s="1940">
        <v>46363600000</v>
      </c>
      <c r="W16" s="1940">
        <v>47760000000</v>
      </c>
      <c r="X16" s="1940">
        <v>49062200000</v>
      </c>
      <c r="Y16" s="834">
        <v>51163200000</v>
      </c>
      <c r="Z16" s="834">
        <v>53328799999.999992</v>
      </c>
    </row>
    <row r="17" spans="1:30">
      <c r="A17" s="807" t="s">
        <v>1062</v>
      </c>
      <c r="B17" s="807" t="s">
        <v>5358</v>
      </c>
      <c r="C17" s="805" t="s">
        <v>204</v>
      </c>
      <c r="D17" s="543"/>
      <c r="E17" s="543"/>
      <c r="F17" s="543"/>
      <c r="G17" s="543"/>
      <c r="H17" s="543"/>
      <c r="I17" s="543"/>
      <c r="J17" s="543"/>
      <c r="K17" s="543"/>
      <c r="L17" s="809">
        <v>15295487000</v>
      </c>
      <c r="M17" s="1940">
        <v>18252750000</v>
      </c>
      <c r="N17" s="1940">
        <v>21404342999.999996</v>
      </c>
      <c r="O17" s="1940">
        <v>23962553999.999992</v>
      </c>
      <c r="P17" s="1940">
        <v>28414500000</v>
      </c>
      <c r="Q17" s="1940">
        <v>34220800000.000004</v>
      </c>
      <c r="R17" s="1940">
        <v>34578000000</v>
      </c>
      <c r="S17" s="1940">
        <v>39832000000</v>
      </c>
      <c r="T17" s="1940">
        <v>40180700000</v>
      </c>
      <c r="U17" s="1940">
        <v>42937900000</v>
      </c>
      <c r="V17" s="1940">
        <v>45615800000</v>
      </c>
      <c r="W17" s="1940">
        <v>47760000000</v>
      </c>
      <c r="X17" s="1940">
        <v>49062200000</v>
      </c>
      <c r="Y17" s="834">
        <v>51163200000</v>
      </c>
      <c r="Z17" s="834">
        <v>55233400000</v>
      </c>
    </row>
    <row r="18" spans="1:30">
      <c r="A18" s="807" t="s">
        <v>5359</v>
      </c>
      <c r="B18" s="807" t="s">
        <v>5360</v>
      </c>
      <c r="C18" s="805"/>
      <c r="D18" s="543"/>
      <c r="E18" s="543"/>
      <c r="F18" s="543"/>
      <c r="G18" s="543"/>
      <c r="H18" s="543"/>
      <c r="I18" s="543"/>
      <c r="J18" s="543"/>
      <c r="K18" s="543"/>
      <c r="L18" s="809"/>
      <c r="M18" s="1940"/>
      <c r="N18" s="1940"/>
      <c r="O18" s="1940"/>
      <c r="P18" s="1940">
        <v>28912999999.999996</v>
      </c>
      <c r="Q18" s="1940">
        <v>33686100000.000004</v>
      </c>
      <c r="R18" s="1940">
        <v>34578000000</v>
      </c>
      <c r="S18" s="1940">
        <v>33091200000.000004</v>
      </c>
      <c r="T18" s="1940">
        <v>30958900000</v>
      </c>
      <c r="U18" s="1940">
        <v>35195000000</v>
      </c>
      <c r="V18" s="1940">
        <v>41876799999.999992</v>
      </c>
      <c r="W18" s="1940">
        <v>44575999999.999992</v>
      </c>
      <c r="X18" s="1940">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40">
        <v>4745715000</v>
      </c>
      <c r="N19" s="1940">
        <v>4616623000.000001</v>
      </c>
      <c r="O19" s="1940">
        <v>5638247999.999999</v>
      </c>
      <c r="P19" s="1940">
        <v>5483500000.000001</v>
      </c>
      <c r="Q19" s="1940">
        <v>5881700000.000001</v>
      </c>
      <c r="R19" s="1940">
        <v>5763000000</v>
      </c>
      <c r="S19" s="1940">
        <v>6128000000</v>
      </c>
      <c r="T19" s="1940">
        <v>6587000000</v>
      </c>
      <c r="U19" s="1940">
        <v>8446800000</v>
      </c>
      <c r="V19" s="1940">
        <v>9721400000</v>
      </c>
      <c r="W19" s="1940">
        <v>10348000000</v>
      </c>
      <c r="X19" s="1940">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40">
        <v>0</v>
      </c>
      <c r="N20" s="1940">
        <v>0</v>
      </c>
      <c r="O20" s="1940">
        <v>0</v>
      </c>
      <c r="P20" s="1940"/>
      <c r="Q20" s="1940"/>
      <c r="R20" s="1940"/>
      <c r="S20" s="1940"/>
      <c r="T20" s="1940"/>
      <c r="U20" s="1940"/>
      <c r="V20" s="1940"/>
      <c r="W20" s="1161"/>
      <c r="X20" s="1161"/>
      <c r="Y20" s="834"/>
      <c r="Z20" s="834"/>
    </row>
    <row r="21" spans="1:30">
      <c r="A21" s="807" t="s">
        <v>53</v>
      </c>
      <c r="B21" s="807" t="s">
        <v>53</v>
      </c>
      <c r="C21" s="805" t="s">
        <v>204</v>
      </c>
      <c r="D21" s="543"/>
      <c r="E21" s="543"/>
      <c r="F21" s="543"/>
      <c r="G21" s="543"/>
      <c r="H21" s="543"/>
      <c r="I21" s="543"/>
      <c r="J21" s="543"/>
      <c r="K21" s="543"/>
      <c r="L21" s="809">
        <v>0</v>
      </c>
      <c r="M21" s="1940">
        <v>0</v>
      </c>
      <c r="N21" s="1940">
        <v>0</v>
      </c>
      <c r="O21" s="1940">
        <v>0</v>
      </c>
      <c r="P21" s="1940"/>
      <c r="Q21" s="1940"/>
      <c r="R21" s="1940"/>
      <c r="S21" s="1940"/>
      <c r="T21" s="1940"/>
      <c r="U21" s="1940"/>
      <c r="V21" s="1940"/>
      <c r="W21" s="1161"/>
      <c r="X21" s="1161"/>
      <c r="Y21" s="834"/>
      <c r="Z21" s="834"/>
    </row>
    <row r="22" spans="1:30">
      <c r="A22" s="807" t="s">
        <v>809</v>
      </c>
      <c r="B22" s="807" t="s">
        <v>5361</v>
      </c>
      <c r="C22" s="805" t="s">
        <v>204</v>
      </c>
      <c r="D22" s="543"/>
      <c r="E22" s="543"/>
      <c r="F22" s="543"/>
      <c r="G22" s="543"/>
      <c r="H22" s="543"/>
      <c r="I22" s="543"/>
      <c r="J22" s="543"/>
      <c r="K22" s="543"/>
      <c r="L22" s="809">
        <v>8181307000</v>
      </c>
      <c r="M22" s="1940">
        <v>8396265000</v>
      </c>
      <c r="N22" s="1940">
        <v>8813553000</v>
      </c>
      <c r="O22" s="1940">
        <v>9866934000</v>
      </c>
      <c r="P22" s="1940">
        <v>9970000000</v>
      </c>
      <c r="Q22" s="1940">
        <v>10694000000.000002</v>
      </c>
      <c r="R22" s="1940">
        <v>10949700000</v>
      </c>
      <c r="S22" s="1940">
        <v>12256000000</v>
      </c>
      <c r="T22" s="1940">
        <v>13832700000</v>
      </c>
      <c r="U22" s="1940">
        <v>14781900000</v>
      </c>
      <c r="V22" s="1940">
        <v>15703800000.000002</v>
      </c>
      <c r="W22" s="1940">
        <v>15920000000</v>
      </c>
      <c r="X22" s="1940">
        <v>16918000000</v>
      </c>
      <c r="Y22" s="834">
        <v>17054400000</v>
      </c>
      <c r="Z22" s="834">
        <v>18093700000</v>
      </c>
    </row>
    <row r="23" spans="1:30">
      <c r="A23" s="807" t="s">
        <v>5362</v>
      </c>
      <c r="B23" s="807" t="s">
        <v>5363</v>
      </c>
      <c r="C23" s="805" t="s">
        <v>204</v>
      </c>
      <c r="D23" s="543"/>
      <c r="E23" s="543"/>
      <c r="F23" s="543"/>
      <c r="G23" s="543"/>
      <c r="H23" s="543"/>
      <c r="I23" s="543"/>
      <c r="J23" s="543"/>
      <c r="K23" s="543"/>
      <c r="L23" s="809">
        <v>6047053000</v>
      </c>
      <c r="M23" s="1940">
        <v>6570990000</v>
      </c>
      <c r="N23" s="1940">
        <v>7134781000</v>
      </c>
      <c r="O23" s="1940">
        <v>7047809999.9999981</v>
      </c>
      <c r="P23" s="1940">
        <v>5483500000.000001</v>
      </c>
      <c r="Q23" s="1940">
        <v>4277600000.0000005</v>
      </c>
      <c r="R23" s="1940">
        <v>9220800000</v>
      </c>
      <c r="S23" s="1940">
        <v>7353600000</v>
      </c>
      <c r="T23" s="1940">
        <v>6587000000</v>
      </c>
      <c r="U23" s="1940">
        <v>6335100000.000001</v>
      </c>
      <c r="V23" s="1940">
        <v>5982400000</v>
      </c>
      <c r="W23" s="1940">
        <v>5571999999.999999</v>
      </c>
      <c r="X23" s="1940">
        <v>5921299999.999999</v>
      </c>
      <c r="Y23" s="834">
        <v>7180800000</v>
      </c>
      <c r="Z23" s="834">
        <v>8570700000.000001</v>
      </c>
    </row>
    <row r="24" spans="1:30">
      <c r="A24" s="805" t="s">
        <v>237</v>
      </c>
      <c r="B24" s="805" t="s">
        <v>5364</v>
      </c>
      <c r="C24" s="805" t="s">
        <v>201</v>
      </c>
      <c r="D24" s="543"/>
      <c r="E24" s="543"/>
      <c r="F24" s="543"/>
      <c r="G24" s="543"/>
      <c r="H24" s="543"/>
      <c r="I24" s="543"/>
      <c r="J24" s="543"/>
      <c r="K24" s="543"/>
      <c r="L24" s="809">
        <v>13872651000</v>
      </c>
      <c r="M24" s="1940">
        <v>18617804999.999996</v>
      </c>
      <c r="N24" s="1940">
        <v>22663422000</v>
      </c>
      <c r="O24" s="1940">
        <v>23492700000</v>
      </c>
      <c r="P24" s="1940">
        <v>28912999999.999996</v>
      </c>
      <c r="Q24" s="1940">
        <v>33686100000.000004</v>
      </c>
      <c r="R24" s="1940">
        <v>34578000000</v>
      </c>
      <c r="S24" s="1940">
        <v>33091200000.000004</v>
      </c>
      <c r="T24" s="1940">
        <v>30958900000</v>
      </c>
      <c r="U24" s="1940">
        <v>35195000000</v>
      </c>
      <c r="V24" s="1940">
        <v>41876799999.999992</v>
      </c>
      <c r="W24" s="1940">
        <v>44575999999.999992</v>
      </c>
      <c r="X24" s="1940">
        <v>44832700000</v>
      </c>
      <c r="Y24" s="834">
        <v>44880000000</v>
      </c>
      <c r="Z24" s="834">
        <v>46662700000</v>
      </c>
    </row>
    <row r="25" spans="1:30">
      <c r="A25" s="506" t="s">
        <v>76</v>
      </c>
      <c r="B25" s="805" t="s">
        <v>5365</v>
      </c>
      <c r="C25" s="801"/>
      <c r="D25" s="543"/>
      <c r="E25" s="543"/>
      <c r="F25" s="543"/>
      <c r="G25" s="543"/>
      <c r="H25" s="543"/>
      <c r="I25" s="543"/>
      <c r="J25" s="543"/>
      <c r="K25" s="543"/>
      <c r="L25" s="809">
        <v>13872651000</v>
      </c>
      <c r="M25" s="1940">
        <v>18617804999.999996</v>
      </c>
      <c r="N25" s="1940">
        <v>23083115000</v>
      </c>
      <c r="O25" s="1940">
        <v>23492700000</v>
      </c>
      <c r="P25" s="1940">
        <v>28912999999.999996</v>
      </c>
      <c r="Q25" s="1940">
        <v>33686100000.000004</v>
      </c>
      <c r="R25" s="1940">
        <v>34578000000</v>
      </c>
      <c r="S25" s="1940">
        <v>33091200000.000004</v>
      </c>
      <c r="T25" s="1940">
        <v>30958900000</v>
      </c>
      <c r="U25" s="1940">
        <v>35195000000</v>
      </c>
      <c r="V25" s="1940">
        <v>41876799999.999992</v>
      </c>
      <c r="W25" s="1940">
        <v>44575999999.999992</v>
      </c>
      <c r="X25" s="1940">
        <v>44832700000</v>
      </c>
      <c r="Y25" s="834">
        <v>44880000000</v>
      </c>
      <c r="Z25" s="834">
        <v>46662700000</v>
      </c>
    </row>
    <row r="26" spans="1:30">
      <c r="A26" s="506" t="s">
        <v>76</v>
      </c>
      <c r="B26" s="805" t="s">
        <v>590</v>
      </c>
      <c r="C26" s="801"/>
      <c r="D26" s="543"/>
      <c r="E26" s="543"/>
      <c r="F26" s="543"/>
      <c r="G26" s="543"/>
      <c r="H26" s="543"/>
      <c r="I26" s="543"/>
      <c r="J26" s="543"/>
      <c r="K26" s="543"/>
      <c r="L26" s="809">
        <v>0</v>
      </c>
      <c r="M26" s="1940">
        <v>0</v>
      </c>
      <c r="N26" s="1940">
        <v>419693000.00000006</v>
      </c>
      <c r="O26" s="1940">
        <v>0</v>
      </c>
      <c r="P26" s="1940"/>
      <c r="Q26" s="1940"/>
      <c r="R26" s="1940"/>
      <c r="S26" s="1940"/>
      <c r="T26" s="1940"/>
      <c r="U26" s="1940"/>
      <c r="V26" s="1940"/>
      <c r="W26" s="1161"/>
      <c r="X26" s="1161"/>
      <c r="Y26" s="834"/>
      <c r="Z26" s="834"/>
    </row>
    <row r="27" spans="1:30">
      <c r="A27" s="506" t="s">
        <v>76</v>
      </c>
      <c r="B27" s="805" t="s">
        <v>5360</v>
      </c>
      <c r="C27" s="801"/>
      <c r="D27" s="543"/>
      <c r="E27" s="543"/>
      <c r="F27" s="543"/>
      <c r="G27" s="543"/>
      <c r="H27" s="543"/>
      <c r="I27" s="543"/>
      <c r="J27" s="543"/>
      <c r="K27" s="543"/>
      <c r="L27" s="809">
        <v>0</v>
      </c>
      <c r="M27" s="1940"/>
      <c r="N27" s="1940"/>
      <c r="O27" s="1940"/>
      <c r="P27" s="1940"/>
      <c r="Q27" s="1940"/>
      <c r="R27" s="1940"/>
      <c r="S27" s="1940"/>
      <c r="T27" s="1940"/>
      <c r="U27" s="1940"/>
      <c r="V27" s="1940"/>
      <c r="W27" s="1161"/>
      <c r="X27" s="1161"/>
      <c r="Y27" s="834"/>
      <c r="Z27" s="834"/>
    </row>
    <row r="28" spans="1:30">
      <c r="A28" s="506" t="s">
        <v>76</v>
      </c>
      <c r="B28" s="805" t="s">
        <v>5366</v>
      </c>
      <c r="C28" s="801"/>
      <c r="D28" s="543"/>
      <c r="E28" s="543"/>
      <c r="F28" s="543"/>
      <c r="G28" s="543"/>
      <c r="H28" s="543"/>
      <c r="I28" s="543"/>
      <c r="J28" s="543"/>
      <c r="K28" s="543"/>
      <c r="L28" s="809">
        <v>21698249000</v>
      </c>
      <c r="M28" s="1940">
        <v>13141980000</v>
      </c>
      <c r="N28" s="1940">
        <v>22243729000</v>
      </c>
      <c r="O28" s="1940">
        <v>32889780000</v>
      </c>
      <c r="P28" s="1940">
        <v>39381500000</v>
      </c>
      <c r="Q28" s="1940">
        <v>37429000000.000008</v>
      </c>
      <c r="R28" s="1940">
        <v>32849100000</v>
      </c>
      <c r="S28" s="1940">
        <v>19609600000</v>
      </c>
      <c r="T28" s="1940">
        <v>15150100000</v>
      </c>
      <c r="U28" s="1940">
        <v>15485800000.000002</v>
      </c>
      <c r="V28" s="1940">
        <v>16451600000.000002</v>
      </c>
      <c r="W28" s="1161">
        <v>22287999999.999996</v>
      </c>
      <c r="X28" s="1161">
        <v>29606500000.000004</v>
      </c>
      <c r="Y28" s="834">
        <v>35006400000</v>
      </c>
      <c r="Z28" s="834">
        <v>37139700000</v>
      </c>
    </row>
    <row r="29" spans="1:30">
      <c r="A29" s="506" t="s">
        <v>76</v>
      </c>
      <c r="B29" s="805" t="s">
        <v>5367</v>
      </c>
      <c r="C29" s="801"/>
      <c r="D29" s="543"/>
      <c r="E29" s="543"/>
      <c r="F29" s="543"/>
      <c r="G29" s="543"/>
      <c r="H29" s="543"/>
      <c r="I29" s="543"/>
      <c r="J29" s="543"/>
      <c r="K29" s="543"/>
      <c r="L29" s="809">
        <v>0</v>
      </c>
      <c r="M29" s="1940"/>
      <c r="N29" s="1940"/>
      <c r="O29" s="1940"/>
      <c r="P29" s="1940"/>
      <c r="Q29" s="1940"/>
      <c r="R29" s="1940"/>
      <c r="S29" s="1940"/>
      <c r="T29" s="1940"/>
      <c r="U29" s="1940"/>
      <c r="V29" s="1940"/>
      <c r="W29" s="1161"/>
      <c r="X29" s="1161"/>
      <c r="Y29" s="834"/>
      <c r="Z29" s="834"/>
    </row>
    <row r="30" spans="1:30">
      <c r="A30" s="506" t="s">
        <v>76</v>
      </c>
      <c r="B30" s="805" t="s">
        <v>5368</v>
      </c>
      <c r="C30" s="801"/>
      <c r="D30" s="543"/>
      <c r="E30" s="543"/>
      <c r="F30" s="543"/>
      <c r="G30" s="543"/>
      <c r="H30" s="543"/>
      <c r="I30" s="543"/>
      <c r="J30" s="543"/>
      <c r="K30" s="543"/>
      <c r="L30" s="809">
        <v>7825598000.000001</v>
      </c>
      <c r="M30" s="1940">
        <v>-5475825000</v>
      </c>
      <c r="N30" s="1940">
        <v>-419693000.00000006</v>
      </c>
      <c r="O30" s="1940">
        <v>9397080000</v>
      </c>
      <c r="P30" s="1940">
        <v>10468500000</v>
      </c>
      <c r="Q30" s="1940">
        <v>3742900000</v>
      </c>
      <c r="R30" s="1940">
        <v>-1728900000</v>
      </c>
      <c r="S30" s="1940">
        <v>-13481600000.000002</v>
      </c>
      <c r="T30" s="1940">
        <v>-15150100000</v>
      </c>
      <c r="U30" s="1940">
        <v>-19709199999.999996</v>
      </c>
      <c r="V30" s="1940">
        <v>-25425200000</v>
      </c>
      <c r="W30" s="1161">
        <v>-22287999999.999996</v>
      </c>
      <c r="X30" s="1161">
        <v>-15226200000.000002</v>
      </c>
      <c r="Y30" s="834">
        <v>-8976000000</v>
      </c>
      <c r="Z30" s="834">
        <v>-9523000000</v>
      </c>
    </row>
    <row r="31" spans="1:30" s="848" customFormat="1">
      <c r="A31" s="822" t="s">
        <v>595</v>
      </c>
      <c r="B31" s="822" t="s">
        <v>595</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586</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5369</v>
      </c>
      <c r="C34" s="801"/>
      <c r="D34" s="543"/>
      <c r="E34" s="543"/>
      <c r="F34" s="543"/>
      <c r="G34" s="543"/>
      <c r="H34" s="543"/>
      <c r="I34" s="543"/>
      <c r="J34" s="543"/>
      <c r="K34" s="543"/>
      <c r="L34" s="809">
        <v>-4624217000.000001</v>
      </c>
      <c r="M34" s="1940">
        <v>730110000</v>
      </c>
      <c r="N34" s="1940">
        <v>-1678772000.0000002</v>
      </c>
      <c r="O34" s="1940">
        <v>6108102000.000001</v>
      </c>
      <c r="P34" s="1940">
        <v>10468500000</v>
      </c>
      <c r="Q34" s="1940">
        <v>0</v>
      </c>
      <c r="R34" s="1940">
        <v>0</v>
      </c>
      <c r="S34" s="1940">
        <v>0</v>
      </c>
      <c r="T34" s="1940">
        <v>0</v>
      </c>
      <c r="U34" s="1940">
        <v>-4927299999.999999</v>
      </c>
      <c r="V34" s="1940">
        <v>-6730200000.000001</v>
      </c>
      <c r="W34" s="1161">
        <v>-4776000000</v>
      </c>
      <c r="X34" s="1161">
        <v>-10150800000</v>
      </c>
      <c r="Y34" s="834">
        <v>-5385600000</v>
      </c>
      <c r="Z34" s="834">
        <v>-6666099999.999999</v>
      </c>
    </row>
    <row r="35" spans="1:26">
      <c r="B35" s="805" t="s">
        <v>5370</v>
      </c>
      <c r="C35" s="801"/>
      <c r="D35" s="543"/>
      <c r="E35" s="543"/>
      <c r="F35" s="543"/>
      <c r="G35" s="543"/>
      <c r="H35" s="543"/>
      <c r="I35" s="543"/>
      <c r="J35" s="543"/>
      <c r="K35" s="543"/>
      <c r="L35" s="809">
        <v>0</v>
      </c>
      <c r="M35" s="1940">
        <v>0</v>
      </c>
      <c r="N35" s="1940">
        <v>0</v>
      </c>
      <c r="O35" s="1940">
        <v>0</v>
      </c>
      <c r="P35" s="1940"/>
      <c r="Q35" s="1940"/>
      <c r="R35" s="1940"/>
      <c r="S35" s="1940"/>
      <c r="T35" s="1940"/>
      <c r="U35" s="1940"/>
      <c r="V35" s="1940"/>
      <c r="W35" s="1161"/>
      <c r="X35" s="1161"/>
      <c r="Y35" s="834"/>
      <c r="Z35" s="834"/>
    </row>
    <row r="36" spans="1:26">
      <c r="B36" s="805" t="s">
        <v>5371</v>
      </c>
      <c r="C36" s="801"/>
      <c r="D36" s="543"/>
      <c r="E36" s="543"/>
      <c r="F36" s="543"/>
      <c r="G36" s="543"/>
      <c r="H36" s="543"/>
      <c r="I36" s="543"/>
      <c r="J36" s="543"/>
      <c r="K36" s="543"/>
      <c r="L36" s="809">
        <v>0</v>
      </c>
      <c r="M36" s="1940">
        <v>0</v>
      </c>
      <c r="N36" s="1940">
        <v>0</v>
      </c>
      <c r="O36" s="1940">
        <v>0</v>
      </c>
      <c r="P36" s="1940">
        <v>0</v>
      </c>
      <c r="Q36" s="1940">
        <v>0</v>
      </c>
      <c r="R36" s="1940">
        <v>0</v>
      </c>
      <c r="S36" s="1940">
        <v>0</v>
      </c>
      <c r="T36" s="1940">
        <v>0</v>
      </c>
      <c r="U36" s="1940">
        <v>0</v>
      </c>
      <c r="V36" s="1940">
        <v>0</v>
      </c>
      <c r="W36" s="1161">
        <v>0</v>
      </c>
      <c r="X36" s="1161">
        <v>0</v>
      </c>
      <c r="Y36" s="834">
        <v>0</v>
      </c>
      <c r="Z36" s="834">
        <v>0</v>
      </c>
    </row>
    <row r="37" spans="1:26">
      <c r="B37" s="805" t="s">
        <v>5372</v>
      </c>
      <c r="C37" s="801"/>
      <c r="D37" s="543"/>
      <c r="E37" s="543"/>
      <c r="F37" s="543"/>
      <c r="G37" s="543"/>
      <c r="H37" s="543"/>
      <c r="I37" s="543"/>
      <c r="J37" s="543"/>
      <c r="K37" s="543"/>
      <c r="L37" s="809">
        <v>-4624217000.000001</v>
      </c>
      <c r="M37" s="1940">
        <v>730110000</v>
      </c>
      <c r="N37" s="1940">
        <v>-1678772000.0000002</v>
      </c>
      <c r="O37" s="1940">
        <v>6108102000.000001</v>
      </c>
      <c r="P37" s="1940">
        <v>10468500000</v>
      </c>
      <c r="Q37" s="1940">
        <v>0</v>
      </c>
      <c r="R37" s="1940">
        <v>0</v>
      </c>
      <c r="S37" s="1940">
        <v>0</v>
      </c>
      <c r="T37" s="1940">
        <v>0</v>
      </c>
      <c r="U37" s="1940">
        <v>-4927299999.999999</v>
      </c>
      <c r="V37" s="1940">
        <v>-6730200000.000001</v>
      </c>
      <c r="W37" s="1161">
        <v>-4776000000</v>
      </c>
      <c r="X37" s="1161">
        <v>-10150800000</v>
      </c>
      <c r="Y37" s="834">
        <v>-5385600000</v>
      </c>
      <c r="Z37" s="834">
        <v>-6666099999.999999</v>
      </c>
    </row>
    <row r="38" spans="1:26">
      <c r="B38" s="805" t="s">
        <v>5373</v>
      </c>
      <c r="C38" s="801"/>
      <c r="D38" s="543"/>
      <c r="E38" s="543"/>
      <c r="F38" s="543"/>
      <c r="G38" s="543"/>
      <c r="H38" s="543"/>
      <c r="I38" s="543"/>
      <c r="J38" s="543"/>
      <c r="K38" s="543"/>
      <c r="L38" s="809">
        <v>0</v>
      </c>
      <c r="M38" s="1940">
        <v>0</v>
      </c>
      <c r="N38" s="1940">
        <v>0</v>
      </c>
      <c r="O38" s="1940">
        <v>0</v>
      </c>
      <c r="P38" s="1940"/>
      <c r="Q38" s="1940"/>
      <c r="R38" s="1940"/>
      <c r="S38" s="1940"/>
      <c r="T38" s="1940"/>
      <c r="U38" s="1940"/>
      <c r="V38" s="1940"/>
      <c r="W38" s="1161"/>
      <c r="X38" s="1161"/>
      <c r="Y38" s="834"/>
      <c r="Z38" s="834"/>
    </row>
    <row r="39" spans="1:26">
      <c r="B39" s="805" t="s">
        <v>447</v>
      </c>
      <c r="C39" s="801"/>
      <c r="D39" s="543"/>
      <c r="E39" s="543"/>
      <c r="F39" s="543"/>
      <c r="G39" s="543"/>
      <c r="H39" s="543"/>
      <c r="I39" s="543"/>
      <c r="J39" s="543"/>
      <c r="K39" s="543"/>
      <c r="L39" s="809">
        <v>0</v>
      </c>
      <c r="M39" s="1940">
        <v>0</v>
      </c>
      <c r="N39" s="1940">
        <v>0</v>
      </c>
      <c r="O39" s="1940">
        <v>0</v>
      </c>
      <c r="P39" s="1940"/>
      <c r="Q39" s="1940"/>
      <c r="R39" s="1940"/>
      <c r="S39" s="1940"/>
      <c r="T39" s="1940"/>
      <c r="U39" s="1940"/>
      <c r="V39" s="1940"/>
      <c r="W39" s="1161"/>
      <c r="X39" s="1161"/>
      <c r="Y39" s="834"/>
      <c r="Z39" s="834"/>
    </row>
    <row r="40" spans="1:26">
      <c r="B40" s="805" t="s">
        <v>5374</v>
      </c>
      <c r="C40" s="801"/>
      <c r="D40" s="543"/>
      <c r="E40" s="543"/>
      <c r="F40" s="543"/>
      <c r="G40" s="543"/>
      <c r="H40" s="543"/>
      <c r="I40" s="543"/>
      <c r="J40" s="543"/>
      <c r="K40" s="543"/>
      <c r="L40" s="809">
        <v>0</v>
      </c>
      <c r="M40" s="1940">
        <v>0</v>
      </c>
      <c r="N40" s="1940">
        <v>0</v>
      </c>
      <c r="O40" s="1940">
        <v>0</v>
      </c>
      <c r="P40" s="1940"/>
      <c r="Q40" s="1940"/>
      <c r="R40" s="1940"/>
      <c r="S40" s="1940"/>
      <c r="T40" s="1940"/>
      <c r="U40" s="1940"/>
      <c r="V40" s="1940"/>
      <c r="W40" s="1161"/>
      <c r="X40" s="1161"/>
      <c r="Y40" s="834"/>
      <c r="Z40" s="834"/>
    </row>
    <row r="41" spans="1:26">
      <c r="B41" s="805" t="s">
        <v>5375</v>
      </c>
      <c r="C41" s="801"/>
      <c r="D41" s="543"/>
      <c r="E41" s="543"/>
      <c r="F41" s="543"/>
      <c r="G41" s="543"/>
      <c r="H41" s="543"/>
      <c r="I41" s="543"/>
      <c r="J41" s="543"/>
      <c r="K41" s="543"/>
      <c r="L41" s="809">
        <v>0</v>
      </c>
      <c r="M41" s="1940">
        <v>0</v>
      </c>
      <c r="N41" s="1940">
        <v>0</v>
      </c>
      <c r="O41" s="1940">
        <v>0</v>
      </c>
      <c r="P41" s="1940"/>
      <c r="Q41" s="1940"/>
      <c r="R41" s="1940"/>
      <c r="S41" s="1940"/>
      <c r="T41" s="1940"/>
      <c r="U41" s="1940"/>
      <c r="V41" s="1940"/>
      <c r="W41" s="1161"/>
      <c r="X41" s="1161"/>
      <c r="Y41" s="834"/>
      <c r="Z41" s="834"/>
    </row>
    <row r="42" spans="1:26">
      <c r="B42" s="805" t="s">
        <v>5376</v>
      </c>
      <c r="C42" s="801"/>
      <c r="D42" s="543"/>
      <c r="E42" s="543"/>
      <c r="F42" s="543"/>
      <c r="G42" s="543"/>
      <c r="H42" s="543"/>
      <c r="I42" s="543"/>
      <c r="J42" s="543"/>
      <c r="K42" s="543"/>
      <c r="L42" s="809">
        <v>0</v>
      </c>
      <c r="M42" s="1940">
        <v>0</v>
      </c>
      <c r="N42" s="1940">
        <v>0</v>
      </c>
      <c r="O42" s="1940">
        <v>0</v>
      </c>
      <c r="P42" s="1940"/>
      <c r="Q42" s="1940"/>
      <c r="R42" s="1940"/>
      <c r="S42" s="1940"/>
      <c r="T42" s="1940"/>
      <c r="U42" s="1940"/>
      <c r="V42" s="1940"/>
      <c r="W42" s="1161"/>
      <c r="X42" s="1161"/>
      <c r="Y42" s="834"/>
      <c r="Z42" s="834"/>
    </row>
    <row r="43" spans="1:26">
      <c r="B43" s="805" t="s">
        <v>5377</v>
      </c>
      <c r="C43" s="801"/>
      <c r="D43" s="543"/>
      <c r="E43" s="543"/>
      <c r="F43" s="543"/>
      <c r="G43" s="543"/>
      <c r="H43" s="543"/>
      <c r="I43" s="543"/>
      <c r="J43" s="543"/>
      <c r="K43" s="543"/>
      <c r="L43" s="809">
        <v>0</v>
      </c>
      <c r="M43" s="1940">
        <v>0</v>
      </c>
      <c r="N43" s="1940">
        <v>0</v>
      </c>
      <c r="O43" s="1940">
        <v>0</v>
      </c>
      <c r="P43" s="1940"/>
      <c r="Q43" s="1940"/>
      <c r="R43" s="1940"/>
      <c r="S43" s="1940"/>
      <c r="T43" s="1940"/>
      <c r="U43" s="1940"/>
      <c r="V43" s="1940"/>
      <c r="W43" s="1940"/>
      <c r="X43" s="1940"/>
      <c r="Y43" s="1940"/>
      <c r="Z43" s="1940"/>
    </row>
    <row r="44" spans="1:26">
      <c r="B44" s="805" t="s">
        <v>5378</v>
      </c>
      <c r="C44" s="801"/>
      <c r="D44" s="543"/>
      <c r="E44" s="543"/>
      <c r="F44" s="543"/>
      <c r="G44" s="543"/>
      <c r="H44" s="543"/>
      <c r="I44" s="543"/>
      <c r="J44" s="543"/>
      <c r="K44" s="543"/>
      <c r="L44" s="809">
        <v>0</v>
      </c>
      <c r="M44" s="1940">
        <v>0</v>
      </c>
      <c r="N44" s="1940">
        <v>0</v>
      </c>
      <c r="O44" s="1940">
        <v>0</v>
      </c>
      <c r="P44" s="1940"/>
      <c r="Q44" s="1940"/>
      <c r="R44" s="1940"/>
      <c r="S44" s="1940"/>
      <c r="T44" s="1940"/>
      <c r="U44" s="1940"/>
      <c r="V44" s="1940"/>
      <c r="W44" s="1940"/>
      <c r="X44" s="1940"/>
      <c r="Y44" s="1940"/>
      <c r="Z44" s="1940"/>
    </row>
    <row r="45" spans="1:26">
      <c r="B45" s="805" t="s">
        <v>209</v>
      </c>
      <c r="C45" s="801"/>
      <c r="D45" s="543"/>
      <c r="E45" s="543"/>
      <c r="F45" s="543"/>
      <c r="G45" s="543"/>
      <c r="H45" s="543"/>
      <c r="I45" s="543"/>
      <c r="J45" s="543"/>
      <c r="K45" s="543"/>
      <c r="L45" s="809">
        <v>-4624217000.000001</v>
      </c>
      <c r="M45" s="1940">
        <v>730110000</v>
      </c>
      <c r="N45" s="1940">
        <v>-1678772000.0000002</v>
      </c>
      <c r="O45" s="1940">
        <v>6108102000.000001</v>
      </c>
      <c r="P45" s="1940">
        <v>-10468500000</v>
      </c>
      <c r="Q45" s="1940">
        <v>0</v>
      </c>
      <c r="R45" s="1940">
        <v>0</v>
      </c>
      <c r="S45" s="1940">
        <v>0</v>
      </c>
      <c r="T45" s="1940">
        <v>0</v>
      </c>
      <c r="U45" s="1940">
        <v>4927299999.999999</v>
      </c>
      <c r="V45" s="1940">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40">
        <v>0</v>
      </c>
      <c r="N46" s="1940">
        <v>0</v>
      </c>
      <c r="O46" s="1940">
        <v>0</v>
      </c>
      <c r="P46" s="1940">
        <v>0</v>
      </c>
      <c r="Q46" s="1940">
        <v>0</v>
      </c>
      <c r="R46" s="1940">
        <v>0</v>
      </c>
      <c r="S46" s="1940">
        <v>0</v>
      </c>
      <c r="T46" s="1940">
        <v>0</v>
      </c>
      <c r="U46" s="1940">
        <v>0</v>
      </c>
      <c r="V46" s="1940">
        <v>0</v>
      </c>
      <c r="W46" s="1161">
        <v>0</v>
      </c>
      <c r="X46" s="1161">
        <v>0</v>
      </c>
      <c r="Y46" s="834">
        <v>0</v>
      </c>
      <c r="Z46" s="834">
        <v>0</v>
      </c>
    </row>
    <row r="47" spans="1:26">
      <c r="B47" s="805" t="s">
        <v>5379</v>
      </c>
      <c r="C47" s="801"/>
      <c r="D47" s="543"/>
      <c r="E47" s="543"/>
      <c r="F47" s="543"/>
      <c r="G47" s="543"/>
      <c r="H47" s="543"/>
      <c r="I47" s="543"/>
      <c r="J47" s="543"/>
      <c r="K47" s="543"/>
      <c r="L47" s="809">
        <v>-3201381000</v>
      </c>
      <c r="M47" s="1940">
        <v>4745715000</v>
      </c>
      <c r="N47" s="1940">
        <v>1678772000.0000002</v>
      </c>
      <c r="O47" s="1940">
        <v>-3288978000</v>
      </c>
      <c r="P47" s="1940">
        <v>0</v>
      </c>
      <c r="Q47" s="1940">
        <v>-3742900000</v>
      </c>
      <c r="R47" s="1940">
        <v>1728900000</v>
      </c>
      <c r="S47" s="1940">
        <v>13481600000.000002</v>
      </c>
      <c r="T47" s="1940">
        <v>15150100000</v>
      </c>
      <c r="U47" s="1940">
        <v>14781900000</v>
      </c>
      <c r="V47" s="1940">
        <v>18695000000</v>
      </c>
      <c r="W47" s="1161">
        <v>16716000000.000002</v>
      </c>
      <c r="X47" s="1161">
        <v>5075400000</v>
      </c>
      <c r="Y47" s="834">
        <v>3590400000</v>
      </c>
      <c r="Z47" s="834">
        <v>2856900000</v>
      </c>
    </row>
    <row r="48" spans="1:26">
      <c r="B48" s="805" t="s">
        <v>5370</v>
      </c>
      <c r="C48" s="801"/>
      <c r="D48" s="543"/>
      <c r="E48" s="543"/>
      <c r="F48" s="543"/>
      <c r="G48" s="543"/>
      <c r="H48" s="543"/>
      <c r="I48" s="543"/>
      <c r="J48" s="543"/>
      <c r="K48" s="543"/>
      <c r="L48" s="809">
        <v>0</v>
      </c>
      <c r="M48" s="1940">
        <v>0</v>
      </c>
      <c r="N48" s="1940">
        <v>0</v>
      </c>
      <c r="O48" s="1940">
        <v>0</v>
      </c>
      <c r="P48" s="1940"/>
      <c r="Q48" s="1940"/>
      <c r="R48" s="1940"/>
      <c r="S48" s="1940"/>
      <c r="T48" s="1940"/>
      <c r="U48" s="1940"/>
      <c r="V48" s="1940"/>
      <c r="W48" s="1161"/>
      <c r="X48" s="1161"/>
      <c r="Y48" s="834"/>
      <c r="Z48" s="834"/>
    </row>
    <row r="49" spans="2:26">
      <c r="B49" s="805" t="s">
        <v>1209</v>
      </c>
      <c r="C49" s="801"/>
      <c r="D49" s="543"/>
      <c r="E49" s="543"/>
      <c r="F49" s="543"/>
      <c r="G49" s="543"/>
      <c r="H49" s="543"/>
      <c r="I49" s="543"/>
      <c r="J49" s="543"/>
      <c r="K49" s="543"/>
      <c r="L49" s="809">
        <v>0</v>
      </c>
      <c r="M49" s="1940">
        <v>0</v>
      </c>
      <c r="N49" s="1940">
        <v>0</v>
      </c>
      <c r="O49" s="1940">
        <v>0</v>
      </c>
      <c r="P49" s="1940">
        <v>498500000</v>
      </c>
      <c r="Q49" s="1940">
        <v>534700000.00000006</v>
      </c>
      <c r="R49" s="1940">
        <v>2305200000</v>
      </c>
      <c r="S49" s="1940">
        <v>14094400000</v>
      </c>
      <c r="T49" s="1940">
        <v>14491400000.000002</v>
      </c>
      <c r="U49" s="1940">
        <v>14078000000</v>
      </c>
      <c r="V49" s="1940">
        <v>8225800000.000001</v>
      </c>
      <c r="W49" s="1161">
        <v>17512000000</v>
      </c>
      <c r="X49" s="1161">
        <v>0</v>
      </c>
      <c r="Y49" s="834">
        <v>0</v>
      </c>
      <c r="Z49" s="834">
        <v>0</v>
      </c>
    </row>
    <row r="50" spans="2:26">
      <c r="B50" s="805" t="s">
        <v>5380</v>
      </c>
      <c r="C50" s="801"/>
      <c r="D50" s="543"/>
      <c r="E50" s="543"/>
      <c r="F50" s="543"/>
      <c r="G50" s="543"/>
      <c r="H50" s="543"/>
      <c r="I50" s="543"/>
      <c r="J50" s="543"/>
      <c r="K50" s="543"/>
      <c r="L50" s="809">
        <v>0</v>
      </c>
      <c r="M50" s="1940">
        <v>0</v>
      </c>
      <c r="N50" s="1940">
        <v>0</v>
      </c>
      <c r="O50" s="1940">
        <v>0</v>
      </c>
      <c r="P50" s="1940">
        <v>-498500000</v>
      </c>
      <c r="Q50" s="1940">
        <v>-4277600000.0000005</v>
      </c>
      <c r="R50" s="1940">
        <v>-576300000</v>
      </c>
      <c r="S50" s="1940">
        <v>-612800000</v>
      </c>
      <c r="T50" s="1940">
        <v>1317400000</v>
      </c>
      <c r="U50" s="1940">
        <v>703900000</v>
      </c>
      <c r="V50" s="1940">
        <v>9721400000</v>
      </c>
      <c r="W50" s="1161">
        <v>-796000000</v>
      </c>
      <c r="X50" s="1161">
        <v>5075400000</v>
      </c>
      <c r="Y50" s="834">
        <v>3590400000</v>
      </c>
      <c r="Z50" s="834">
        <v>2856900000</v>
      </c>
    </row>
    <row r="51" spans="2:26">
      <c r="B51" s="805" t="s">
        <v>5373</v>
      </c>
      <c r="C51" s="801"/>
      <c r="D51" s="543"/>
      <c r="E51" s="543"/>
      <c r="F51" s="543"/>
      <c r="G51" s="543"/>
      <c r="H51" s="543"/>
      <c r="I51" s="543"/>
      <c r="J51" s="543"/>
      <c r="K51" s="543"/>
      <c r="L51" s="809">
        <v>-3201381000</v>
      </c>
      <c r="M51" s="1940">
        <v>730110000</v>
      </c>
      <c r="N51" s="1940">
        <v>-839386000.00000012</v>
      </c>
      <c r="O51" s="1940">
        <v>-4228686000</v>
      </c>
      <c r="P51" s="1940"/>
      <c r="Q51" s="1940"/>
      <c r="R51" s="1940"/>
      <c r="S51" s="1940"/>
      <c r="T51" s="1940"/>
      <c r="U51" s="1940"/>
      <c r="V51" s="1940"/>
      <c r="W51" s="1161"/>
      <c r="X51" s="1161"/>
      <c r="Y51" s="834"/>
      <c r="Z51" s="834"/>
    </row>
    <row r="52" spans="2:26">
      <c r="B52" s="805" t="s">
        <v>447</v>
      </c>
      <c r="C52" s="801"/>
      <c r="D52" s="543"/>
      <c r="E52" s="543"/>
      <c r="F52" s="543"/>
      <c r="G52" s="543"/>
      <c r="H52" s="543"/>
      <c r="I52" s="543"/>
      <c r="J52" s="543"/>
      <c r="K52" s="543"/>
      <c r="L52" s="809">
        <v>0</v>
      </c>
      <c r="M52" s="1940">
        <v>4380660000</v>
      </c>
      <c r="N52" s="1940">
        <v>2518158000</v>
      </c>
      <c r="O52" s="1940">
        <v>939708000</v>
      </c>
      <c r="P52" s="1940"/>
      <c r="Q52" s="1940"/>
      <c r="R52" s="1940"/>
      <c r="S52" s="1940"/>
      <c r="T52" s="1940"/>
      <c r="U52" s="1940"/>
      <c r="V52" s="1940"/>
      <c r="W52" s="1161"/>
      <c r="X52" s="1161"/>
      <c r="Y52" s="834"/>
      <c r="Z52" s="834"/>
    </row>
    <row r="53" spans="2:26">
      <c r="B53" s="805" t="s">
        <v>5374</v>
      </c>
      <c r="C53" s="801"/>
      <c r="D53" s="543"/>
      <c r="E53" s="543"/>
      <c r="F53" s="543"/>
      <c r="G53" s="543"/>
      <c r="H53" s="543"/>
      <c r="I53" s="543"/>
      <c r="J53" s="543"/>
      <c r="K53" s="543"/>
      <c r="L53" s="809">
        <v>0</v>
      </c>
      <c r="M53" s="1940">
        <v>0</v>
      </c>
      <c r="N53" s="1940">
        <v>0</v>
      </c>
      <c r="O53" s="1940">
        <v>0</v>
      </c>
      <c r="P53" s="1940"/>
      <c r="Q53" s="1940"/>
      <c r="R53" s="1940"/>
      <c r="S53" s="1940"/>
      <c r="T53" s="1940"/>
      <c r="U53" s="1940"/>
      <c r="V53" s="1940"/>
      <c r="W53" s="1161"/>
      <c r="X53" s="1161"/>
      <c r="Y53" s="834"/>
      <c r="Z53" s="834"/>
    </row>
    <row r="54" spans="2:26">
      <c r="B54" s="805" t="s">
        <v>5375</v>
      </c>
      <c r="C54" s="801"/>
      <c r="D54" s="543"/>
      <c r="E54" s="543"/>
      <c r="F54" s="543"/>
      <c r="G54" s="543"/>
      <c r="H54" s="543"/>
      <c r="I54" s="543"/>
      <c r="J54" s="543"/>
      <c r="K54" s="543"/>
      <c r="L54" s="809">
        <v>0</v>
      </c>
      <c r="M54" s="1940">
        <v>0</v>
      </c>
      <c r="N54" s="1940">
        <v>0</v>
      </c>
      <c r="O54" s="1940">
        <v>0</v>
      </c>
      <c r="P54" s="1940"/>
      <c r="Q54" s="1940"/>
      <c r="R54" s="1940"/>
      <c r="S54" s="1940"/>
      <c r="T54" s="1940"/>
      <c r="U54" s="1940"/>
      <c r="V54" s="1940"/>
      <c r="W54" s="1161"/>
      <c r="X54" s="1161"/>
      <c r="Y54" s="834"/>
      <c r="Z54" s="834"/>
    </row>
    <row r="55" spans="2:26">
      <c r="B55" s="805" t="s">
        <v>5376</v>
      </c>
      <c r="C55" s="801"/>
      <c r="D55" s="543"/>
      <c r="E55" s="543"/>
      <c r="F55" s="543"/>
      <c r="G55" s="543"/>
      <c r="H55" s="543"/>
      <c r="I55" s="543"/>
      <c r="J55" s="543"/>
      <c r="K55" s="543"/>
      <c r="L55" s="809">
        <v>0</v>
      </c>
      <c r="M55" s="1940">
        <v>0</v>
      </c>
      <c r="N55" s="1940">
        <v>0</v>
      </c>
      <c r="O55" s="1940">
        <v>0</v>
      </c>
      <c r="P55" s="1940"/>
      <c r="Q55" s="1940"/>
      <c r="R55" s="1940"/>
      <c r="S55" s="1940"/>
      <c r="T55" s="1940"/>
      <c r="U55" s="1940"/>
      <c r="V55" s="1940"/>
      <c r="W55" s="1161"/>
      <c r="X55" s="1161"/>
      <c r="Y55" s="834"/>
      <c r="Z55" s="834"/>
    </row>
    <row r="56" spans="2:26">
      <c r="B56" s="805" t="s">
        <v>5381</v>
      </c>
      <c r="C56" s="801"/>
      <c r="D56" s="543"/>
      <c r="E56" s="543"/>
      <c r="F56" s="543"/>
      <c r="G56" s="543"/>
      <c r="H56" s="543"/>
      <c r="I56" s="543"/>
      <c r="J56" s="543"/>
      <c r="K56" s="543"/>
      <c r="L56" s="809">
        <v>0</v>
      </c>
      <c r="M56" s="1940"/>
      <c r="N56" s="1940"/>
      <c r="O56" s="1940">
        <v>0</v>
      </c>
      <c r="P56" s="1940"/>
      <c r="Q56" s="1940"/>
      <c r="R56" s="1940"/>
      <c r="S56" s="1940"/>
      <c r="T56" s="1940"/>
      <c r="U56" s="1940"/>
      <c r="V56" s="1940"/>
      <c r="W56" s="1161"/>
      <c r="X56" s="1161"/>
      <c r="Y56" s="834"/>
      <c r="Z56" s="834"/>
    </row>
    <row r="57" spans="2:26">
      <c r="B57" s="805" t="s">
        <v>5378</v>
      </c>
      <c r="C57" s="801"/>
      <c r="D57" s="543"/>
      <c r="E57" s="543"/>
      <c r="F57" s="543"/>
      <c r="G57" s="543"/>
      <c r="H57" s="543"/>
      <c r="I57" s="543"/>
      <c r="J57" s="543"/>
      <c r="K57" s="543"/>
      <c r="L57" s="809">
        <v>0</v>
      </c>
      <c r="M57" s="1940">
        <v>0</v>
      </c>
      <c r="N57" s="1940">
        <v>0</v>
      </c>
      <c r="O57" s="1940">
        <v>0</v>
      </c>
      <c r="P57" s="1940"/>
      <c r="Q57" s="1940"/>
      <c r="R57" s="1940"/>
      <c r="S57" s="1940"/>
      <c r="T57" s="1940"/>
      <c r="U57" s="1940"/>
      <c r="V57" s="1940"/>
      <c r="W57" s="1161"/>
      <c r="X57" s="1161"/>
      <c r="Y57" s="834"/>
      <c r="Z57" s="834"/>
    </row>
    <row r="58" spans="2:26">
      <c r="B58" s="805" t="s">
        <v>209</v>
      </c>
      <c r="C58" s="801"/>
      <c r="D58" s="543"/>
      <c r="E58" s="543"/>
      <c r="F58" s="543"/>
      <c r="G58" s="543"/>
      <c r="H58" s="543"/>
      <c r="I58" s="543"/>
      <c r="J58" s="543"/>
      <c r="K58" s="543"/>
      <c r="L58" s="809">
        <v>355709000.00000006</v>
      </c>
      <c r="M58" s="1940">
        <v>730110000</v>
      </c>
      <c r="N58" s="1940">
        <v>-839386000.00000012</v>
      </c>
      <c r="O58" s="1940">
        <v>-4228686000</v>
      </c>
      <c r="P58" s="1940">
        <v>498500000</v>
      </c>
      <c r="Q58" s="1940">
        <v>534700000.00000006</v>
      </c>
      <c r="R58" s="1940">
        <v>2305200000</v>
      </c>
      <c r="S58" s="1940">
        <v>14094400000</v>
      </c>
      <c r="T58" s="1940">
        <v>14491400000.000002</v>
      </c>
      <c r="U58" s="1940">
        <v>14078000000</v>
      </c>
      <c r="V58" s="1940">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40">
        <v>4380660000</v>
      </c>
      <c r="N59" s="1940">
        <v>2518158000</v>
      </c>
      <c r="O59" s="1940">
        <v>939708000</v>
      </c>
      <c r="P59" s="1940">
        <v>-498500000</v>
      </c>
      <c r="Q59" s="1940">
        <v>-4277600000.0000005</v>
      </c>
      <c r="R59" s="1940">
        <v>-576300000</v>
      </c>
      <c r="S59" s="1940">
        <v>-612800000</v>
      </c>
      <c r="T59" s="1940">
        <v>1317400000</v>
      </c>
      <c r="U59" s="1940">
        <v>703900000</v>
      </c>
      <c r="V59" s="1940">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8"/>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619</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1764</v>
      </c>
      <c r="L65" s="820">
        <f>L11-L12-L13</f>
        <v>0</v>
      </c>
      <c r="M65" s="820">
        <f t="shared" ref="M65:V65" si="12">M11-M12-M13</f>
        <v>0</v>
      </c>
      <c r="N65" s="820">
        <f t="shared" si="12"/>
        <v>0</v>
      </c>
      <c r="O65" s="820">
        <f t="shared" si="12"/>
        <v>0</v>
      </c>
      <c r="P65" s="1942">
        <f t="shared" si="12"/>
        <v>16450500000</v>
      </c>
      <c r="Q65" s="1942">
        <f t="shared" si="12"/>
        <v>18179800000.000004</v>
      </c>
      <c r="R65" s="1942">
        <f t="shared" si="12"/>
        <v>17865300000</v>
      </c>
      <c r="S65" s="1942">
        <f t="shared" si="12"/>
        <v>17158399999.999998</v>
      </c>
      <c r="T65" s="1942">
        <f t="shared" si="12"/>
        <v>15808800000</v>
      </c>
      <c r="U65" s="1942">
        <f t="shared" si="12"/>
        <v>16893600000</v>
      </c>
      <c r="V65" s="1942">
        <f t="shared" si="12"/>
        <v>17947200000</v>
      </c>
      <c r="W65" s="1942">
        <f>W11-W12-W13</f>
        <v>19104000000</v>
      </c>
      <c r="X65" s="1942">
        <f>X11-X12-X13</f>
        <v>20301600000</v>
      </c>
      <c r="Y65" s="1942">
        <f t="shared" ref="Y65:Z65" si="13">Y11-Y12-Y13</f>
        <v>21542400000</v>
      </c>
      <c r="Z65" s="1942">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829</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1983</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3" t="s">
        <v>5382</v>
      </c>
      <c r="B1" s="1603" t="s">
        <v>5383</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5384</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3" t="s">
        <v>33</v>
      </c>
      <c r="B6" s="1903" t="s">
        <v>4324</v>
      </c>
      <c r="C6" s="1903" t="s">
        <v>35</v>
      </c>
      <c r="D6" s="1903"/>
      <c r="E6" s="1900"/>
      <c r="F6" s="1900"/>
      <c r="G6" s="1900"/>
      <c r="H6" s="1900"/>
      <c r="I6" s="1900"/>
      <c r="J6" s="1900"/>
      <c r="K6" s="1900"/>
      <c r="L6" s="2085">
        <f>L7</f>
        <v>1428367425000</v>
      </c>
      <c r="M6" s="2085">
        <f>M7</f>
        <v>1396549056000</v>
      </c>
      <c r="N6" s="2177">
        <v>1512584471999.9998</v>
      </c>
      <c r="O6" s="2177">
        <v>1708666784000.0002</v>
      </c>
      <c r="P6" s="1898">
        <v>1964362554000.0002</v>
      </c>
      <c r="Q6" s="1898">
        <v>2180759489999.9998</v>
      </c>
      <c r="R6" s="1898">
        <v>2400495530000</v>
      </c>
      <c r="S6" s="1898">
        <v>2584475953999.9995</v>
      </c>
      <c r="T6" s="1898">
        <f>T7</f>
        <v>2780298240000</v>
      </c>
      <c r="U6" s="1898">
        <v>3047385024000</v>
      </c>
      <c r="V6" s="1915">
        <v>3350334720000</v>
      </c>
      <c r="W6" s="1900"/>
      <c r="X6" s="1900"/>
      <c r="Y6" s="1900"/>
      <c r="Z6" s="1900"/>
      <c r="AA6" s="1900"/>
      <c r="AB6" s="1900"/>
      <c r="AC6" s="1900"/>
      <c r="AD6" s="1900"/>
      <c r="AE6" s="1900"/>
      <c r="AF6" s="1900"/>
    </row>
    <row r="7" spans="1:32">
      <c r="A7" s="1612" t="s">
        <v>36</v>
      </c>
      <c r="B7" s="1612" t="s">
        <v>827</v>
      </c>
      <c r="C7" s="1613" t="s">
        <v>38</v>
      </c>
      <c r="D7" s="1612"/>
      <c r="L7" s="2353">
        <f>L8+L13+L15</f>
        <v>1428367425000</v>
      </c>
      <c r="M7" s="2353">
        <f>M8+M13+M15</f>
        <v>1396549056000</v>
      </c>
      <c r="N7" s="1892">
        <f>N6-N14</f>
        <v>1512584471999.9998</v>
      </c>
      <c r="O7" s="1892">
        <f>O6-O14</f>
        <v>1708666784000.0002</v>
      </c>
      <c r="P7" s="1892">
        <f t="shared" ref="P7:V7" si="0">P6-P14</f>
        <v>1964362554000.0002</v>
      </c>
      <c r="Q7" s="1892">
        <f t="shared" si="0"/>
        <v>2180759489999.9998</v>
      </c>
      <c r="R7" s="1892">
        <f t="shared" si="0"/>
        <v>2400495530000</v>
      </c>
      <c r="S7" s="1892">
        <f t="shared" si="0"/>
        <v>2584475953999.9995</v>
      </c>
      <c r="T7" s="2353">
        <f>T13+T8+T15</f>
        <v>2780298240000</v>
      </c>
      <c r="U7" s="1892">
        <f t="shared" si="0"/>
        <v>3047385024000</v>
      </c>
      <c r="V7" s="1892">
        <f t="shared" si="0"/>
        <v>3350334720000</v>
      </c>
    </row>
    <row r="8" spans="1:32">
      <c r="A8" s="1616" t="s">
        <v>371</v>
      </c>
      <c r="B8" s="1616" t="s">
        <v>371</v>
      </c>
      <c r="C8" s="1612" t="s">
        <v>41</v>
      </c>
      <c r="D8" s="1612"/>
      <c r="L8" s="2091">
        <f>L9+L10+L11+L12</f>
        <v>1104089415000</v>
      </c>
      <c r="M8" s="2091">
        <f>M9+M10+M11+M12</f>
        <v>1051424864000</v>
      </c>
      <c r="N8" s="1892">
        <v>1161448790999.9998</v>
      </c>
      <c r="O8" s="1892">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1294</v>
      </c>
      <c r="B9" s="1620" t="s">
        <v>5385</v>
      </c>
      <c r="C9" s="1604" t="s">
        <v>44</v>
      </c>
      <c r="D9" s="1612"/>
      <c r="L9" s="1624">
        <v>478696110000</v>
      </c>
      <c r="M9" s="1892">
        <v>449464064000</v>
      </c>
      <c r="N9" s="1892">
        <v>486187866000</v>
      </c>
      <c r="O9" s="1892">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5386</v>
      </c>
      <c r="C10" s="1604" t="s">
        <v>44</v>
      </c>
      <c r="D10" s="1612"/>
      <c r="L10" s="1624">
        <v>447812489999.99994</v>
      </c>
      <c r="M10" s="1892">
        <v>441437920000</v>
      </c>
      <c r="N10" s="1892">
        <v>495191344999.99994</v>
      </c>
      <c r="O10" s="1892">
        <v>563083372000</v>
      </c>
      <c r="P10" s="1637">
        <v>654787518000</v>
      </c>
      <c r="Q10" s="1637">
        <v>761535060000</v>
      </c>
      <c r="R10" s="1637">
        <v>833856342000</v>
      </c>
      <c r="S10" s="1637">
        <v>879254706000</v>
      </c>
      <c r="T10" s="1637">
        <v>955727520000</v>
      </c>
      <c r="U10" s="1637">
        <v>1047538602000</v>
      </c>
      <c r="V10" s="1636">
        <v>1151677560000</v>
      </c>
    </row>
    <row r="11" spans="1:32">
      <c r="A11" s="1620" t="s">
        <v>2451</v>
      </c>
      <c r="B11" s="1620" t="s">
        <v>5387</v>
      </c>
      <c r="C11" s="1604" t="s">
        <v>44</v>
      </c>
      <c r="D11" s="1612"/>
      <c r="L11" s="1624">
        <v>84929955000</v>
      </c>
      <c r="M11" s="1892">
        <v>72235296000</v>
      </c>
      <c r="N11" s="1892">
        <v>81031310999.999985</v>
      </c>
      <c r="O11" s="1892">
        <v>38833336000</v>
      </c>
      <c r="P11" s="1637">
        <v>42244356000</v>
      </c>
      <c r="Q11" s="1637">
        <v>34615230000</v>
      </c>
      <c r="R11" s="1637">
        <v>50536748000</v>
      </c>
      <c r="S11" s="1637">
        <v>53288164000</v>
      </c>
      <c r="T11" s="1637">
        <v>57922880000</v>
      </c>
      <c r="U11" s="1637">
        <v>63487188000</v>
      </c>
      <c r="V11" s="1636">
        <v>87248300000</v>
      </c>
    </row>
    <row r="12" spans="1:32">
      <c r="A12" s="1620" t="s">
        <v>3175</v>
      </c>
      <c r="B12" s="1620" t="s">
        <v>5388</v>
      </c>
      <c r="C12" s="1604" t="s">
        <v>44</v>
      </c>
      <c r="D12" s="1612"/>
      <c r="L12" s="1624">
        <v>92650859999.999985</v>
      </c>
      <c r="M12" s="1892">
        <v>88287584000.000015</v>
      </c>
      <c r="N12" s="1892">
        <v>99038269000</v>
      </c>
      <c r="O12" s="1892">
        <v>106791674000.00002</v>
      </c>
      <c r="P12" s="1637">
        <v>147855246000</v>
      </c>
      <c r="Q12" s="1637">
        <v>161537739999.99997</v>
      </c>
      <c r="R12" s="2354">
        <f>R8-R9-R10-R11</f>
        <v>164244430999.99976</v>
      </c>
      <c r="S12" s="2354">
        <f t="shared" ref="S12:V12" si="1">S8-S9-S10-S11</f>
        <v>146542450999.99976</v>
      </c>
      <c r="T12" s="2354">
        <f t="shared" si="1"/>
        <v>173768639999.99976</v>
      </c>
      <c r="U12" s="2354">
        <f t="shared" si="1"/>
        <v>190461564000</v>
      </c>
      <c r="V12" s="2354">
        <f t="shared" si="1"/>
        <v>191946260000</v>
      </c>
    </row>
    <row r="13" spans="1:32">
      <c r="A13" s="1612" t="s">
        <v>561</v>
      </c>
      <c r="B13" s="1612" t="s">
        <v>5389</v>
      </c>
      <c r="C13" s="1612" t="s">
        <v>41</v>
      </c>
      <c r="D13" s="1612"/>
      <c r="L13" s="1624">
        <v>138976289999.99997</v>
      </c>
      <c r="M13" s="1892">
        <v>152496736000</v>
      </c>
      <c r="N13" s="1892">
        <v>171066100999.99997</v>
      </c>
      <c r="O13" s="1892">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2">
        <v>0</v>
      </c>
      <c r="N14" s="1892">
        <v>0</v>
      </c>
      <c r="O14" s="1892">
        <v>0</v>
      </c>
      <c r="P14" s="1637">
        <v>0</v>
      </c>
      <c r="Q14" s="1637">
        <v>0</v>
      </c>
      <c r="R14" s="1637">
        <v>0</v>
      </c>
      <c r="S14" s="1637">
        <v>0</v>
      </c>
      <c r="T14" s="1637">
        <v>0</v>
      </c>
      <c r="U14" s="1637">
        <v>0</v>
      </c>
      <c r="V14" s="1636">
        <v>0</v>
      </c>
    </row>
    <row r="15" spans="1:32">
      <c r="A15" s="1612" t="s">
        <v>563</v>
      </c>
      <c r="B15" s="1612" t="s">
        <v>5390</v>
      </c>
      <c r="C15" s="1612" t="s">
        <v>41</v>
      </c>
      <c r="D15" s="1612"/>
      <c r="L15" s="1624">
        <v>185301719999.99997</v>
      </c>
      <c r="M15" s="1892">
        <v>192627456000.00003</v>
      </c>
      <c r="N15" s="1892">
        <v>180069579999.99997</v>
      </c>
      <c r="O15" s="1892">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3" t="s">
        <v>198</v>
      </c>
      <c r="B16" s="1903" t="s">
        <v>5391</v>
      </c>
      <c r="C16" s="1903" t="s">
        <v>35</v>
      </c>
      <c r="D16" s="1903"/>
      <c r="E16" s="1900"/>
      <c r="F16" s="1900"/>
      <c r="G16" s="1900"/>
      <c r="H16" s="1900"/>
      <c r="I16" s="1900"/>
      <c r="J16" s="1900"/>
      <c r="K16" s="1900"/>
      <c r="L16" s="2085">
        <f>L17+L23</f>
        <v>1443809234999.9998</v>
      </c>
      <c r="M16" s="2177">
        <v>1613254944000.0002</v>
      </c>
      <c r="N16" s="2353">
        <f>N17+N23</f>
        <v>1719664488999.9998</v>
      </c>
      <c r="O16" s="2353">
        <f>O17+O23</f>
        <v>1757208454000.0002</v>
      </c>
      <c r="P16" s="2354">
        <f>P17+P23</f>
        <v>1974923643000</v>
      </c>
      <c r="Q16" s="1898">
        <f>Q17+Q23</f>
        <v>2146144260000</v>
      </c>
      <c r="R16" s="1898">
        <v>2286787847000.0005</v>
      </c>
      <c r="S16" s="1898">
        <v>2504543708000</v>
      </c>
      <c r="T16" s="2354">
        <f>T17+T23</f>
        <v>2809259680000</v>
      </c>
      <c r="U16" s="2354">
        <v>3206102994000</v>
      </c>
      <c r="V16" s="1898">
        <v>3524831319999.9995</v>
      </c>
      <c r="W16" s="1900"/>
      <c r="X16" s="1900"/>
      <c r="Y16" s="1900"/>
      <c r="Z16" s="1900"/>
      <c r="AA16" s="1900"/>
      <c r="AB16" s="1900"/>
      <c r="AC16" s="1900"/>
      <c r="AD16" s="1900"/>
      <c r="AE16" s="1900"/>
      <c r="AF16" s="1900"/>
    </row>
    <row r="17" spans="1:32">
      <c r="A17" s="1612" t="s">
        <v>73</v>
      </c>
      <c r="B17" s="1612" t="s">
        <v>382</v>
      </c>
      <c r="C17" s="1612" t="s">
        <v>201</v>
      </c>
      <c r="D17" s="1612"/>
      <c r="L17" s="1624">
        <v>1219902989999.9998</v>
      </c>
      <c r="M17" s="1892">
        <v>1300235328000</v>
      </c>
      <c r="N17" s="2353">
        <f>N18+N19+N20+N21+N22</f>
        <v>1404542723999.9998</v>
      </c>
      <c r="O17" s="2353">
        <f>O18+O19+O20+O21+O22</f>
        <v>1475666768000.0002</v>
      </c>
      <c r="P17" s="2353">
        <f>P18+P19+P20+P21+P22</f>
        <v>1594724439000</v>
      </c>
      <c r="Q17" s="1637">
        <v>1765376730000</v>
      </c>
      <c r="R17" s="1637">
        <v>1895128050000</v>
      </c>
      <c r="S17" s="1637">
        <v>2011628191000</v>
      </c>
      <c r="T17" s="2353">
        <f>T18+T19+T20+T21+T22</f>
        <v>2143146560000</v>
      </c>
      <c r="U17" s="2353">
        <f>U18+U19+U20+U21+U22</f>
        <v>2396641347000</v>
      </c>
      <c r="V17" s="1636">
        <v>2634898660000</v>
      </c>
    </row>
    <row r="18" spans="1:32">
      <c r="A18" s="1616" t="s">
        <v>2239</v>
      </c>
      <c r="B18" s="1616" t="s">
        <v>5392</v>
      </c>
      <c r="C18" s="1612" t="s">
        <v>204</v>
      </c>
      <c r="D18" s="1612"/>
      <c r="L18" s="1624">
        <v>378324345000</v>
      </c>
      <c r="M18" s="1892">
        <v>417359488000.00006</v>
      </c>
      <c r="N18" s="1892">
        <v>468180907999.99994</v>
      </c>
      <c r="O18" s="1892">
        <v>504833368000.00006</v>
      </c>
      <c r="P18" s="1637">
        <v>538615538999.99994</v>
      </c>
      <c r="Q18" s="1637">
        <v>576920500000</v>
      </c>
      <c r="R18" s="1637">
        <v>606440976000</v>
      </c>
      <c r="S18" s="1637">
        <v>666102050000</v>
      </c>
      <c r="T18" s="1637">
        <v>724036000000</v>
      </c>
      <c r="U18" s="1637">
        <v>809461647000</v>
      </c>
      <c r="V18" s="1636">
        <v>889932660000</v>
      </c>
    </row>
    <row r="19" spans="1:32">
      <c r="A19" s="1616" t="s">
        <v>1062</v>
      </c>
      <c r="B19" s="1616" t="s">
        <v>5393</v>
      </c>
      <c r="C19" s="1612" t="s">
        <v>204</v>
      </c>
      <c r="D19" s="1612"/>
      <c r="L19" s="1624">
        <v>138976289999.99997</v>
      </c>
      <c r="M19" s="1892">
        <v>176575168000.00003</v>
      </c>
      <c r="N19" s="1892">
        <v>189073058999.99997</v>
      </c>
      <c r="O19" s="1892">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5394</v>
      </c>
      <c r="C20" s="1612" t="s">
        <v>204</v>
      </c>
      <c r="D20" s="1612"/>
      <c r="L20" s="1624">
        <v>262510769999.99997</v>
      </c>
      <c r="M20" s="1892">
        <v>264862752000</v>
      </c>
      <c r="N20" s="1892">
        <v>270104369999.99997</v>
      </c>
      <c r="O20" s="1892">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809</v>
      </c>
      <c r="B21" s="1616" t="s">
        <v>5395</v>
      </c>
      <c r="C21" s="1612" t="s">
        <v>204</v>
      </c>
      <c r="D21" s="1612"/>
      <c r="L21" s="1624">
        <v>115813574999.99998</v>
      </c>
      <c r="M21" s="1892">
        <v>136444448000.00002</v>
      </c>
      <c r="N21" s="1892">
        <v>153059142999.99997</v>
      </c>
      <c r="O21" s="1892">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5396</v>
      </c>
      <c r="B22" s="1616" t="s">
        <v>5397</v>
      </c>
      <c r="C22" s="1612" t="s">
        <v>204</v>
      </c>
      <c r="D22" s="1612"/>
      <c r="L22" s="1624">
        <v>324278010000</v>
      </c>
      <c r="M22" s="1892">
        <v>304993472000</v>
      </c>
      <c r="N22" s="1892">
        <v>324125243999.99994</v>
      </c>
      <c r="O22" s="1892">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5398</v>
      </c>
      <c r="C23" s="1612" t="s">
        <v>201</v>
      </c>
      <c r="D23" s="1612"/>
      <c r="L23" s="1624">
        <v>223906244999.99997</v>
      </c>
      <c r="M23" s="1892">
        <v>313019616000.00006</v>
      </c>
      <c r="N23" s="1892">
        <v>315121765000</v>
      </c>
      <c r="O23" s="1892">
        <v>281541686000</v>
      </c>
      <c r="P23" s="1637">
        <v>380199204000.00006</v>
      </c>
      <c r="Q23" s="1637">
        <v>380767530000</v>
      </c>
      <c r="R23" s="1637">
        <v>391659797000</v>
      </c>
      <c r="S23" s="1637">
        <v>492915517000.00006</v>
      </c>
      <c r="T23" s="1637">
        <v>666113120000</v>
      </c>
      <c r="U23" s="1637">
        <v>809461647000</v>
      </c>
      <c r="V23" s="1636">
        <v>889932660000</v>
      </c>
    </row>
    <row r="24" spans="1:32">
      <c r="B24" s="1612" t="s">
        <v>5399</v>
      </c>
      <c r="C24" s="1612"/>
      <c r="D24" s="1612"/>
      <c r="L24" s="1624">
        <v>0</v>
      </c>
      <c r="M24" s="1892">
        <v>-208679744000.00003</v>
      </c>
      <c r="N24" s="1892">
        <v>-216083495999.99997</v>
      </c>
      <c r="O24" s="1892">
        <v>-38833336000</v>
      </c>
      <c r="P24" s="1637">
        <v>-31683267000</v>
      </c>
      <c r="Q24" s="1637">
        <v>23076820000</v>
      </c>
      <c r="R24" s="1637">
        <v>113707683000.00002</v>
      </c>
      <c r="S24" s="1637">
        <v>79932246000</v>
      </c>
      <c r="T24" s="1637">
        <v>-57922880000</v>
      </c>
      <c r="U24" s="1637">
        <v>-158717970000</v>
      </c>
      <c r="V24" s="1636">
        <v>-174496600000</v>
      </c>
    </row>
    <row r="25" spans="1:32">
      <c r="B25" s="1612" t="s">
        <v>5400</v>
      </c>
      <c r="D25" s="1612"/>
      <c r="L25" s="1624">
        <v>-92650859999.999985</v>
      </c>
      <c r="M25" s="1892">
        <v>-296967328000.00006</v>
      </c>
      <c r="N25" s="1892">
        <v>-306118285999.99994</v>
      </c>
      <c r="O25" s="1892">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5401</v>
      </c>
      <c r="D26" s="1612"/>
      <c r="L26" s="1624">
        <v>38604524999.999992</v>
      </c>
      <c r="M26" s="1892">
        <v>40130720000</v>
      </c>
      <c r="N26" s="1892">
        <v>54020873999.999992</v>
      </c>
      <c r="O26" s="1892">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5402</v>
      </c>
      <c r="D27" s="1612"/>
      <c r="L27" s="1624">
        <v>61767239999.999992</v>
      </c>
      <c r="M27" s="1892">
        <v>40130720000</v>
      </c>
      <c r="N27" s="1892">
        <v>45017394999.999992</v>
      </c>
      <c r="O27" s="1892">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900" t="s">
        <v>115</v>
      </c>
      <c r="B28" s="1903" t="s">
        <v>5403</v>
      </c>
      <c r="C28" s="1903" t="s">
        <v>35</v>
      </c>
      <c r="D28" s="1903"/>
      <c r="E28" s="1900"/>
      <c r="F28" s="1900"/>
      <c r="G28" s="1900"/>
      <c r="H28" s="1900"/>
      <c r="I28" s="1900"/>
      <c r="J28" s="1900"/>
      <c r="K28" s="1900"/>
      <c r="L28" s="2085">
        <f>L29+L30</f>
        <v>0</v>
      </c>
      <c r="M28" s="2085">
        <f t="shared" ref="M28:O28" si="2">M29+M30</f>
        <v>208679744000.00003</v>
      </c>
      <c r="N28" s="2085">
        <f t="shared" si="2"/>
        <v>207080016999.99994</v>
      </c>
      <c r="O28" s="2085">
        <f t="shared" si="2"/>
        <v>38833336000.000015</v>
      </c>
      <c r="P28" s="1915">
        <f>P29+P30</f>
        <v>31683267000</v>
      </c>
      <c r="Q28" s="1915">
        <f t="shared" ref="Q28:V28" si="3">Q29+Q30</f>
        <v>-23076819999.999939</v>
      </c>
      <c r="R28" s="1915">
        <f t="shared" si="3"/>
        <v>-113707683000.00003</v>
      </c>
      <c r="S28" s="1915">
        <f t="shared" si="3"/>
        <v>-66610205000</v>
      </c>
      <c r="T28" s="1915">
        <f t="shared" si="3"/>
        <v>57922880000</v>
      </c>
      <c r="U28" s="1915">
        <f t="shared" si="3"/>
        <v>158717970000.00006</v>
      </c>
      <c r="V28" s="1915">
        <f t="shared" si="3"/>
        <v>174496600000</v>
      </c>
      <c r="W28" s="1900"/>
      <c r="X28" s="1900"/>
      <c r="Y28" s="1900"/>
      <c r="Z28" s="1900"/>
      <c r="AA28" s="1900"/>
      <c r="AB28" s="1900"/>
      <c r="AC28" s="1900"/>
      <c r="AD28" s="1900"/>
      <c r="AE28" s="1900"/>
      <c r="AF28" s="1900"/>
    </row>
    <row r="29" spans="1:32">
      <c r="A29" s="1612" t="s">
        <v>5404</v>
      </c>
      <c r="B29" s="1612" t="s">
        <v>5404</v>
      </c>
      <c r="C29" s="1612" t="s">
        <v>252</v>
      </c>
      <c r="D29" s="1612"/>
      <c r="L29" s="1624">
        <v>-138976290000</v>
      </c>
      <c r="M29" s="1892">
        <v>-24078432000</v>
      </c>
      <c r="N29" s="1892">
        <v>-153059143000</v>
      </c>
      <c r="O29" s="1892">
        <v>-77666672000</v>
      </c>
      <c r="P29" s="1637">
        <v>-485810094000</v>
      </c>
      <c r="Q29" s="1637">
        <v>-334613890000</v>
      </c>
      <c r="R29" s="1637">
        <v>-265317927000.00003</v>
      </c>
      <c r="S29" s="1637">
        <v>-146542451000</v>
      </c>
      <c r="T29" s="1637">
        <v>-173768640000</v>
      </c>
      <c r="U29" s="1637">
        <v>-380923128000</v>
      </c>
      <c r="V29" s="1636">
        <v>-418791840000</v>
      </c>
    </row>
    <row r="30" spans="1:32">
      <c r="A30" s="1612" t="s">
        <v>5405</v>
      </c>
      <c r="B30" s="1612" t="s">
        <v>5405</v>
      </c>
      <c r="C30" s="1612" t="s">
        <v>252</v>
      </c>
      <c r="D30" s="1612"/>
      <c r="L30" s="1624">
        <v>138976289999.99997</v>
      </c>
      <c r="M30" s="1892">
        <v>232758176000.00003</v>
      </c>
      <c r="N30" s="1892">
        <v>360139159999.99994</v>
      </c>
      <c r="O30" s="1892">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617</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3">
        <v>8026.1440000000002</v>
      </c>
      <c r="N32" s="1893">
        <v>9003.4789999999994</v>
      </c>
      <c r="O32" s="1893">
        <v>9708.3340000000007</v>
      </c>
      <c r="P32" s="1636">
        <v>10567.334999999999</v>
      </c>
      <c r="Q32" s="1636">
        <v>11548.19</v>
      </c>
      <c r="R32" s="1636">
        <v>12746.172</v>
      </c>
      <c r="S32" s="1636">
        <v>14069.03</v>
      </c>
      <c r="T32" s="1636"/>
      <c r="U32" s="1636"/>
      <c r="V32" s="1636"/>
      <c r="W32" s="1893"/>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5406</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9">
        <f t="shared" ref="T38:U38" si="13">T8-T9-T10-T11-T12</f>
        <v>0</v>
      </c>
      <c r="U38" s="1636">
        <f t="shared" si="13"/>
        <v>0</v>
      </c>
      <c r="V38" s="1636">
        <f t="shared" ref="V38" si="14">V8-V9-V10-V11-V12</f>
        <v>0</v>
      </c>
    </row>
    <row r="39" spans="2:23">
      <c r="B39" s="1602" t="s">
        <v>622</v>
      </c>
      <c r="L39" s="1624">
        <f>L16-L17-L23</f>
        <v>0</v>
      </c>
      <c r="M39" s="1624">
        <f t="shared" ref="M39:S39" si="15">M16-M17-M23</f>
        <v>0</v>
      </c>
      <c r="N39" s="1624">
        <f t="shared" si="15"/>
        <v>0</v>
      </c>
      <c r="O39" s="1624">
        <f t="shared" si="15"/>
        <v>0</v>
      </c>
      <c r="P39" s="1636">
        <f t="shared" si="15"/>
        <v>0</v>
      </c>
      <c r="Q39" s="2349">
        <f t="shared" si="15"/>
        <v>0</v>
      </c>
      <c r="R39" s="1636">
        <f t="shared" si="15"/>
        <v>4.8828125E-4</v>
      </c>
      <c r="S39" s="1636">
        <f t="shared" si="15"/>
        <v>0</v>
      </c>
      <c r="T39" s="1636">
        <f t="shared" ref="T39:U39" si="16">T16-T17-T23</f>
        <v>0</v>
      </c>
      <c r="U39" s="1636">
        <f t="shared" si="16"/>
        <v>0</v>
      </c>
      <c r="V39" s="1636">
        <f t="shared" ref="V39" si="17">V16-V17-V23</f>
        <v>0</v>
      </c>
    </row>
    <row r="40" spans="2:23">
      <c r="B40" s="1602" t="s">
        <v>623</v>
      </c>
      <c r="L40" s="1624">
        <f>L17-L18-L19-L20-L21-L22</f>
        <v>0</v>
      </c>
      <c r="M40" s="1624">
        <f t="shared" ref="M40:S40" si="18">M17-M18-M19-M20-M21-M22</f>
        <v>0</v>
      </c>
      <c r="N40" s="1624">
        <f>N17-N18-N19-N20-N21-N22</f>
        <v>0</v>
      </c>
      <c r="O40" s="1624">
        <f t="shared" si="18"/>
        <v>0</v>
      </c>
      <c r="P40" s="2349">
        <f>P17-P18-P19-P20-P21-P22</f>
        <v>0</v>
      </c>
      <c r="Q40" s="1636">
        <f t="shared" si="18"/>
        <v>0</v>
      </c>
      <c r="R40" s="2349">
        <f t="shared" si="18"/>
        <v>0</v>
      </c>
      <c r="S40" s="1636">
        <f t="shared" si="18"/>
        <v>0</v>
      </c>
      <c r="T40" s="1636">
        <f t="shared" ref="T40:U40" si="19">T17-T18-T19-T20-T21-T22</f>
        <v>0</v>
      </c>
      <c r="U40" s="2349">
        <f t="shared" si="19"/>
        <v>0</v>
      </c>
      <c r="V40" s="2349">
        <f t="shared" ref="V40" si="20">V17-V18-V19-V20-V21-V22</f>
        <v>0</v>
      </c>
    </row>
    <row r="41" spans="2:23">
      <c r="B41" s="1602" t="s">
        <v>5407</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50"/>
      <c r="E42" s="2351"/>
      <c r="F42" s="2351"/>
      <c r="G42" s="2351"/>
      <c r="H42" s="2351"/>
      <c r="I42" s="2351"/>
      <c r="J42" s="2351"/>
      <c r="K42" s="2351"/>
      <c r="L42" s="2351">
        <v>7720905000000</v>
      </c>
      <c r="M42" s="2351">
        <v>8026144000000</v>
      </c>
      <c r="N42" s="2351">
        <v>9003479000000</v>
      </c>
      <c r="O42" s="2351">
        <v>9708334000000</v>
      </c>
      <c r="P42" s="1637">
        <v>10561089000000</v>
      </c>
      <c r="Q42" s="1637">
        <v>11538410000000</v>
      </c>
      <c r="R42" s="1637">
        <v>12634187000000</v>
      </c>
      <c r="S42" s="1637">
        <v>13322041000000</v>
      </c>
      <c r="T42" s="1637">
        <v>14480720000000</v>
      </c>
      <c r="U42" s="1637">
        <v>15871797000000</v>
      </c>
      <c r="V42" s="1639">
        <v>17449660000000</v>
      </c>
      <c r="W42" s="2352"/>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20" activePane="bottomRight" state="frozen"/>
      <selection pane="topRight" activeCell="Q31" sqref="Q31:X31"/>
      <selection pane="bottomLeft" activeCell="Q31" sqref="Q31:X31"/>
      <selection pane="bottomRight" activeCell="B31" sqref="B31"/>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5408</v>
      </c>
      <c r="B1" t="s">
        <v>5409</v>
      </c>
    </row>
    <row r="2" spans="1:27">
      <c r="B2" t="s">
        <v>7208</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788</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5410</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5411</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5412</v>
      </c>
      <c r="B11" s="99" t="s">
        <v>5412</v>
      </c>
      <c r="C11" s="498" t="s">
        <v>5413</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5414</v>
      </c>
      <c r="B12" s="99" t="s">
        <v>5414</v>
      </c>
      <c r="C12" s="498" t="s">
        <v>5413</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5413</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556</v>
      </c>
      <c r="B14" s="152" t="s">
        <v>556</v>
      </c>
      <c r="C14" s="498" t="s">
        <v>5413</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5415</v>
      </c>
      <c r="B15" s="99" t="s">
        <v>5415</v>
      </c>
      <c r="C15" s="498" t="s">
        <v>5413</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5416</v>
      </c>
      <c r="B16" s="99" t="s">
        <v>5416</v>
      </c>
      <c r="C16" s="498" t="s">
        <v>5413</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5417</v>
      </c>
      <c r="B17" s="99" t="s">
        <v>5417</v>
      </c>
      <c r="C17" s="498" t="s">
        <v>5413</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798</v>
      </c>
      <c r="B20" s="90" t="s">
        <v>798</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538</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5418</v>
      </c>
      <c r="B24" s="99" t="s">
        <v>5418</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1065</v>
      </c>
      <c r="B28" s="99" t="s">
        <v>1065</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91">
        <v>1584353000000</v>
      </c>
      <c r="T29" s="2691">
        <v>1550682000000</v>
      </c>
      <c r="U29" s="2691">
        <v>1472592000000</v>
      </c>
      <c r="V29" s="2691">
        <v>1673344000000</v>
      </c>
      <c r="W29" s="2691">
        <v>1564725000000</v>
      </c>
      <c r="X29" s="2691">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2002" t="s">
        <v>115</v>
      </c>
      <c r="B31" s="90" t="s">
        <v>5419</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5420</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1375</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1642</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5421</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A55" sqref="A55"/>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5422</v>
      </c>
      <c r="B1" s="1566" t="s">
        <v>5423</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5424</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60">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60"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2940</v>
      </c>
      <c r="V5" s="1568" t="s">
        <v>32</v>
      </c>
      <c r="W5" s="1568" t="s">
        <v>32</v>
      </c>
      <c r="X5" s="1568" t="s">
        <v>32</v>
      </c>
    </row>
    <row r="6" spans="1:25" s="848" customFormat="1">
      <c r="A6" s="2002" t="s">
        <v>33</v>
      </c>
      <c r="B6" s="2003" t="s">
        <v>5425</v>
      </c>
      <c r="C6" s="2004" t="s">
        <v>35</v>
      </c>
      <c r="D6" s="2005"/>
      <c r="E6" s="2006">
        <v>148200000000</v>
      </c>
      <c r="F6" s="2006">
        <v>160300000000</v>
      </c>
      <c r="G6" s="2006">
        <v>195500000000</v>
      </c>
      <c r="H6" s="2006">
        <v>272600000000.00003</v>
      </c>
      <c r="I6" s="2007">
        <v>349400000000</v>
      </c>
      <c r="J6" s="2007">
        <v>376000000000</v>
      </c>
      <c r="K6" s="2006">
        <v>388000000000</v>
      </c>
      <c r="L6" s="2006">
        <v>518200000000.00006</v>
      </c>
      <c r="M6" s="2006">
        <v>670700000000</v>
      </c>
      <c r="N6" s="2006">
        <v>800700000000</v>
      </c>
      <c r="O6" s="2006">
        <v>844200000000</v>
      </c>
      <c r="P6" s="2008">
        <v>1049099999999.9999</v>
      </c>
      <c r="Q6" s="2008">
        <v>1101300000000</v>
      </c>
      <c r="R6" s="2008">
        <v>1336400000000</v>
      </c>
      <c r="S6" s="2008">
        <v>1418800000000</v>
      </c>
      <c r="T6" s="2010">
        <v>1541700000000</v>
      </c>
      <c r="U6" s="1597">
        <f>U17+U7</f>
        <v>1615800000000</v>
      </c>
      <c r="V6" s="2010">
        <v>1766500000000</v>
      </c>
      <c r="W6" s="2011">
        <v>1929100000000</v>
      </c>
      <c r="X6" s="2011">
        <v>2196699999999.9998</v>
      </c>
      <c r="Y6" s="2004"/>
    </row>
    <row r="7" spans="1:25">
      <c r="A7" s="1578" t="s">
        <v>36</v>
      </c>
      <c r="B7" s="1577" t="s">
        <v>5426</v>
      </c>
      <c r="C7" s="1578" t="s">
        <v>38</v>
      </c>
      <c r="D7" s="1577"/>
      <c r="E7" s="1961">
        <v>86200000000</v>
      </c>
      <c r="F7" s="1961">
        <v>101200000000</v>
      </c>
      <c r="G7" s="1961">
        <v>122300000000</v>
      </c>
      <c r="H7" s="1961">
        <v>147100000000</v>
      </c>
      <c r="I7" s="1962">
        <v>180300000000</v>
      </c>
      <c r="J7" s="1962">
        <v>208200000000</v>
      </c>
      <c r="K7" s="1961">
        <v>233200000000</v>
      </c>
      <c r="L7" s="1961">
        <v>290300000000</v>
      </c>
      <c r="M7" s="1961">
        <v>413000000000</v>
      </c>
      <c r="N7" s="1961">
        <v>391400000000</v>
      </c>
      <c r="O7" s="1961">
        <v>471700000000</v>
      </c>
      <c r="P7" s="1579">
        <v>591700000000</v>
      </c>
      <c r="Q7" s="1579">
        <v>736400000000</v>
      </c>
      <c r="R7" s="1579">
        <v>862100000000</v>
      </c>
      <c r="S7" s="1579">
        <v>1002900000000</v>
      </c>
      <c r="T7" s="1592">
        <v>1167900000000</v>
      </c>
      <c r="U7" s="1592">
        <v>1285600000000</v>
      </c>
      <c r="V7" s="1592">
        <v>1413700000000</v>
      </c>
      <c r="W7" s="1842">
        <v>1554000000000</v>
      </c>
      <c r="X7" s="1842">
        <v>1779900000000</v>
      </c>
    </row>
    <row r="8" spans="1:25">
      <c r="A8" s="1578" t="s">
        <v>39</v>
      </c>
      <c r="B8" s="1577" t="s">
        <v>3850</v>
      </c>
      <c r="C8" s="1578" t="s">
        <v>41</v>
      </c>
      <c r="D8" s="1577"/>
      <c r="E8" s="1961">
        <v>79500000000</v>
      </c>
      <c r="F8" s="1961">
        <v>94600000000</v>
      </c>
      <c r="G8" s="1961">
        <v>114600000000</v>
      </c>
      <c r="H8" s="1961">
        <v>134699999999.99998</v>
      </c>
      <c r="I8" s="1962">
        <v>162600000000</v>
      </c>
      <c r="J8" s="1962">
        <v>193600000000</v>
      </c>
      <c r="K8" s="1961">
        <v>217600000000</v>
      </c>
      <c r="L8" s="1961">
        <v>272399999999.99997</v>
      </c>
      <c r="M8" s="1961">
        <v>361400000000</v>
      </c>
      <c r="N8" s="1961">
        <v>376400000000</v>
      </c>
      <c r="O8" s="1961">
        <v>449100000000</v>
      </c>
      <c r="P8" s="1579">
        <v>557000000000</v>
      </c>
      <c r="Q8" s="1579">
        <v>651900000000</v>
      </c>
      <c r="R8" s="1579">
        <v>761000000000</v>
      </c>
      <c r="S8" s="1579">
        <v>871700000000</v>
      </c>
      <c r="T8" s="1592">
        <v>1000300000000</v>
      </c>
      <c r="U8" s="1592">
        <v>1104100000000</v>
      </c>
      <c r="V8" s="1592">
        <v>1229600000000</v>
      </c>
      <c r="W8" s="1842">
        <v>1373600000000</v>
      </c>
      <c r="X8" s="1842">
        <v>1585200000000</v>
      </c>
    </row>
    <row r="9" spans="1:25">
      <c r="A9" s="1578" t="s">
        <v>992</v>
      </c>
      <c r="B9" s="1580" t="s">
        <v>5427</v>
      </c>
      <c r="C9" s="1570" t="s">
        <v>44</v>
      </c>
      <c r="D9" s="1577"/>
      <c r="E9" s="1961">
        <v>24500000000</v>
      </c>
      <c r="F9" s="1961">
        <v>30500000000</v>
      </c>
      <c r="G9" s="1961">
        <v>35100000000</v>
      </c>
      <c r="H9" s="1961">
        <v>38200000000</v>
      </c>
      <c r="I9" s="1962">
        <v>50700000000</v>
      </c>
      <c r="J9" s="1962">
        <v>64500000000</v>
      </c>
      <c r="K9" s="1961">
        <v>73600000000</v>
      </c>
      <c r="L9" s="1961">
        <v>103300000000</v>
      </c>
      <c r="M9" s="1961">
        <v>130100000000</v>
      </c>
      <c r="N9" s="1961">
        <v>148800000000</v>
      </c>
      <c r="O9" s="1961">
        <v>175800000000</v>
      </c>
      <c r="P9" s="1579">
        <v>228500000000</v>
      </c>
      <c r="Q9" s="1579">
        <v>282000000000</v>
      </c>
      <c r="R9" s="1579">
        <v>311100000000</v>
      </c>
      <c r="S9" s="1579">
        <v>375800000000</v>
      </c>
      <c r="T9" s="1592">
        <v>406200000000</v>
      </c>
      <c r="U9" s="1592">
        <v>468400000000</v>
      </c>
      <c r="V9" s="1592">
        <v>518400000000</v>
      </c>
      <c r="W9" s="1842">
        <v>596600000000</v>
      </c>
      <c r="X9" s="1842">
        <v>697100000000</v>
      </c>
    </row>
    <row r="10" spans="1:25">
      <c r="A10" s="1578" t="s">
        <v>4673</v>
      </c>
      <c r="B10" s="1582" t="s">
        <v>5428</v>
      </c>
      <c r="C10" s="1577" t="s">
        <v>5429</v>
      </c>
      <c r="D10" s="1577"/>
      <c r="E10" s="1962"/>
      <c r="F10" s="1962"/>
      <c r="G10" s="1962"/>
      <c r="H10" s="1962"/>
      <c r="I10" s="1962"/>
      <c r="J10" s="1962"/>
      <c r="K10" s="1962"/>
      <c r="L10" s="1962"/>
      <c r="M10" s="1962"/>
      <c r="N10" s="1961"/>
      <c r="O10" s="1961"/>
      <c r="P10" s="1579"/>
      <c r="Q10" s="1579"/>
      <c r="R10" s="1963"/>
      <c r="S10" s="1579"/>
      <c r="T10" s="1592"/>
      <c r="U10" s="1592"/>
      <c r="V10" s="1592"/>
      <c r="W10" s="1841"/>
      <c r="X10" s="1842"/>
    </row>
    <row r="11" spans="1:25">
      <c r="A11" s="1578" t="s">
        <v>5430</v>
      </c>
      <c r="B11" s="1582" t="s">
        <v>5431</v>
      </c>
      <c r="C11" s="1577" t="s">
        <v>5429</v>
      </c>
      <c r="D11" s="1577"/>
      <c r="E11" s="1962"/>
      <c r="F11" s="1962"/>
      <c r="G11" s="1962"/>
      <c r="H11" s="1962"/>
      <c r="I11" s="1962"/>
      <c r="J11" s="1962"/>
      <c r="K11" s="1962"/>
      <c r="L11" s="1962"/>
      <c r="M11" s="1962"/>
      <c r="N11" s="1961"/>
      <c r="O11" s="1961"/>
      <c r="P11" s="1961"/>
      <c r="Q11" s="1961"/>
      <c r="R11" s="1961"/>
      <c r="S11" s="1961"/>
      <c r="T11" s="2012"/>
      <c r="U11" s="2012"/>
      <c r="V11" s="2012"/>
      <c r="W11" s="1841"/>
      <c r="X11" s="1842"/>
    </row>
    <row r="12" spans="1:25">
      <c r="A12" s="1578" t="s">
        <v>2075</v>
      </c>
      <c r="B12" s="1580" t="s">
        <v>3853</v>
      </c>
      <c r="C12" s="1570" t="s">
        <v>44</v>
      </c>
      <c r="D12" s="1577"/>
      <c r="E12" s="1961">
        <v>41000000000</v>
      </c>
      <c r="F12" s="1961">
        <v>47400000000</v>
      </c>
      <c r="G12" s="1961">
        <v>57500000000</v>
      </c>
      <c r="H12" s="1961">
        <v>70200000000</v>
      </c>
      <c r="I12" s="1962">
        <v>82900000000</v>
      </c>
      <c r="J12" s="1962">
        <v>95500000000</v>
      </c>
      <c r="K12" s="1961">
        <v>109800000000</v>
      </c>
      <c r="L12" s="1961">
        <v>135000000000</v>
      </c>
      <c r="M12" s="1961">
        <v>179300000000</v>
      </c>
      <c r="N12" s="1961">
        <v>195000000000</v>
      </c>
      <c r="O12" s="1961">
        <v>234300000000</v>
      </c>
      <c r="P12" s="1579">
        <v>282600000000</v>
      </c>
      <c r="Q12" s="1579">
        <v>315100000000</v>
      </c>
      <c r="R12" s="1579">
        <v>394100000000</v>
      </c>
      <c r="S12" s="1579">
        <v>432400000000</v>
      </c>
      <c r="T12" s="1592">
        <v>510300000000</v>
      </c>
      <c r="U12" s="1592">
        <v>544600000000</v>
      </c>
      <c r="V12" s="1592">
        <v>602900000000</v>
      </c>
      <c r="W12" s="1842">
        <v>672700000000</v>
      </c>
      <c r="X12" s="1842">
        <v>773800000000</v>
      </c>
    </row>
    <row r="13" spans="1:25">
      <c r="A13" s="1578" t="s">
        <v>45</v>
      </c>
      <c r="B13" s="1580" t="s">
        <v>3854</v>
      </c>
      <c r="C13" s="1570" t="s">
        <v>44</v>
      </c>
      <c r="D13" s="1577"/>
      <c r="E13" s="1961">
        <v>14000000000</v>
      </c>
      <c r="F13" s="1961">
        <v>16700000000</v>
      </c>
      <c r="G13" s="1961">
        <v>22100000000</v>
      </c>
      <c r="H13" s="1961">
        <v>26300000000</v>
      </c>
      <c r="I13" s="1962">
        <v>29000000000</v>
      </c>
      <c r="J13" s="1962">
        <v>33600000000</v>
      </c>
      <c r="K13" s="1961">
        <v>34200000000.000004</v>
      </c>
      <c r="L13" s="1961">
        <v>34200000000.000004</v>
      </c>
      <c r="M13" s="1961">
        <v>52000000000</v>
      </c>
      <c r="N13" s="1961">
        <v>32600000000</v>
      </c>
      <c r="O13" s="1961">
        <v>39000000000</v>
      </c>
      <c r="P13" s="1579">
        <v>45900000000</v>
      </c>
      <c r="Q13" s="1579">
        <v>54800000000</v>
      </c>
      <c r="R13" s="1579">
        <v>55900000000</v>
      </c>
      <c r="S13" s="1579">
        <v>63500000000</v>
      </c>
      <c r="T13" s="1592">
        <v>83900000000</v>
      </c>
      <c r="U13" s="1592">
        <v>91200000000</v>
      </c>
      <c r="V13" s="1592">
        <v>108400000000</v>
      </c>
      <c r="W13" s="1842">
        <v>104300000000</v>
      </c>
      <c r="X13" s="1842">
        <v>114200000000</v>
      </c>
    </row>
    <row r="14" spans="1:25">
      <c r="A14" s="1578" t="s">
        <v>51</v>
      </c>
      <c r="B14" s="1577" t="s">
        <v>3859</v>
      </c>
      <c r="C14" s="1578" t="s">
        <v>41</v>
      </c>
      <c r="D14" s="1577"/>
      <c r="E14" s="1961">
        <v>6700000000</v>
      </c>
      <c r="F14" s="1961">
        <v>6600000000</v>
      </c>
      <c r="G14" s="1961">
        <v>7700000000</v>
      </c>
      <c r="H14" s="1961">
        <v>12400000000</v>
      </c>
      <c r="I14" s="1962">
        <v>17700000000</v>
      </c>
      <c r="J14" s="1962">
        <v>14600000000</v>
      </c>
      <c r="K14" s="1961">
        <v>15700000000</v>
      </c>
      <c r="L14" s="1961">
        <v>17800000000</v>
      </c>
      <c r="M14" s="1961">
        <v>51700000000</v>
      </c>
      <c r="N14" s="1961">
        <v>15000000000</v>
      </c>
      <c r="O14" s="1961">
        <v>22600000000</v>
      </c>
      <c r="P14" s="1579">
        <v>34700000000</v>
      </c>
      <c r="Q14" s="1579">
        <v>84500000000</v>
      </c>
      <c r="R14" s="1579">
        <v>101000000000</v>
      </c>
      <c r="S14" s="1579">
        <v>131199999999.99998</v>
      </c>
      <c r="T14" s="1592">
        <v>167600000000</v>
      </c>
      <c r="U14" s="1592">
        <v>181400000000</v>
      </c>
      <c r="V14" s="1592">
        <v>184100000000</v>
      </c>
      <c r="W14" s="1842">
        <v>180400000000</v>
      </c>
      <c r="X14" s="1842">
        <v>194700000000</v>
      </c>
    </row>
    <row r="15" spans="1:25">
      <c r="A15" s="1578" t="s">
        <v>5432</v>
      </c>
      <c r="B15" s="1580" t="s">
        <v>5433</v>
      </c>
      <c r="C15" s="1577" t="s">
        <v>192</v>
      </c>
      <c r="D15" s="1577"/>
      <c r="E15" s="1962"/>
      <c r="F15" s="1962"/>
      <c r="G15" s="1962"/>
      <c r="H15" s="1962"/>
      <c r="I15" s="1962"/>
      <c r="J15" s="1962"/>
      <c r="K15" s="1962"/>
      <c r="L15" s="1962"/>
      <c r="M15" s="1962"/>
      <c r="N15" s="1962"/>
      <c r="O15" s="1962"/>
      <c r="P15" s="1579"/>
      <c r="Q15" s="1579">
        <v>61900000000</v>
      </c>
      <c r="R15" s="1579">
        <v>81500000000</v>
      </c>
      <c r="S15" s="1579">
        <v>89000000000</v>
      </c>
      <c r="T15" s="1592">
        <v>122900000000</v>
      </c>
      <c r="U15" s="1592">
        <v>128500000000</v>
      </c>
      <c r="V15" s="1592">
        <v>115500000000</v>
      </c>
      <c r="W15" s="1842">
        <v>104000000000</v>
      </c>
      <c r="X15" s="1842">
        <v>108900000000</v>
      </c>
    </row>
    <row r="16" spans="1:25">
      <c r="A16" s="1578" t="s">
        <v>50</v>
      </c>
      <c r="B16" s="2714" t="s">
        <v>50</v>
      </c>
      <c r="C16" s="1577" t="s">
        <v>192</v>
      </c>
      <c r="D16" s="1577"/>
      <c r="E16" s="1962"/>
      <c r="F16" s="1962"/>
      <c r="G16" s="1962"/>
      <c r="H16" s="1962"/>
      <c r="I16" s="1962"/>
      <c r="J16" s="1962"/>
      <c r="K16" s="1962"/>
      <c r="L16" s="1962"/>
      <c r="M16" s="1962"/>
      <c r="N16" s="1962"/>
      <c r="O16" s="1962"/>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2" t="s">
        <v>53</v>
      </c>
      <c r="B17" s="2005" t="s">
        <v>53</v>
      </c>
      <c r="C17" s="2002" t="s">
        <v>38</v>
      </c>
      <c r="D17" s="2005"/>
      <c r="E17" s="2006">
        <v>62000000000</v>
      </c>
      <c r="F17" s="2006">
        <v>59100000000</v>
      </c>
      <c r="G17" s="2006">
        <v>73100000000</v>
      </c>
      <c r="H17" s="2006">
        <v>125600000000</v>
      </c>
      <c r="I17" s="2007">
        <v>169100000000</v>
      </c>
      <c r="J17" s="2007">
        <v>167800000000</v>
      </c>
      <c r="K17" s="2006">
        <v>154800000000</v>
      </c>
      <c r="L17" s="2006">
        <v>227900000000</v>
      </c>
      <c r="M17" s="2006">
        <v>257700000000</v>
      </c>
      <c r="N17" s="2006">
        <v>409300000000</v>
      </c>
      <c r="O17" s="2006">
        <v>372500000000</v>
      </c>
      <c r="P17" s="2008">
        <v>457400000000</v>
      </c>
      <c r="Q17" s="2008">
        <v>364900000000</v>
      </c>
      <c r="R17" s="2008">
        <v>474300000000</v>
      </c>
      <c r="S17" s="2008">
        <v>415900000000</v>
      </c>
      <c r="T17" s="2010">
        <v>373800000000</v>
      </c>
      <c r="U17" s="2010">
        <v>330200000000</v>
      </c>
      <c r="V17" s="2010">
        <v>352900000000</v>
      </c>
      <c r="W17" s="2011">
        <v>375100000000</v>
      </c>
      <c r="X17" s="2011">
        <v>416900000000</v>
      </c>
      <c r="Y17" s="2004"/>
    </row>
    <row r="18" spans="1:25">
      <c r="A18" s="1578" t="s">
        <v>889</v>
      </c>
      <c r="B18" s="1580" t="s">
        <v>5434</v>
      </c>
      <c r="C18" s="1583" t="s">
        <v>57</v>
      </c>
      <c r="E18" s="1961">
        <v>33900000000</v>
      </c>
      <c r="F18" s="1961">
        <v>39300000000</v>
      </c>
      <c r="G18" s="1961">
        <v>51000000000</v>
      </c>
      <c r="H18" s="1961">
        <v>90800000000</v>
      </c>
      <c r="I18" s="1962">
        <v>111300000000</v>
      </c>
      <c r="J18" s="1962">
        <v>71900000000</v>
      </c>
      <c r="K18" s="1961">
        <v>101400000000</v>
      </c>
      <c r="L18" s="1961">
        <v>168100000000</v>
      </c>
      <c r="M18" s="1961">
        <v>167000000000</v>
      </c>
      <c r="N18" s="1961">
        <v>283000000000</v>
      </c>
      <c r="O18" s="1961">
        <v>208500000000</v>
      </c>
      <c r="P18" s="1579">
        <v>265700000000</v>
      </c>
      <c r="Q18" s="1579">
        <v>190000000000</v>
      </c>
      <c r="R18" s="1579">
        <v>171000000000</v>
      </c>
      <c r="S18" s="1579">
        <v>174900000000</v>
      </c>
      <c r="T18" s="1592">
        <v>204800000000</v>
      </c>
      <c r="U18" s="1592">
        <v>184200000000</v>
      </c>
      <c r="V18" s="1592">
        <v>182600000000</v>
      </c>
      <c r="W18" s="1842">
        <v>182900000000</v>
      </c>
      <c r="X18" s="1842">
        <v>200700000000</v>
      </c>
    </row>
    <row r="19" spans="1:25">
      <c r="A19" s="1578" t="s">
        <v>5435</v>
      </c>
      <c r="B19" s="1582" t="s">
        <v>5436</v>
      </c>
      <c r="C19" s="1577" t="s">
        <v>5437</v>
      </c>
      <c r="E19" s="1961"/>
      <c r="F19" s="1961"/>
      <c r="G19" s="1961"/>
      <c r="H19" s="1961"/>
      <c r="I19" s="1962"/>
      <c r="J19" s="1962"/>
      <c r="K19" s="1961"/>
      <c r="L19" s="1961"/>
      <c r="M19" s="1961"/>
      <c r="N19" s="1961"/>
      <c r="O19" s="1961"/>
      <c r="P19" s="1579"/>
      <c r="Q19" s="1579"/>
      <c r="R19" s="1579"/>
      <c r="S19" s="1579">
        <v>86600000000</v>
      </c>
      <c r="T19" s="1592">
        <v>70300000000</v>
      </c>
      <c r="U19" s="1592">
        <v>54100000000</v>
      </c>
      <c r="V19" s="1592">
        <v>61100000000</v>
      </c>
      <c r="W19" s="1842">
        <v>61700000000</v>
      </c>
      <c r="X19" s="1842">
        <v>64300000000</v>
      </c>
    </row>
    <row r="20" spans="1:25">
      <c r="A20" s="1578" t="s">
        <v>50</v>
      </c>
      <c r="B20" s="1595" t="s">
        <v>50</v>
      </c>
      <c r="C20" s="1577" t="s">
        <v>5437</v>
      </c>
      <c r="E20" s="1961"/>
      <c r="F20" s="1961"/>
      <c r="G20" s="1961"/>
      <c r="H20" s="1961"/>
      <c r="I20" s="1962"/>
      <c r="J20" s="1962"/>
      <c r="K20" s="1961"/>
      <c r="L20" s="1961"/>
      <c r="M20" s="1961"/>
      <c r="N20" s="1961"/>
      <c r="O20" s="1961"/>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567</v>
      </c>
      <c r="B21" s="1580" t="s">
        <v>5438</v>
      </c>
      <c r="C21" s="1583" t="s">
        <v>57</v>
      </c>
      <c r="E21" s="1961">
        <v>28100000000</v>
      </c>
      <c r="F21" s="1961">
        <v>19800000000</v>
      </c>
      <c r="G21" s="1961">
        <v>22100000000</v>
      </c>
      <c r="H21" s="1961">
        <v>34800000000</v>
      </c>
      <c r="I21" s="1962">
        <v>57800000000</v>
      </c>
      <c r="J21" s="1962">
        <v>95900000000</v>
      </c>
      <c r="K21" s="1961">
        <v>53400000000</v>
      </c>
      <c r="L21" s="1961">
        <v>59800000000</v>
      </c>
      <c r="M21" s="1961">
        <v>90700000000</v>
      </c>
      <c r="N21" s="1961">
        <v>126300000000</v>
      </c>
      <c r="O21" s="1961">
        <v>164000000000</v>
      </c>
      <c r="P21" s="1579">
        <v>191700000000</v>
      </c>
      <c r="Q21" s="1579">
        <v>174900000000</v>
      </c>
      <c r="R21" s="1579">
        <v>303300000000</v>
      </c>
      <c r="S21" s="1579">
        <v>241000000000</v>
      </c>
      <c r="T21" s="1592">
        <v>168900000000</v>
      </c>
      <c r="U21" s="1592">
        <v>146000000000</v>
      </c>
      <c r="V21" s="1592">
        <v>170300000000</v>
      </c>
      <c r="W21" s="1842">
        <v>192200000000</v>
      </c>
      <c r="X21" s="1842">
        <v>216200000000</v>
      </c>
    </row>
    <row r="22" spans="1:25">
      <c r="A22" s="1578" t="s">
        <v>5435</v>
      </c>
      <c r="B22" s="1582" t="s">
        <v>5436</v>
      </c>
      <c r="C22" s="1577" t="s">
        <v>5439</v>
      </c>
      <c r="E22" s="1961"/>
      <c r="F22" s="1961"/>
      <c r="G22" s="1961"/>
      <c r="H22" s="1961"/>
      <c r="I22" s="1961"/>
      <c r="J22" s="1961"/>
      <c r="K22" s="1961"/>
      <c r="L22" s="1961"/>
      <c r="M22" s="1961"/>
      <c r="N22" s="1961"/>
      <c r="O22" s="1961"/>
      <c r="P22" s="1579">
        <v>78000000000</v>
      </c>
      <c r="Q22" s="1579">
        <v>64300000000</v>
      </c>
      <c r="R22" s="1579">
        <v>92700000000</v>
      </c>
      <c r="S22" s="1579"/>
      <c r="T22" s="1592"/>
      <c r="U22" s="1592"/>
      <c r="V22" s="1592"/>
      <c r="W22" s="1842"/>
      <c r="X22" s="1842"/>
    </row>
    <row r="23" spans="1:25">
      <c r="A23" s="1578" t="s">
        <v>50</v>
      </c>
      <c r="B23" s="1595" t="s">
        <v>236</v>
      </c>
      <c r="C23" s="1577" t="s">
        <v>5439</v>
      </c>
      <c r="E23" s="1961"/>
      <c r="F23" s="1961"/>
      <c r="G23" s="1961"/>
      <c r="H23" s="1961"/>
      <c r="I23" s="1961"/>
      <c r="J23" s="1961"/>
      <c r="K23" s="1961"/>
      <c r="L23" s="1961"/>
      <c r="M23" s="1961"/>
      <c r="N23" s="1961"/>
      <c r="O23" s="1961"/>
      <c r="P23" s="1961">
        <f>P21-P22</f>
        <v>113700000000</v>
      </c>
      <c r="Q23" s="1961">
        <f t="shared" ref="Q23:R23" si="2">Q21-Q22</f>
        <v>110600000000</v>
      </c>
      <c r="R23" s="1961">
        <f t="shared" si="2"/>
        <v>210600000000</v>
      </c>
      <c r="S23" s="1961"/>
      <c r="T23" s="2012"/>
      <c r="U23" s="2012"/>
      <c r="V23" s="2012"/>
      <c r="W23" s="1842"/>
      <c r="X23" s="1842"/>
    </row>
    <row r="24" spans="1:25" s="848" customFormat="1">
      <c r="A24" s="2002"/>
      <c r="B24" s="2004" t="s">
        <v>379</v>
      </c>
      <c r="C24" s="2004"/>
      <c r="D24" s="2005"/>
      <c r="E24" s="2006">
        <v>158100000000</v>
      </c>
      <c r="F24" s="2006">
        <v>174600000000</v>
      </c>
      <c r="G24" s="2006">
        <v>216000000000</v>
      </c>
      <c r="H24" s="2006">
        <v>274900000000</v>
      </c>
      <c r="I24" s="2007">
        <v>340700000000</v>
      </c>
      <c r="J24" s="2007">
        <v>382500000000</v>
      </c>
      <c r="K24" s="2006">
        <v>414200000000</v>
      </c>
      <c r="L24" s="2006">
        <v>521799999999.99994</v>
      </c>
      <c r="M24" s="2006">
        <v>731200000000</v>
      </c>
      <c r="N24" s="2006">
        <v>804200000000</v>
      </c>
      <c r="O24" s="2006">
        <v>958500000000</v>
      </c>
      <c r="P24" s="2006">
        <v>1098099999999.9999</v>
      </c>
      <c r="Q24" s="2006">
        <v>1335600000000</v>
      </c>
      <c r="R24" s="2006">
        <v>1538900000000</v>
      </c>
      <c r="S24" s="2006">
        <v>1720100000000</v>
      </c>
      <c r="T24" s="2013">
        <v>1757700000000</v>
      </c>
      <c r="U24" s="2013">
        <v>1942900000000</v>
      </c>
      <c r="V24" s="2013">
        <v>2092400000000</v>
      </c>
      <c r="W24" s="2011">
        <v>2314700000000</v>
      </c>
      <c r="X24" s="2011">
        <v>2609400000000</v>
      </c>
      <c r="Y24" s="2004"/>
    </row>
    <row r="25" spans="1:25" s="848" customFormat="1">
      <c r="A25" s="2002" t="s">
        <v>71</v>
      </c>
      <c r="B25" s="2004" t="s">
        <v>72</v>
      </c>
      <c r="C25" s="2005" t="s">
        <v>35</v>
      </c>
      <c r="D25" s="2005"/>
      <c r="E25" s="2006">
        <f t="shared" ref="E25:S25" si="3">E26+E36+E39+E40+E45</f>
        <v>158000000000</v>
      </c>
      <c r="F25" s="2006">
        <f t="shared" si="3"/>
        <v>174600000000</v>
      </c>
      <c r="G25" s="2006">
        <f t="shared" si="3"/>
        <v>216000000000</v>
      </c>
      <c r="H25" s="2006">
        <f t="shared" si="3"/>
        <v>274900000000</v>
      </c>
      <c r="I25" s="2006">
        <f t="shared" si="3"/>
        <v>340700000000</v>
      </c>
      <c r="J25" s="2006">
        <f t="shared" si="3"/>
        <v>382400000000</v>
      </c>
      <c r="K25" s="2006">
        <f t="shared" si="3"/>
        <v>414200000000</v>
      </c>
      <c r="L25" s="2006">
        <f t="shared" si="3"/>
        <v>521800000000</v>
      </c>
      <c r="M25" s="2006">
        <f t="shared" si="3"/>
        <v>731200000000</v>
      </c>
      <c r="N25" s="2006">
        <f t="shared" si="3"/>
        <v>804100000000</v>
      </c>
      <c r="O25" s="2006">
        <f t="shared" si="3"/>
        <v>958500000000</v>
      </c>
      <c r="P25" s="2006">
        <f t="shared" si="3"/>
        <v>1098100000000</v>
      </c>
      <c r="Q25" s="2006">
        <f t="shared" si="3"/>
        <v>1335600000000</v>
      </c>
      <c r="R25" s="2006">
        <f t="shared" si="3"/>
        <v>1538900000000</v>
      </c>
      <c r="S25" s="2006">
        <f t="shared" si="3"/>
        <v>1697100000000</v>
      </c>
      <c r="T25" s="2014">
        <f>T26+T36+T40+T45</f>
        <v>1757600000000</v>
      </c>
      <c r="U25" s="2014">
        <f t="shared" ref="U25:X25" si="4">U26+U36+U40+U45</f>
        <v>1942900000000</v>
      </c>
      <c r="V25" s="2014">
        <f t="shared" si="4"/>
        <v>2092400000000</v>
      </c>
      <c r="W25" s="2014">
        <f t="shared" si="4"/>
        <v>2314700000000</v>
      </c>
      <c r="X25" s="2014">
        <f t="shared" si="4"/>
        <v>2609400000000</v>
      </c>
      <c r="Y25" s="2004"/>
    </row>
    <row r="26" spans="1:25">
      <c r="A26" s="1578" t="s">
        <v>73</v>
      </c>
      <c r="B26" s="1577" t="s">
        <v>5440</v>
      </c>
      <c r="C26" s="1578" t="s">
        <v>75</v>
      </c>
      <c r="D26" s="1577"/>
      <c r="E26" s="1961">
        <v>107400000000</v>
      </c>
      <c r="F26" s="1961">
        <v>122400000000</v>
      </c>
      <c r="G26" s="1961">
        <v>160900000000</v>
      </c>
      <c r="H26" s="1961">
        <v>168100000000</v>
      </c>
      <c r="I26" s="1962">
        <v>214900000000</v>
      </c>
      <c r="J26" s="1962">
        <v>254100000000</v>
      </c>
      <c r="K26" s="1961">
        <v>266500000000</v>
      </c>
      <c r="L26" s="1961">
        <v>349000000000</v>
      </c>
      <c r="M26" s="1961">
        <v>401700000000</v>
      </c>
      <c r="N26" s="1961">
        <v>459200000000</v>
      </c>
      <c r="O26" s="1961">
        <v>485300000000</v>
      </c>
      <c r="P26" s="1579">
        <v>614100000000</v>
      </c>
      <c r="Q26" s="1579">
        <v>633900000000</v>
      </c>
      <c r="R26" s="1579">
        <v>776700000000</v>
      </c>
      <c r="S26" s="1579">
        <v>834100000000</v>
      </c>
      <c r="T26" s="1592">
        <v>947500000000</v>
      </c>
      <c r="U26" s="1592">
        <v>1069599999999.9999</v>
      </c>
      <c r="V26" s="1592">
        <v>1144800000000</v>
      </c>
      <c r="W26" s="1842">
        <v>1274000000000</v>
      </c>
      <c r="X26" s="1842">
        <v>1443100000000</v>
      </c>
    </row>
    <row r="27" spans="1:25">
      <c r="A27" s="1578" t="s">
        <v>79</v>
      </c>
      <c r="B27" s="1580" t="s">
        <v>3868</v>
      </c>
      <c r="C27" s="1578" t="s">
        <v>81</v>
      </c>
      <c r="E27" s="1961">
        <v>38900000000</v>
      </c>
      <c r="F27" s="1961">
        <v>40600000000</v>
      </c>
      <c r="G27" s="1961">
        <v>44000000000</v>
      </c>
      <c r="H27" s="1961">
        <v>48500000000</v>
      </c>
      <c r="I27" s="1962">
        <v>51200000000</v>
      </c>
      <c r="J27" s="1962">
        <v>62200000000</v>
      </c>
      <c r="K27" s="1961">
        <v>71500000000</v>
      </c>
      <c r="L27" s="1961">
        <v>76300000000</v>
      </c>
      <c r="M27" s="1961">
        <v>90800000000</v>
      </c>
      <c r="N27" s="1961">
        <v>106900000000</v>
      </c>
      <c r="O27" s="1961">
        <v>90900000000</v>
      </c>
      <c r="P27" s="1579">
        <v>144800000000</v>
      </c>
      <c r="Q27" s="1579">
        <v>168900000000</v>
      </c>
      <c r="R27" s="1579">
        <v>187900000000</v>
      </c>
      <c r="S27" s="1579">
        <v>203900000000</v>
      </c>
      <c r="T27" s="1592">
        <v>242300000000</v>
      </c>
      <c r="U27" s="1592">
        <v>263700000000</v>
      </c>
      <c r="V27" s="1592">
        <v>302100000000</v>
      </c>
      <c r="W27" s="1842">
        <v>342400000000</v>
      </c>
      <c r="X27" s="1842">
        <v>395100000000</v>
      </c>
    </row>
    <row r="28" spans="1:25">
      <c r="A28" s="1578" t="s">
        <v>83</v>
      </c>
      <c r="B28" s="1580" t="s">
        <v>5441</v>
      </c>
      <c r="C28" s="1578" t="s">
        <v>81</v>
      </c>
      <c r="E28" s="1961">
        <v>29400000000</v>
      </c>
      <c r="F28" s="1961">
        <v>35200000000</v>
      </c>
      <c r="G28" s="1961">
        <v>45800000000</v>
      </c>
      <c r="H28" s="1961">
        <v>47600000000</v>
      </c>
      <c r="I28" s="1962">
        <v>64500000000</v>
      </c>
      <c r="J28" s="1962">
        <v>71600000000</v>
      </c>
      <c r="K28" s="1961">
        <v>66400000000.000008</v>
      </c>
      <c r="L28" s="1961">
        <v>81600000000</v>
      </c>
      <c r="M28" s="1961">
        <v>103200000000</v>
      </c>
      <c r="N28" s="1961">
        <v>106300000000</v>
      </c>
      <c r="O28" s="1961">
        <v>119200000000</v>
      </c>
      <c r="P28" s="1579">
        <v>149500000000</v>
      </c>
      <c r="Q28" s="1579">
        <v>123100000000</v>
      </c>
      <c r="R28" s="1579">
        <v>142500000000</v>
      </c>
      <c r="S28" s="1579">
        <v>159500000000</v>
      </c>
      <c r="T28" s="1592">
        <v>180600000000</v>
      </c>
      <c r="U28" s="1592">
        <v>207400000000</v>
      </c>
      <c r="V28" s="1592">
        <v>222000000000</v>
      </c>
      <c r="W28" s="1842">
        <v>243200000000</v>
      </c>
      <c r="X28" s="1842">
        <v>274200000000</v>
      </c>
    </row>
    <row r="29" spans="1:25">
      <c r="A29" s="1578" t="s">
        <v>90</v>
      </c>
      <c r="B29" s="1580" t="s">
        <v>3872</v>
      </c>
      <c r="C29" s="1578" t="s">
        <v>81</v>
      </c>
      <c r="E29" s="1961">
        <v>6200000000</v>
      </c>
      <c r="F29" s="1961">
        <v>7000000000</v>
      </c>
      <c r="G29" s="1961">
        <v>8700000000</v>
      </c>
      <c r="H29" s="1961">
        <v>11900000000</v>
      </c>
      <c r="I29" s="1962">
        <v>10300000000</v>
      </c>
      <c r="J29" s="1962">
        <v>14800000000</v>
      </c>
      <c r="K29" s="1961">
        <v>12800000000</v>
      </c>
      <c r="L29" s="1961">
        <v>13600000000</v>
      </c>
      <c r="M29" s="1961">
        <v>11400000000</v>
      </c>
      <c r="N29" s="1961">
        <v>14700000000</v>
      </c>
      <c r="O29" s="1961">
        <v>15200000000</v>
      </c>
      <c r="P29" s="1579">
        <v>18400000000</v>
      </c>
      <c r="Q29" s="1579">
        <v>30700000000</v>
      </c>
      <c r="R29" s="1579">
        <v>40400000000</v>
      </c>
      <c r="S29" s="1579">
        <v>45600000000</v>
      </c>
      <c r="T29" s="1592">
        <v>56700000000</v>
      </c>
      <c r="U29" s="1592">
        <v>72200000000</v>
      </c>
      <c r="V29" s="1592">
        <v>94200000000</v>
      </c>
      <c r="W29" s="1842">
        <v>104100000000</v>
      </c>
      <c r="X29" s="1842">
        <v>110100000000</v>
      </c>
    </row>
    <row r="30" spans="1:25">
      <c r="A30" s="1578" t="s">
        <v>209</v>
      </c>
      <c r="B30" s="1582" t="s">
        <v>5442</v>
      </c>
      <c r="C30" s="1577" t="s">
        <v>211</v>
      </c>
      <c r="E30" s="1961">
        <v>1300000000</v>
      </c>
      <c r="F30" s="1961">
        <v>2100000000</v>
      </c>
      <c r="G30" s="1961">
        <v>3170000000</v>
      </c>
      <c r="H30" s="1961">
        <v>4400000000</v>
      </c>
      <c r="I30" s="1962">
        <v>4200000000</v>
      </c>
      <c r="J30" s="1962">
        <v>8600000000</v>
      </c>
      <c r="K30" s="1961">
        <v>8700000000</v>
      </c>
      <c r="L30" s="1961">
        <v>11100000000</v>
      </c>
      <c r="M30" s="1961">
        <v>7400000000</v>
      </c>
      <c r="N30" s="1961">
        <v>10100000000</v>
      </c>
      <c r="O30" s="1961">
        <v>10600000000</v>
      </c>
      <c r="P30" s="1579">
        <v>13200000000</v>
      </c>
      <c r="Q30" s="1579">
        <v>15700000000</v>
      </c>
      <c r="R30" s="1579">
        <v>14800000000</v>
      </c>
      <c r="S30" s="1579">
        <v>18000000000</v>
      </c>
      <c r="T30" s="1592">
        <v>25400000000</v>
      </c>
      <c r="U30" s="1592">
        <v>35300000000</v>
      </c>
      <c r="V30" s="1592">
        <v>52700000000</v>
      </c>
      <c r="W30" s="1842">
        <v>58400000000</v>
      </c>
      <c r="X30" s="1842">
        <v>64500000000</v>
      </c>
    </row>
    <row r="31" spans="1:25">
      <c r="A31" s="1578" t="s">
        <v>280</v>
      </c>
      <c r="B31" s="1582" t="s">
        <v>5443</v>
      </c>
      <c r="C31" s="1577" t="s">
        <v>211</v>
      </c>
      <c r="E31" s="1961">
        <v>5000000000</v>
      </c>
      <c r="F31" s="1961">
        <v>4900000000</v>
      </c>
      <c r="G31" s="1961">
        <v>5530000000</v>
      </c>
      <c r="H31" s="1961">
        <v>7500000000</v>
      </c>
      <c r="I31" s="1962">
        <v>6100000000</v>
      </c>
      <c r="J31" s="1962">
        <v>6200000000</v>
      </c>
      <c r="K31" s="1961">
        <v>4099999999.9999995</v>
      </c>
      <c r="L31" s="1961">
        <v>2400000000</v>
      </c>
      <c r="M31" s="1961">
        <v>4000000000</v>
      </c>
      <c r="N31" s="1961">
        <v>4600000000</v>
      </c>
      <c r="O31" s="1961">
        <v>4600000000</v>
      </c>
      <c r="P31" s="1579">
        <v>5200000000</v>
      </c>
      <c r="Q31" s="1579">
        <v>15000000000</v>
      </c>
      <c r="R31" s="1579">
        <v>25600000000</v>
      </c>
      <c r="S31" s="1579">
        <v>27600000000</v>
      </c>
      <c r="T31" s="1592">
        <v>31300000000</v>
      </c>
      <c r="U31" s="1592">
        <v>36900000000</v>
      </c>
      <c r="V31" s="1592">
        <v>41500000000</v>
      </c>
      <c r="W31" s="1842">
        <v>45700000000</v>
      </c>
      <c r="X31" s="1842">
        <v>45700000000</v>
      </c>
    </row>
    <row r="32" spans="1:25">
      <c r="B32" s="1582" t="s">
        <v>5444</v>
      </c>
      <c r="C32" s="1577"/>
      <c r="E32" s="1961"/>
      <c r="F32" s="1961"/>
      <c r="G32" s="1961"/>
      <c r="H32" s="1961"/>
      <c r="I32" s="1961"/>
      <c r="J32" s="1961"/>
      <c r="K32" s="1961"/>
      <c r="L32" s="1962"/>
      <c r="M32" s="1962"/>
      <c r="N32" s="1961"/>
      <c r="O32" s="1961"/>
      <c r="P32" s="1579"/>
      <c r="Q32" s="1579">
        <v>5000000000</v>
      </c>
      <c r="R32" s="1579">
        <v>25600000000</v>
      </c>
      <c r="S32" s="1579"/>
      <c r="T32" s="1592"/>
      <c r="U32" s="1592"/>
      <c r="V32" s="1592"/>
      <c r="W32" s="1842"/>
      <c r="X32" s="1842"/>
    </row>
    <row r="33" spans="1:24">
      <c r="A33" s="1578" t="s">
        <v>898</v>
      </c>
      <c r="B33" s="1580" t="s">
        <v>389</v>
      </c>
      <c r="C33" s="1578" t="s">
        <v>81</v>
      </c>
      <c r="E33" s="1961">
        <v>15100000000</v>
      </c>
      <c r="F33" s="1961">
        <v>20400000000</v>
      </c>
      <c r="G33" s="1961">
        <v>22200000000</v>
      </c>
      <c r="H33" s="1961">
        <v>41800000000</v>
      </c>
      <c r="I33" s="1962">
        <v>53500000000</v>
      </c>
      <c r="J33" s="1962">
        <v>71900000000</v>
      </c>
      <c r="K33" s="1961">
        <v>82400000000</v>
      </c>
      <c r="L33" s="1961">
        <v>121800000000</v>
      </c>
      <c r="M33" s="1961">
        <v>141600000000</v>
      </c>
      <c r="N33" s="1961">
        <v>179600000000</v>
      </c>
      <c r="O33" s="1961">
        <v>193200000000</v>
      </c>
      <c r="P33" s="1579">
        <v>225600000000</v>
      </c>
      <c r="Q33" s="1579">
        <v>230800000000</v>
      </c>
      <c r="R33" s="1579">
        <v>286800000000</v>
      </c>
      <c r="S33" s="1579">
        <v>304000000000</v>
      </c>
      <c r="T33" s="1592">
        <v>308700000000</v>
      </c>
      <c r="U33" s="1592">
        <v>366900000000</v>
      </c>
      <c r="V33" s="1592">
        <v>402700000000</v>
      </c>
      <c r="W33" s="1842">
        <v>438100000000</v>
      </c>
      <c r="X33" s="1842">
        <v>492500000000</v>
      </c>
    </row>
    <row r="34" spans="1:24">
      <c r="A34" s="1578" t="s">
        <v>2126</v>
      </c>
      <c r="B34" s="1580" t="s">
        <v>5445</v>
      </c>
      <c r="C34" s="1578" t="s">
        <v>81</v>
      </c>
      <c r="E34" s="1961">
        <v>17700000000</v>
      </c>
      <c r="F34" s="1961">
        <v>19200000000</v>
      </c>
      <c r="G34" s="1961">
        <v>40200000000</v>
      </c>
      <c r="H34" s="1961">
        <v>18200000000</v>
      </c>
      <c r="I34" s="1962">
        <v>35400000000</v>
      </c>
      <c r="J34" s="1962">
        <v>33700000000.000004</v>
      </c>
      <c r="K34" s="1961">
        <v>33500000000</v>
      </c>
      <c r="L34" s="1961">
        <v>55700000000</v>
      </c>
      <c r="M34" s="1961">
        <v>54700000000</v>
      </c>
      <c r="N34" s="1961">
        <v>51600000000</v>
      </c>
      <c r="O34" s="1961">
        <v>66900000000.000008</v>
      </c>
      <c r="P34" s="1579">
        <v>75800000000</v>
      </c>
      <c r="Q34" s="1579">
        <v>80400000000</v>
      </c>
      <c r="R34" s="1579">
        <v>119100000000</v>
      </c>
      <c r="S34" s="1579"/>
      <c r="T34" s="1592"/>
      <c r="U34" s="1592"/>
      <c r="V34" s="1592"/>
      <c r="W34" s="1842"/>
      <c r="X34" s="1842"/>
    </row>
    <row r="35" spans="1:24">
      <c r="A35" s="1578" t="s">
        <v>5446</v>
      </c>
      <c r="B35" s="1580" t="s">
        <v>5447</v>
      </c>
      <c r="C35" s="1578" t="s">
        <v>81</v>
      </c>
      <c r="E35" s="1961"/>
      <c r="F35" s="1961"/>
      <c r="G35" s="1961"/>
      <c r="H35" s="1961"/>
      <c r="I35" s="1962"/>
      <c r="J35" s="1962"/>
      <c r="K35" s="1961"/>
      <c r="L35" s="1961"/>
      <c r="M35" s="1961"/>
      <c r="N35" s="1961"/>
      <c r="O35" s="1961"/>
      <c r="P35" s="1579"/>
      <c r="Q35" s="1579"/>
      <c r="R35" s="1579"/>
      <c r="S35" s="1579">
        <v>121100000000</v>
      </c>
      <c r="T35" s="1592">
        <v>159200000000</v>
      </c>
      <c r="U35" s="1592">
        <v>159400000000</v>
      </c>
      <c r="V35" s="1592">
        <v>123900000000</v>
      </c>
      <c r="W35" s="1842">
        <v>146300000000</v>
      </c>
      <c r="X35" s="1842">
        <v>171300000000</v>
      </c>
    </row>
    <row r="36" spans="1:24">
      <c r="A36" s="1578" t="s">
        <v>237</v>
      </c>
      <c r="B36" s="1577" t="s">
        <v>5448</v>
      </c>
      <c r="C36" s="1578" t="s">
        <v>75</v>
      </c>
      <c r="D36" s="1577"/>
      <c r="E36" s="1961">
        <v>50000000000</v>
      </c>
      <c r="F36" s="1961">
        <v>40700000000</v>
      </c>
      <c r="G36" s="1961">
        <v>51100000000</v>
      </c>
      <c r="H36" s="1961">
        <v>89500000000</v>
      </c>
      <c r="I36" s="1962">
        <v>121400000000</v>
      </c>
      <c r="J36" s="1962">
        <v>118700000000</v>
      </c>
      <c r="K36" s="1961">
        <v>131800000000.00002</v>
      </c>
      <c r="L36" s="1961">
        <v>188200000000</v>
      </c>
      <c r="M36" s="1961">
        <v>306600000000</v>
      </c>
      <c r="N36" s="1961">
        <v>316700000000</v>
      </c>
      <c r="O36" s="1961">
        <v>452900000000</v>
      </c>
      <c r="P36" s="1579">
        <v>482900000000</v>
      </c>
      <c r="Q36" s="1579">
        <v>564500000000</v>
      </c>
      <c r="R36" s="1579">
        <v>712000000000</v>
      </c>
      <c r="S36" s="1579">
        <v>769800000000</v>
      </c>
      <c r="T36" s="1592">
        <v>721700000000</v>
      </c>
      <c r="U36" s="1592">
        <v>759500000000</v>
      </c>
      <c r="V36" s="1592">
        <v>769600000000</v>
      </c>
      <c r="W36" s="1842">
        <v>852000000000</v>
      </c>
      <c r="X36" s="1842">
        <v>972300000000</v>
      </c>
    </row>
    <row r="37" spans="1:24">
      <c r="A37" s="1578" t="s">
        <v>239</v>
      </c>
      <c r="B37" s="1580" t="s">
        <v>209</v>
      </c>
      <c r="C37" s="1578" t="s">
        <v>95</v>
      </c>
      <c r="E37" s="1961">
        <v>3500000000</v>
      </c>
      <c r="F37" s="1961">
        <v>6900000000</v>
      </c>
      <c r="G37" s="1961">
        <v>13200000000</v>
      </c>
      <c r="H37" s="1961">
        <v>27200000000</v>
      </c>
      <c r="I37" s="1962">
        <v>34700000000</v>
      </c>
      <c r="J37" s="1962">
        <v>35700000000</v>
      </c>
      <c r="K37" s="1961">
        <v>42500000000</v>
      </c>
      <c r="L37" s="1961">
        <v>87600000000</v>
      </c>
      <c r="M37" s="1961">
        <v>139700000000</v>
      </c>
      <c r="N37" s="1961">
        <v>159300000000</v>
      </c>
      <c r="O37" s="1961">
        <v>219400000000</v>
      </c>
      <c r="P37" s="1579">
        <v>231600000000</v>
      </c>
      <c r="Q37" s="1579">
        <v>239400000000</v>
      </c>
      <c r="R37" s="1579">
        <v>320200000000</v>
      </c>
      <c r="S37" s="1579">
        <v>388500000000</v>
      </c>
      <c r="T37" s="1592">
        <v>446900000000</v>
      </c>
      <c r="U37" s="1592">
        <v>418200000000</v>
      </c>
      <c r="V37" s="1592">
        <v>466800000000</v>
      </c>
      <c r="W37" s="1842">
        <v>483200000000</v>
      </c>
      <c r="X37" s="1842">
        <v>532400000000</v>
      </c>
    </row>
    <row r="38" spans="1:24">
      <c r="A38" s="1578" t="s">
        <v>395</v>
      </c>
      <c r="B38" s="1580" t="s">
        <v>212</v>
      </c>
      <c r="C38" s="1578" t="s">
        <v>95</v>
      </c>
      <c r="E38" s="1961">
        <v>46500000000</v>
      </c>
      <c r="F38" s="1961">
        <v>33799999999.999996</v>
      </c>
      <c r="G38" s="1961">
        <v>37900000000</v>
      </c>
      <c r="H38" s="1961">
        <v>62300000000</v>
      </c>
      <c r="I38" s="1962">
        <v>86700000000</v>
      </c>
      <c r="J38" s="1962">
        <v>83000000000</v>
      </c>
      <c r="K38" s="1961">
        <v>89300000000</v>
      </c>
      <c r="L38" s="1961">
        <v>100600000000</v>
      </c>
      <c r="M38" s="1961">
        <v>167000000000</v>
      </c>
      <c r="N38" s="1961">
        <v>157400000000</v>
      </c>
      <c r="O38" s="1961">
        <v>233500000000</v>
      </c>
      <c r="P38" s="1579">
        <v>251300000000</v>
      </c>
      <c r="Q38" s="1579">
        <v>325100000000</v>
      </c>
      <c r="R38" s="1579">
        <v>391900000000</v>
      </c>
      <c r="S38" s="1579">
        <v>381300000000</v>
      </c>
      <c r="T38" s="1592">
        <v>274800000000</v>
      </c>
      <c r="U38" s="1592">
        <v>341300000000</v>
      </c>
      <c r="V38" s="1592">
        <v>302700000000</v>
      </c>
      <c r="W38" s="1842">
        <v>368700000000</v>
      </c>
      <c r="X38" s="1842">
        <v>439900000000</v>
      </c>
    </row>
    <row r="39" spans="1:24">
      <c r="A39" s="1580" t="s">
        <v>582</v>
      </c>
      <c r="B39" s="1580" t="s">
        <v>1320</v>
      </c>
      <c r="C39" s="1578" t="s">
        <v>75</v>
      </c>
      <c r="E39" s="1961"/>
      <c r="F39" s="1961">
        <f>F24-F26-F36-F40</f>
        <v>10900000000</v>
      </c>
      <c r="G39" s="1961"/>
      <c r="H39" s="1961"/>
      <c r="I39" s="1962"/>
      <c r="J39" s="1962"/>
      <c r="K39" s="1961"/>
      <c r="L39" s="1961"/>
      <c r="M39" s="1961"/>
      <c r="N39" s="1961"/>
      <c r="O39" s="1961"/>
      <c r="P39" s="1961"/>
      <c r="Q39" s="1961"/>
      <c r="R39" s="1961"/>
      <c r="S39" s="1961"/>
      <c r="T39" s="2012"/>
      <c r="U39" s="2012"/>
      <c r="V39" s="2012"/>
      <c r="W39" s="1842"/>
      <c r="X39" s="1842"/>
    </row>
    <row r="40" spans="1:24">
      <c r="A40" s="1578" t="s">
        <v>244</v>
      </c>
      <c r="B40" s="1577" t="s">
        <v>5449</v>
      </c>
      <c r="C40" s="1578" t="s">
        <v>75</v>
      </c>
      <c r="D40" s="1577"/>
      <c r="E40" s="1961">
        <v>600000000</v>
      </c>
      <c r="F40" s="1961">
        <v>600000000</v>
      </c>
      <c r="G40" s="1961">
        <v>4000000000</v>
      </c>
      <c r="H40" s="1962">
        <v>17300000000</v>
      </c>
      <c r="I40" s="1962">
        <v>4400000000</v>
      </c>
      <c r="J40" s="1962">
        <v>9600000000</v>
      </c>
      <c r="K40" s="1961">
        <v>15900000000</v>
      </c>
      <c r="L40" s="1961">
        <v>-15400000000</v>
      </c>
      <c r="M40" s="1961">
        <v>22900000000</v>
      </c>
      <c r="N40" s="1961">
        <v>28200000000</v>
      </c>
      <c r="O40" s="1961">
        <v>20300000000</v>
      </c>
      <c r="P40" s="1579">
        <v>1100000000</v>
      </c>
      <c r="Q40" s="1579">
        <v>137199999999.99998</v>
      </c>
      <c r="R40" s="1579">
        <v>50200000000</v>
      </c>
      <c r="S40" s="1579">
        <v>93200000000</v>
      </c>
      <c r="T40" s="1592">
        <v>88400000000</v>
      </c>
      <c r="U40" s="1592">
        <v>113800000000</v>
      </c>
      <c r="V40" s="1592">
        <v>178000000000</v>
      </c>
      <c r="W40" s="1842">
        <v>188700000000</v>
      </c>
      <c r="X40" s="1842">
        <v>194000000000</v>
      </c>
    </row>
    <row r="41" spans="1:24">
      <c r="A41" s="1578" t="s">
        <v>76</v>
      </c>
      <c r="B41" s="1580" t="s">
        <v>5450</v>
      </c>
      <c r="D41" s="1577"/>
      <c r="E41" s="1962"/>
      <c r="F41" s="1962"/>
      <c r="G41" s="1962"/>
      <c r="H41" s="1961">
        <v>0</v>
      </c>
      <c r="I41" s="1965"/>
      <c r="J41" s="1965"/>
      <c r="K41" s="1961">
        <v>4800000000</v>
      </c>
      <c r="L41" s="1961">
        <v>3900000000</v>
      </c>
      <c r="M41" s="1961">
        <v>2100000000</v>
      </c>
      <c r="N41" s="1961">
        <v>2900000000</v>
      </c>
      <c r="O41" s="1961">
        <v>3600000000</v>
      </c>
      <c r="P41" s="1579"/>
      <c r="Q41" s="1579"/>
      <c r="R41" s="1963"/>
      <c r="S41" s="1579"/>
      <c r="T41" s="1592"/>
      <c r="U41" s="1592"/>
      <c r="V41" s="1592"/>
      <c r="W41" s="1842"/>
      <c r="X41" s="1842"/>
    </row>
    <row r="42" spans="1:24">
      <c r="A42" s="1578" t="s">
        <v>76</v>
      </c>
      <c r="B42" s="1580" t="s">
        <v>5451</v>
      </c>
      <c r="D42" s="1577"/>
      <c r="E42" s="1962"/>
      <c r="F42" s="1962"/>
      <c r="G42" s="1962"/>
      <c r="H42" s="1962"/>
      <c r="I42" s="1962"/>
      <c r="J42" s="1962"/>
      <c r="K42" s="1961">
        <v>0</v>
      </c>
      <c r="L42" s="1961">
        <v>0</v>
      </c>
      <c r="M42" s="1961">
        <v>0</v>
      </c>
      <c r="N42" s="1961">
        <v>18200000000</v>
      </c>
      <c r="O42" s="1961">
        <v>9200000000</v>
      </c>
      <c r="P42" s="1579"/>
      <c r="Q42" s="1579">
        <v>63100000000</v>
      </c>
      <c r="R42" s="1579">
        <v>49700000000</v>
      </c>
      <c r="S42" s="1579"/>
      <c r="T42" s="1592"/>
      <c r="U42" s="1592"/>
      <c r="V42" s="1592"/>
      <c r="W42" s="1842"/>
      <c r="X42" s="1842"/>
    </row>
    <row r="43" spans="1:24">
      <c r="A43" s="1578" t="s">
        <v>76</v>
      </c>
      <c r="B43" s="1580" t="s">
        <v>5452</v>
      </c>
      <c r="D43" s="1577"/>
      <c r="E43" s="1962"/>
      <c r="F43" s="1962"/>
      <c r="G43" s="1962"/>
      <c r="H43" s="1962"/>
      <c r="I43" s="1962"/>
      <c r="J43" s="1962"/>
      <c r="K43" s="1961">
        <v>0</v>
      </c>
      <c r="L43" s="1961">
        <v>0</v>
      </c>
      <c r="M43" s="1961">
        <v>0</v>
      </c>
      <c r="N43" s="1961">
        <v>4500000000</v>
      </c>
      <c r="O43" s="1961">
        <v>25000000000</v>
      </c>
      <c r="P43" s="1579">
        <v>34500000000</v>
      </c>
      <c r="Q43" s="1579">
        <v>27000000000</v>
      </c>
      <c r="R43" s="1579">
        <v>31400000000</v>
      </c>
      <c r="S43" s="1579"/>
      <c r="T43" s="1592"/>
      <c r="U43" s="1592"/>
      <c r="V43" s="1592"/>
      <c r="W43" s="1842"/>
      <c r="X43" s="1842"/>
    </row>
    <row r="44" spans="1:24">
      <c r="A44" s="1578" t="s">
        <v>76</v>
      </c>
      <c r="B44" s="1580" t="s">
        <v>5453</v>
      </c>
      <c r="D44" s="1577"/>
      <c r="E44" s="1962"/>
      <c r="F44" s="1962"/>
      <c r="G44" s="1962"/>
      <c r="H44" s="1962"/>
      <c r="I44" s="1962"/>
      <c r="J44" s="1962"/>
      <c r="K44" s="1962"/>
      <c r="L44" s="1962"/>
      <c r="M44" s="1962"/>
      <c r="N44" s="1961"/>
      <c r="O44" s="1961">
        <v>-21800000000</v>
      </c>
      <c r="P44" s="1579">
        <v>-28000000000</v>
      </c>
      <c r="Q44" s="1579">
        <v>-5100000000</v>
      </c>
      <c r="R44" s="1963"/>
      <c r="S44" s="1579"/>
      <c r="T44" s="1592"/>
      <c r="U44" s="1592"/>
      <c r="V44" s="1592"/>
      <c r="W44" s="1842"/>
      <c r="X44" s="1842"/>
    </row>
    <row r="45" spans="1:24">
      <c r="A45" s="1584" t="s">
        <v>5454</v>
      </c>
      <c r="B45" s="1584" t="s">
        <v>5454</v>
      </c>
      <c r="C45" s="1578" t="s">
        <v>75</v>
      </c>
      <c r="D45" s="1577"/>
      <c r="E45" s="1962"/>
      <c r="F45" s="1962"/>
      <c r="G45" s="1962"/>
      <c r="H45" s="1962"/>
      <c r="I45" s="1962"/>
      <c r="J45" s="1962"/>
      <c r="K45" s="1962"/>
      <c r="L45" s="1962"/>
      <c r="M45" s="1962"/>
      <c r="N45" s="1961"/>
      <c r="O45" s="1961"/>
      <c r="P45" s="1579"/>
      <c r="Q45" s="1579"/>
      <c r="R45" s="1579"/>
      <c r="S45" s="1579"/>
      <c r="T45" s="1592"/>
      <c r="U45" s="1592"/>
      <c r="V45" s="1592"/>
      <c r="W45" s="1842"/>
      <c r="X45" s="1842"/>
    </row>
    <row r="46" spans="1:24">
      <c r="A46" s="1578" t="s">
        <v>76</v>
      </c>
      <c r="B46" s="1577" t="s">
        <v>5455</v>
      </c>
      <c r="C46" s="1577"/>
      <c r="D46" s="1966"/>
      <c r="E46" s="1961">
        <v>-800000000</v>
      </c>
      <c r="F46" s="1961">
        <v>-12900000000</v>
      </c>
      <c r="G46" s="1961">
        <v>-2800000000</v>
      </c>
      <c r="H46" s="1961">
        <v>-18100000000</v>
      </c>
      <c r="I46" s="1962">
        <v>-23600000000</v>
      </c>
      <c r="J46" s="1962">
        <v>-31200000000</v>
      </c>
      <c r="K46" s="1961">
        <v>-29500000000</v>
      </c>
      <c r="L46" s="1961">
        <v>-77100000000</v>
      </c>
      <c r="M46" s="1961">
        <v>-62200000000</v>
      </c>
      <c r="N46" s="1961">
        <v>11300000000</v>
      </c>
      <c r="O46" s="1961">
        <v>-99100000000</v>
      </c>
      <c r="P46" s="1579">
        <v>-30600000000</v>
      </c>
      <c r="Q46" s="1579">
        <v>-203600000000</v>
      </c>
      <c r="R46" s="1579">
        <v>-162200000000</v>
      </c>
      <c r="S46" s="1579"/>
      <c r="T46" s="1592"/>
      <c r="U46" s="1592"/>
      <c r="V46" s="1592"/>
      <c r="W46" s="1842"/>
      <c r="X46" s="1842"/>
    </row>
    <row r="47" spans="1:24">
      <c r="A47" s="1578" t="s">
        <v>76</v>
      </c>
      <c r="B47" s="1577" t="s">
        <v>5456</v>
      </c>
      <c r="C47" s="1577"/>
      <c r="D47" s="1577"/>
      <c r="E47" s="1961">
        <v>-20400000000</v>
      </c>
      <c r="F47" s="1961">
        <v>-34800000000</v>
      </c>
      <c r="G47" s="1961">
        <v>-50200000000</v>
      </c>
      <c r="H47" s="1961">
        <v>-58100000000</v>
      </c>
      <c r="I47" s="1962">
        <v>-67599999999.999992</v>
      </c>
      <c r="J47" s="1962">
        <v>-85100000000</v>
      </c>
      <c r="K47" s="1961">
        <v>-87500000000</v>
      </c>
      <c r="L47" s="1961">
        <v>-128500000000</v>
      </c>
      <c r="M47" s="1961">
        <v>-147200000000</v>
      </c>
      <c r="N47" s="1961">
        <v>-250700000000</v>
      </c>
      <c r="O47" s="1961">
        <v>-249900000000</v>
      </c>
      <c r="P47" s="1579">
        <v>-249900000000</v>
      </c>
      <c r="Q47" s="1579">
        <v>-259100000000.00003</v>
      </c>
      <c r="R47" s="1579">
        <v>-259399999999.99997</v>
      </c>
      <c r="S47" s="1579"/>
      <c r="T47" s="1592"/>
      <c r="U47" s="1592"/>
      <c r="V47" s="1592"/>
      <c r="W47" s="1842"/>
      <c r="X47" s="1842"/>
    </row>
    <row r="48" spans="1:24">
      <c r="A48" s="1578" t="s">
        <v>76</v>
      </c>
      <c r="B48" s="1577" t="s">
        <v>5457</v>
      </c>
      <c r="C48" s="1577"/>
      <c r="D48" s="1577"/>
      <c r="E48" s="1961"/>
      <c r="F48" s="1961"/>
      <c r="G48" s="1961"/>
      <c r="H48" s="1961"/>
      <c r="I48" s="1961"/>
      <c r="J48" s="1961"/>
      <c r="K48" s="1961"/>
      <c r="L48" s="1961"/>
      <c r="M48" s="1961"/>
      <c r="N48" s="1961"/>
      <c r="O48" s="1961"/>
      <c r="P48" s="1579"/>
      <c r="Q48" s="1579"/>
      <c r="R48" s="1579"/>
      <c r="S48" s="1579"/>
      <c r="T48" s="1592"/>
      <c r="U48" s="1592"/>
      <c r="V48" s="1592"/>
      <c r="W48" s="1842"/>
      <c r="X48" s="1842"/>
    </row>
    <row r="49" spans="1:25">
      <c r="A49" s="1578" t="s">
        <v>76</v>
      </c>
      <c r="B49" s="1577" t="s">
        <v>5458</v>
      </c>
      <c r="C49" s="1577"/>
      <c r="D49" s="1577"/>
      <c r="E49" s="1961">
        <v>-9900000000</v>
      </c>
      <c r="F49" s="1961">
        <v>-14400000000</v>
      </c>
      <c r="G49" s="1961">
        <v>-20500000000</v>
      </c>
      <c r="H49" s="1961">
        <v>-2200000000</v>
      </c>
      <c r="I49" s="1962">
        <v>9000000000</v>
      </c>
      <c r="J49" s="1962">
        <v>-6500000000</v>
      </c>
      <c r="K49" s="1961">
        <v>-26100000000</v>
      </c>
      <c r="L49" s="1961">
        <v>-3600000000</v>
      </c>
      <c r="M49" s="1961">
        <v>-60500000000</v>
      </c>
      <c r="N49" s="1961">
        <v>-3500000000</v>
      </c>
      <c r="O49" s="1961">
        <v>-114300000000</v>
      </c>
      <c r="P49" s="1579">
        <v>-49000000000</v>
      </c>
      <c r="Q49" s="1579">
        <v>-234300000000</v>
      </c>
      <c r="R49" s="1579">
        <v>-202600000000</v>
      </c>
      <c r="S49" s="1579"/>
      <c r="T49" s="1592">
        <v>-216000000000</v>
      </c>
      <c r="U49" s="1592">
        <v>-327100000000</v>
      </c>
      <c r="V49" s="1592">
        <v>-325800000000</v>
      </c>
      <c r="W49" s="1842">
        <v>-385500000000</v>
      </c>
      <c r="X49" s="1842">
        <v>-412700000000</v>
      </c>
    </row>
    <row r="50" spans="1:25">
      <c r="A50" s="1578" t="s">
        <v>76</v>
      </c>
      <c r="B50" s="1577" t="s">
        <v>5459</v>
      </c>
      <c r="C50" s="1577"/>
      <c r="D50" s="1577"/>
      <c r="E50" s="1961">
        <v>-71900000000</v>
      </c>
      <c r="F50" s="1961">
        <v>-73500000000</v>
      </c>
      <c r="G50" s="1961">
        <v>-93600000000</v>
      </c>
      <c r="H50" s="1961">
        <v>-127800000000</v>
      </c>
      <c r="I50" s="1962">
        <v>-160400000000</v>
      </c>
      <c r="J50" s="1962">
        <v>-174300000000</v>
      </c>
      <c r="K50" s="1961">
        <v>-180900000000</v>
      </c>
      <c r="L50" s="1961">
        <v>-231600000000</v>
      </c>
      <c r="M50" s="1961">
        <v>-318100000000</v>
      </c>
      <c r="N50" s="1961">
        <v>-412800000000</v>
      </c>
      <c r="O50" s="1961">
        <v>-486800000000</v>
      </c>
      <c r="P50" s="1579">
        <v>-506400000000</v>
      </c>
      <c r="Q50" s="1579">
        <v>-599200000000</v>
      </c>
      <c r="R50" s="1579">
        <v>-676900000000</v>
      </c>
      <c r="S50" s="1579"/>
      <c r="T50" s="1592">
        <v>-243600000000</v>
      </c>
      <c r="U50" s="1592">
        <v>-347200000000</v>
      </c>
      <c r="V50" s="1592">
        <v>-350000000000</v>
      </c>
      <c r="W50" s="1842">
        <v>-412800000000</v>
      </c>
      <c r="X50" s="1842">
        <v>-443300000000</v>
      </c>
    </row>
    <row r="51" spans="1:25">
      <c r="A51" s="1578" t="s">
        <v>76</v>
      </c>
      <c r="B51" s="1577" t="s">
        <v>5460</v>
      </c>
      <c r="C51" s="1577"/>
      <c r="D51" s="1577"/>
      <c r="E51" s="1961">
        <v>-31700000000</v>
      </c>
      <c r="F51" s="1961">
        <v>-1700000000</v>
      </c>
      <c r="G51" s="1961">
        <v>-13200000000</v>
      </c>
      <c r="H51" s="1961">
        <v>-16300000000</v>
      </c>
      <c r="I51" s="1962">
        <v>-7000000000</v>
      </c>
      <c r="J51" s="1962">
        <v>-7500000000</v>
      </c>
      <c r="K51" s="1961">
        <v>-7000000000</v>
      </c>
      <c r="L51" s="1961">
        <v>-8600000000</v>
      </c>
      <c r="M51" s="1961">
        <v>-9000000000</v>
      </c>
      <c r="N51" s="1961">
        <v>-11200000000</v>
      </c>
      <c r="O51" s="1961">
        <v>-11200000000</v>
      </c>
      <c r="P51" s="1579">
        <v>-13700000000</v>
      </c>
      <c r="Q51" s="1579">
        <v>-9100000000</v>
      </c>
      <c r="R51" s="1579">
        <v>-16100000000.000002</v>
      </c>
      <c r="S51" s="1579"/>
      <c r="T51" s="1592"/>
      <c r="U51" s="1592"/>
      <c r="V51" s="1592"/>
      <c r="W51" s="1842"/>
      <c r="X51" s="1842"/>
    </row>
    <row r="52" spans="1:25">
      <c r="A52" s="1578"/>
      <c r="B52" s="1577" t="s">
        <v>5461</v>
      </c>
      <c r="C52" s="1577"/>
      <c r="D52" s="1577"/>
      <c r="E52" s="1961"/>
      <c r="F52" s="1961"/>
      <c r="G52" s="1961"/>
      <c r="H52" s="1961"/>
      <c r="I52" s="1962"/>
      <c r="J52" s="1962"/>
      <c r="K52" s="1961"/>
      <c r="L52" s="1961"/>
      <c r="M52" s="1961"/>
      <c r="N52" s="1961"/>
      <c r="O52" s="1961"/>
      <c r="P52" s="1579"/>
      <c r="Q52" s="1579"/>
      <c r="R52" s="1579"/>
      <c r="S52" s="1579">
        <v>-301300000000</v>
      </c>
      <c r="T52" s="1592"/>
      <c r="U52" s="1592"/>
      <c r="V52" s="1592"/>
      <c r="W52" s="1842"/>
      <c r="X52" s="1842"/>
    </row>
    <row r="53" spans="1:25">
      <c r="A53" s="1578"/>
      <c r="B53" s="1577" t="s">
        <v>5462</v>
      </c>
      <c r="C53" s="1577"/>
      <c r="D53" s="1577"/>
      <c r="E53" s="1961"/>
      <c r="F53" s="1961"/>
      <c r="G53" s="1961"/>
      <c r="H53" s="1961"/>
      <c r="I53" s="1962"/>
      <c r="J53" s="1962"/>
      <c r="K53" s="1961"/>
      <c r="L53" s="1961"/>
      <c r="M53" s="1961"/>
      <c r="N53" s="1961"/>
      <c r="O53" s="1961"/>
      <c r="P53" s="1579"/>
      <c r="Q53" s="1579"/>
      <c r="R53" s="1579"/>
      <c r="S53" s="1579">
        <v>5000000000</v>
      </c>
      <c r="T53" s="1592">
        <v>-27600000000</v>
      </c>
      <c r="U53" s="1592">
        <v>-20100000000</v>
      </c>
      <c r="V53" s="1592">
        <v>-24200000000</v>
      </c>
      <c r="W53" s="1842">
        <v>-27200000000</v>
      </c>
      <c r="X53" s="1842">
        <v>-30600000000</v>
      </c>
    </row>
    <row r="54" spans="1:25">
      <c r="A54" s="1578" t="s">
        <v>76</v>
      </c>
      <c r="B54" s="1577" t="s">
        <v>5463</v>
      </c>
      <c r="C54" s="1577"/>
      <c r="D54" s="1577"/>
      <c r="E54" s="1961">
        <v>-41600000000</v>
      </c>
      <c r="F54" s="1961">
        <v>-16100000000.000002</v>
      </c>
      <c r="G54" s="1961">
        <v>-33700000000.000004</v>
      </c>
      <c r="H54" s="1962">
        <v>-18600000000</v>
      </c>
      <c r="I54" s="1962">
        <v>2000000000</v>
      </c>
      <c r="J54" s="1962">
        <v>-14000000000</v>
      </c>
      <c r="K54" s="1961">
        <v>-33100000000</v>
      </c>
      <c r="L54" s="1961">
        <v>-12200000000</v>
      </c>
      <c r="M54" s="1961">
        <v>-69400000000</v>
      </c>
      <c r="N54" s="1961">
        <v>-14700000000</v>
      </c>
      <c r="O54" s="1961">
        <v>-125500000000</v>
      </c>
      <c r="P54" s="1579">
        <v>-62700000000</v>
      </c>
      <c r="Q54" s="1579">
        <v>-243400000000</v>
      </c>
      <c r="R54" s="1579">
        <v>-218700000000</v>
      </c>
      <c r="S54" s="1579">
        <v>-296300000000</v>
      </c>
      <c r="T54" s="1592"/>
      <c r="U54" s="1592"/>
      <c r="V54" s="1592"/>
      <c r="W54" s="1842"/>
      <c r="X54" s="1842"/>
    </row>
    <row r="55" spans="1:25" s="848" customFormat="1">
      <c r="A55" s="2002" t="s">
        <v>115</v>
      </c>
      <c r="B55" s="2005" t="s">
        <v>115</v>
      </c>
      <c r="C55" s="2003" t="s">
        <v>35</v>
      </c>
      <c r="D55" s="2005"/>
      <c r="E55" s="2006">
        <v>42600000000</v>
      </c>
      <c r="F55" s="2006">
        <v>30700000000</v>
      </c>
      <c r="G55" s="2006">
        <v>24100000000</v>
      </c>
      <c r="H55" s="2007">
        <v>23400000000</v>
      </c>
      <c r="I55" s="2007">
        <v>-5400000000</v>
      </c>
      <c r="J55" s="2007">
        <v>15200000000</v>
      </c>
      <c r="K55" s="2006">
        <v>41200000000</v>
      </c>
      <c r="L55" s="2006">
        <v>11300000000</v>
      </c>
      <c r="M55" s="2006">
        <v>69400000000</v>
      </c>
      <c r="N55" s="2006">
        <v>16300000000</v>
      </c>
      <c r="O55" s="2006">
        <v>125500000000</v>
      </c>
      <c r="P55" s="2008">
        <v>62600000000</v>
      </c>
      <c r="Q55" s="2008">
        <v>243400000000</v>
      </c>
      <c r="R55" s="2008">
        <v>224600000000</v>
      </c>
      <c r="S55" s="2008">
        <v>296300000000</v>
      </c>
      <c r="T55" s="2010">
        <v>243600000000</v>
      </c>
      <c r="U55" s="2010">
        <v>347200000000</v>
      </c>
      <c r="V55" s="2010">
        <v>350000000000</v>
      </c>
      <c r="W55" s="2011">
        <v>412800000000</v>
      </c>
      <c r="X55" s="2011">
        <f>X56+X63</f>
        <v>442200000000</v>
      </c>
      <c r="Y55" s="2004"/>
    </row>
    <row r="56" spans="1:25">
      <c r="A56" s="1578" t="s">
        <v>117</v>
      </c>
      <c r="B56" s="1577" t="s">
        <v>5464</v>
      </c>
      <c r="C56" s="1578" t="s">
        <v>119</v>
      </c>
      <c r="D56" s="1577"/>
      <c r="E56" s="1961">
        <v>40900000000</v>
      </c>
      <c r="F56" s="1961">
        <v>30300000000</v>
      </c>
      <c r="G56" s="1961">
        <v>18800000000</v>
      </c>
      <c r="H56" s="1962">
        <v>47600000000</v>
      </c>
      <c r="I56" s="1962">
        <v>27100000000</v>
      </c>
      <c r="J56" s="1962">
        <v>25900000000</v>
      </c>
      <c r="K56" s="1961">
        <v>39200000000</v>
      </c>
      <c r="L56" s="1961">
        <v>42800000000</v>
      </c>
      <c r="M56" s="1961">
        <v>72500000000</v>
      </c>
      <c r="N56" s="1961">
        <v>26100000000</v>
      </c>
      <c r="O56" s="1961">
        <v>81800000000</v>
      </c>
      <c r="P56" s="1579">
        <v>95000000000</v>
      </c>
      <c r="Q56" s="1579">
        <v>338600000000</v>
      </c>
      <c r="R56" s="1579">
        <v>104700000000</v>
      </c>
      <c r="S56" s="1579">
        <v>188200000000</v>
      </c>
      <c r="T56" s="1592">
        <v>227400000000</v>
      </c>
      <c r="U56" s="1592">
        <v>322700000000</v>
      </c>
      <c r="V56" s="1592">
        <v>324600000000</v>
      </c>
      <c r="W56" s="1842">
        <v>324300000000</v>
      </c>
      <c r="X56" s="1842">
        <f>X57+X61+X62</f>
        <v>351700000000</v>
      </c>
    </row>
    <row r="57" spans="1:25">
      <c r="A57" s="1578" t="s">
        <v>1107</v>
      </c>
      <c r="B57" s="1580" t="s">
        <v>1107</v>
      </c>
      <c r="C57" s="1577" t="s">
        <v>264</v>
      </c>
      <c r="E57" s="1961">
        <v>34700000000</v>
      </c>
      <c r="F57" s="1961">
        <v>41700000000</v>
      </c>
      <c r="G57" s="1961">
        <v>21300000000</v>
      </c>
      <c r="H57" s="1962">
        <v>62800000000</v>
      </c>
      <c r="I57" s="1962">
        <v>46700000000</v>
      </c>
      <c r="J57" s="1962">
        <v>37700000000</v>
      </c>
      <c r="K57" s="1961">
        <v>44700000000</v>
      </c>
      <c r="L57" s="1961">
        <v>47900000000</v>
      </c>
      <c r="M57" s="1961">
        <v>77000000000</v>
      </c>
      <c r="N57" s="1961">
        <v>31100000000</v>
      </c>
      <c r="O57" s="1961">
        <v>89900000000</v>
      </c>
      <c r="P57" s="1579">
        <v>104700000000</v>
      </c>
      <c r="Q57" s="1579">
        <v>354100000000</v>
      </c>
      <c r="R57" s="1579">
        <v>115800000000</v>
      </c>
      <c r="S57" s="1579">
        <v>202800000000</v>
      </c>
      <c r="T57" s="1592">
        <v>244500000000</v>
      </c>
      <c r="U57" s="1592">
        <v>344600000000</v>
      </c>
      <c r="V57" s="1592">
        <v>349700000000</v>
      </c>
      <c r="W57" s="1842">
        <v>353000000000</v>
      </c>
      <c r="X57" s="1842">
        <v>392100000000</v>
      </c>
    </row>
    <row r="58" spans="1:25">
      <c r="A58" s="1578" t="s">
        <v>262</v>
      </c>
      <c r="B58" s="1580" t="s">
        <v>5465</v>
      </c>
      <c r="C58" s="1578" t="s">
        <v>502</v>
      </c>
      <c r="E58" s="1961">
        <v>16300000000</v>
      </c>
      <c r="F58" s="1961">
        <v>27700000000</v>
      </c>
      <c r="G58" s="1961">
        <v>5500000000</v>
      </c>
      <c r="H58" s="1962">
        <v>35300000000</v>
      </c>
      <c r="I58" s="1962">
        <v>17800000000</v>
      </c>
      <c r="J58" s="1962">
        <v>8199999999.999999</v>
      </c>
      <c r="K58" s="1961">
        <v>8800000000</v>
      </c>
      <c r="L58" s="1961">
        <v>5200000000</v>
      </c>
      <c r="M58" s="1961">
        <v>700000000</v>
      </c>
      <c r="N58" s="1961">
        <v>0</v>
      </c>
      <c r="O58" s="1961">
        <v>20400000000</v>
      </c>
      <c r="P58" s="1579">
        <f>P57-P59</f>
        <v>53400000000</v>
      </c>
      <c r="Q58" s="1579">
        <v>16200000000</v>
      </c>
      <c r="R58" s="1579">
        <v>49500000000</v>
      </c>
      <c r="S58" s="1579">
        <v>103600000000</v>
      </c>
      <c r="T58" s="1592">
        <v>138700000000</v>
      </c>
      <c r="U58" s="1592">
        <v>183800000000</v>
      </c>
      <c r="V58" s="1592">
        <v>217200000000</v>
      </c>
      <c r="W58" s="1842">
        <v>176500000000</v>
      </c>
      <c r="X58" s="1842">
        <v>168400000000</v>
      </c>
    </row>
    <row r="59" spans="1:25">
      <c r="A59" s="1578" t="s">
        <v>1256</v>
      </c>
      <c r="B59" s="1580" t="s">
        <v>5466</v>
      </c>
      <c r="C59" s="1578" t="s">
        <v>502</v>
      </c>
      <c r="E59" s="1961">
        <v>18400000000</v>
      </c>
      <c r="F59" s="1961">
        <v>14000000000</v>
      </c>
      <c r="G59" s="1961">
        <v>15800000000</v>
      </c>
      <c r="H59" s="1962">
        <v>27500000000</v>
      </c>
      <c r="I59" s="1962">
        <v>28800000000</v>
      </c>
      <c r="J59" s="1962">
        <v>29500000000</v>
      </c>
      <c r="K59" s="1961">
        <v>36000000000</v>
      </c>
      <c r="L59" s="1961">
        <v>42700000000</v>
      </c>
      <c r="M59" s="1961">
        <v>76300000000</v>
      </c>
      <c r="N59" s="1961">
        <v>31100000000</v>
      </c>
      <c r="O59" s="1961">
        <v>69500000000</v>
      </c>
      <c r="P59" s="1579">
        <v>51300000000</v>
      </c>
      <c r="Q59" s="1579">
        <v>337900000000</v>
      </c>
      <c r="R59" s="1579">
        <v>66300000000</v>
      </c>
      <c r="S59" s="1579">
        <v>99200000000</v>
      </c>
      <c r="T59" s="1592">
        <v>105900000000</v>
      </c>
      <c r="U59" s="1592">
        <v>160700000000</v>
      </c>
      <c r="V59" s="1592">
        <v>132400000000</v>
      </c>
      <c r="W59" s="1842">
        <v>176500000000</v>
      </c>
      <c r="X59" s="1842">
        <v>223700000000</v>
      </c>
    </row>
    <row r="60" spans="1:25">
      <c r="A60" s="1578" t="s">
        <v>76</v>
      </c>
      <c r="B60" s="1582" t="s">
        <v>5444</v>
      </c>
      <c r="C60" s="1577"/>
      <c r="E60" s="1961"/>
      <c r="F60" s="1961"/>
      <c r="G60" s="1961"/>
      <c r="H60" s="1961"/>
      <c r="I60" s="1961"/>
      <c r="J60" s="1961"/>
      <c r="K60" s="1961"/>
      <c r="L60" s="1961"/>
      <c r="M60" s="1961"/>
      <c r="N60" s="1961"/>
      <c r="O60" s="1961"/>
      <c r="P60" s="1579"/>
      <c r="Q60" s="1579">
        <v>255600000000</v>
      </c>
      <c r="R60" s="1579"/>
      <c r="S60" s="1579"/>
      <c r="T60" s="1592"/>
      <c r="U60" s="1592"/>
      <c r="V60" s="1592"/>
      <c r="W60" s="1842"/>
      <c r="X60" s="1842"/>
    </row>
    <row r="61" spans="1:25">
      <c r="A61" s="1578" t="s">
        <v>258</v>
      </c>
      <c r="B61" s="1580" t="s">
        <v>258</v>
      </c>
      <c r="C61" s="1577" t="s">
        <v>264</v>
      </c>
      <c r="E61" s="1961">
        <v>-9200000000</v>
      </c>
      <c r="F61" s="1961">
        <v>-14700000000</v>
      </c>
      <c r="G61" s="1961">
        <v>-17300000000</v>
      </c>
      <c r="H61" s="1962">
        <v>-21400000000</v>
      </c>
      <c r="I61" s="1962">
        <v>-19600000000</v>
      </c>
      <c r="J61" s="1962">
        <v>-11800000000</v>
      </c>
      <c r="K61" s="1961">
        <v>-5600000000</v>
      </c>
      <c r="L61" s="1961">
        <v>-5100000000</v>
      </c>
      <c r="M61" s="1961">
        <v>-4400000000</v>
      </c>
      <c r="N61" s="1961">
        <v>-5000000000</v>
      </c>
      <c r="O61" s="1961">
        <v>-8100000000</v>
      </c>
      <c r="P61" s="1579">
        <v>-9700000000</v>
      </c>
      <c r="Q61" s="1579">
        <v>-15500000000</v>
      </c>
      <c r="R61" s="1579">
        <v>-11000000000</v>
      </c>
      <c r="S61" s="1579">
        <v>-14600000000</v>
      </c>
      <c r="T61" s="1592">
        <v>-17100000000.000002</v>
      </c>
      <c r="U61" s="1592">
        <v>-21900000000</v>
      </c>
      <c r="V61" s="1592">
        <v>-25100000000</v>
      </c>
      <c r="W61" s="1842">
        <v>-28700000000</v>
      </c>
      <c r="X61" s="1842">
        <v>-40400000000</v>
      </c>
    </row>
    <row r="62" spans="1:25">
      <c r="A62" s="1578" t="s">
        <v>874</v>
      </c>
      <c r="B62" s="1580" t="s">
        <v>875</v>
      </c>
      <c r="C62" s="1577" t="s">
        <v>264</v>
      </c>
      <c r="E62" s="1961">
        <v>15400000000</v>
      </c>
      <c r="F62" s="1961">
        <v>3300000000</v>
      </c>
      <c r="G62" s="1961">
        <v>14900000000</v>
      </c>
      <c r="H62" s="1962">
        <v>6200000000</v>
      </c>
      <c r="I62" s="1962">
        <v>0</v>
      </c>
      <c r="J62" s="1962"/>
      <c r="K62" s="1961"/>
      <c r="L62" s="1961"/>
      <c r="M62" s="1961"/>
      <c r="N62" s="1961"/>
      <c r="O62" s="1961"/>
      <c r="P62" s="1961"/>
      <c r="Q62" s="1961"/>
      <c r="R62" s="1961"/>
      <c r="S62" s="1961"/>
      <c r="T62" s="2012"/>
      <c r="U62" s="2012"/>
      <c r="V62" s="2012"/>
      <c r="W62" s="1842"/>
      <c r="X62" s="1842"/>
    </row>
    <row r="63" spans="1:25">
      <c r="A63" s="1578" t="s">
        <v>120</v>
      </c>
      <c r="B63" s="1577" t="s">
        <v>5467</v>
      </c>
      <c r="C63" s="1578" t="s">
        <v>119</v>
      </c>
      <c r="D63" s="1577"/>
      <c r="E63" s="1961">
        <v>1700000000</v>
      </c>
      <c r="F63" s="1961">
        <v>400000000</v>
      </c>
      <c r="G63" s="1961">
        <v>5200000000</v>
      </c>
      <c r="H63" s="1962">
        <v>-24200000000</v>
      </c>
      <c r="I63" s="1962">
        <v>-32500000000</v>
      </c>
      <c r="J63" s="1962">
        <v>-10700000000</v>
      </c>
      <c r="K63" s="1961">
        <v>2100000000</v>
      </c>
      <c r="L63" s="1961">
        <v>-31500000000</v>
      </c>
      <c r="M63" s="1961">
        <v>-3100000000</v>
      </c>
      <c r="N63" s="1961">
        <v>-9800000000</v>
      </c>
      <c r="O63" s="1961">
        <v>43600000000</v>
      </c>
      <c r="P63" s="1579">
        <v>-32400000000</v>
      </c>
      <c r="Q63" s="1579">
        <v>-95200000000</v>
      </c>
      <c r="R63" s="1579">
        <v>119900000000</v>
      </c>
      <c r="S63" s="1579">
        <v>147100000000</v>
      </c>
      <c r="T63" s="1592">
        <v>43600000000</v>
      </c>
      <c r="U63" s="1592">
        <v>48900000000</v>
      </c>
      <c r="V63" s="1592">
        <v>25400000000</v>
      </c>
      <c r="W63" s="1842">
        <v>88500000000</v>
      </c>
      <c r="X63" s="1842">
        <v>90500000000</v>
      </c>
    </row>
    <row r="64" spans="1:25">
      <c r="A64" s="1578" t="s">
        <v>122</v>
      </c>
      <c r="B64" s="1580" t="s">
        <v>5468</v>
      </c>
      <c r="C64" s="1577" t="s">
        <v>124</v>
      </c>
      <c r="E64" s="1961">
        <v>-400000000</v>
      </c>
      <c r="F64" s="1961">
        <v>2800000000</v>
      </c>
      <c r="G64" s="1961">
        <v>5300000000</v>
      </c>
      <c r="H64" s="1962">
        <v>-30100000000</v>
      </c>
      <c r="I64" s="1962">
        <v>-16800000000</v>
      </c>
      <c r="J64" s="1962">
        <v>-11200000000</v>
      </c>
      <c r="K64" s="1961">
        <v>-7200000000</v>
      </c>
      <c r="L64" s="1961">
        <v>-13400000000</v>
      </c>
      <c r="M64" s="1961">
        <v>18000000000</v>
      </c>
      <c r="N64" s="1961">
        <v>8400000000</v>
      </c>
      <c r="O64" s="1961">
        <v>59300000000</v>
      </c>
      <c r="P64" s="1579">
        <v>-15400000000</v>
      </c>
      <c r="Q64" s="1579">
        <v>-144300000000</v>
      </c>
      <c r="R64" s="1579">
        <v>150600000000</v>
      </c>
      <c r="S64" s="1579">
        <v>137800000000</v>
      </c>
      <c r="T64" s="1592">
        <v>-600000000</v>
      </c>
      <c r="U64" s="1592">
        <v>16600000000.000002</v>
      </c>
      <c r="V64" s="1592">
        <v>25400000000</v>
      </c>
      <c r="W64" s="1842">
        <v>88500000000</v>
      </c>
      <c r="X64" s="1842">
        <v>90500000000</v>
      </c>
    </row>
    <row r="65" spans="1:24">
      <c r="A65" s="1578" t="s">
        <v>76</v>
      </c>
      <c r="B65" s="1582" t="s">
        <v>5444</v>
      </c>
      <c r="C65" s="1577"/>
      <c r="E65" s="1961"/>
      <c r="F65" s="1961"/>
      <c r="G65" s="1961"/>
      <c r="H65" s="1962"/>
      <c r="I65" s="1962"/>
      <c r="J65" s="1962"/>
      <c r="K65" s="1962"/>
      <c r="L65" s="1962"/>
      <c r="M65" s="1962"/>
      <c r="N65" s="1961"/>
      <c r="O65" s="1961"/>
      <c r="P65" s="1579"/>
      <c r="Q65" s="1579">
        <v>-141300000000</v>
      </c>
      <c r="R65" s="1579"/>
      <c r="S65" s="1579"/>
      <c r="T65" s="1592"/>
      <c r="U65" s="1592"/>
      <c r="V65" s="1592"/>
      <c r="W65" s="1842"/>
      <c r="X65" s="1842"/>
    </row>
    <row r="66" spans="1:24">
      <c r="A66" s="1578" t="s">
        <v>76</v>
      </c>
      <c r="B66" s="1582" t="s">
        <v>5469</v>
      </c>
      <c r="C66" s="1577"/>
      <c r="E66" s="1961"/>
      <c r="F66" s="1961"/>
      <c r="G66" s="1961"/>
      <c r="H66" s="1962"/>
      <c r="I66" s="1962"/>
      <c r="J66" s="1962"/>
      <c r="K66" s="1962"/>
      <c r="L66" s="1962"/>
      <c r="M66" s="1962"/>
      <c r="N66" s="1961" t="s">
        <v>78</v>
      </c>
      <c r="O66" s="1961" t="s">
        <v>78</v>
      </c>
      <c r="P66" s="1579"/>
      <c r="Q66" s="1579"/>
      <c r="R66" s="1579"/>
      <c r="S66" s="1579"/>
      <c r="T66" s="1592"/>
      <c r="U66" s="1592"/>
      <c r="V66" s="1592"/>
      <c r="W66" s="1842"/>
      <c r="X66" s="1842"/>
    </row>
    <row r="67" spans="1:24">
      <c r="A67" s="1578" t="s">
        <v>431</v>
      </c>
      <c r="B67" s="1580" t="s">
        <v>5470</v>
      </c>
      <c r="C67" s="1577" t="s">
        <v>124</v>
      </c>
      <c r="E67" s="1961">
        <v>2100000000</v>
      </c>
      <c r="F67" s="1961">
        <v>-2400000000</v>
      </c>
      <c r="G67" s="1961">
        <v>0</v>
      </c>
      <c r="H67" s="1962">
        <v>5900000000</v>
      </c>
      <c r="I67" s="1962">
        <v>-15700000000</v>
      </c>
      <c r="J67" s="1962">
        <v>500000000</v>
      </c>
      <c r="K67" s="1961">
        <v>9300000000</v>
      </c>
      <c r="L67" s="1961">
        <v>-18100000000</v>
      </c>
      <c r="M67" s="1961">
        <v>-21200000000</v>
      </c>
      <c r="N67" s="1961">
        <v>-18200000000</v>
      </c>
      <c r="O67" s="1961">
        <v>5600000000</v>
      </c>
      <c r="P67" s="1579">
        <v>-22800000000</v>
      </c>
      <c r="Q67" s="1579">
        <v>24300000000</v>
      </c>
      <c r="R67" s="1579">
        <v>-30800000000</v>
      </c>
      <c r="S67" s="1579">
        <v>9300000000</v>
      </c>
      <c r="T67" s="1592">
        <v>44200000000</v>
      </c>
      <c r="U67" s="1592">
        <v>32299999999.999996</v>
      </c>
      <c r="V67" s="1592"/>
      <c r="W67" s="1842"/>
      <c r="X67" s="1842"/>
    </row>
    <row r="68" spans="1:24">
      <c r="A68" s="1580" t="s">
        <v>7213</v>
      </c>
      <c r="B68" s="1580" t="s">
        <v>5471</v>
      </c>
      <c r="C68" s="1577" t="s">
        <v>124</v>
      </c>
      <c r="E68" s="1961"/>
      <c r="F68" s="1961"/>
      <c r="G68" s="1961"/>
      <c r="H68" s="1962"/>
      <c r="I68" s="1962">
        <f>I63-I64-I67</f>
        <v>0</v>
      </c>
      <c r="J68" s="1962"/>
      <c r="K68" s="1961"/>
      <c r="L68" s="1961"/>
      <c r="M68" s="1961"/>
      <c r="N68" s="1961"/>
      <c r="O68" s="1961">
        <f>O63-O64-O67</f>
        <v>-21300000000</v>
      </c>
      <c r="P68" s="1961">
        <f t="shared" ref="P68:S68" si="5">P63-P64-P67</f>
        <v>5800000000</v>
      </c>
      <c r="Q68" s="1961">
        <f t="shared" si="5"/>
        <v>24800000000</v>
      </c>
      <c r="R68" s="1961">
        <f t="shared" si="5"/>
        <v>100000000</v>
      </c>
      <c r="S68" s="1961">
        <f t="shared" si="5"/>
        <v>0</v>
      </c>
      <c r="T68" s="2012"/>
      <c r="U68" s="2012"/>
      <c r="V68" s="2012"/>
      <c r="W68" s="1842"/>
      <c r="X68" s="1842"/>
    </row>
    <row r="69" spans="1:24">
      <c r="B69" s="1577" t="s">
        <v>5472</v>
      </c>
      <c r="D69" s="1577"/>
      <c r="E69" s="1967">
        <v>1000000000</v>
      </c>
      <c r="F69" s="1967">
        <v>14600000000</v>
      </c>
      <c r="G69" s="1967">
        <v>-9600000000</v>
      </c>
      <c r="H69" s="1968">
        <v>4800000000</v>
      </c>
      <c r="I69" s="1968">
        <v>-7000000000</v>
      </c>
      <c r="J69" s="1968">
        <v>1200000000</v>
      </c>
      <c r="K69" s="1967">
        <v>2100000000</v>
      </c>
      <c r="L69" s="1967">
        <v>-31500000000</v>
      </c>
      <c r="M69" s="1967">
        <v>-3100000000</v>
      </c>
      <c r="N69" s="1967" t="s">
        <v>3518</v>
      </c>
      <c r="O69" s="1967" t="s">
        <v>3518</v>
      </c>
      <c r="P69" s="1579">
        <v>-100000000</v>
      </c>
      <c r="Q69" s="1579">
        <v>0</v>
      </c>
      <c r="R69" s="1579">
        <v>5900000000</v>
      </c>
      <c r="T69" s="1842"/>
      <c r="U69" s="1842"/>
      <c r="V69" s="1842"/>
      <c r="W69" s="1842"/>
      <c r="X69" s="1842"/>
    </row>
    <row r="70" spans="1:24">
      <c r="A70" s="1570" t="s">
        <v>5124</v>
      </c>
      <c r="B70" s="1577" t="s">
        <v>5472</v>
      </c>
      <c r="C70" s="1578" t="s">
        <v>119</v>
      </c>
      <c r="K70" s="1964"/>
      <c r="L70" s="1964"/>
      <c r="M70" s="1964"/>
      <c r="S70" s="1579">
        <v>-39000000000</v>
      </c>
      <c r="T70" s="1592">
        <v>-27400000000</v>
      </c>
      <c r="U70" s="1592">
        <v>-24300000000</v>
      </c>
      <c r="V70" s="1592"/>
      <c r="W70" s="1842"/>
      <c r="X70" s="1842"/>
    </row>
    <row r="71" spans="1:24">
      <c r="C71" s="1578"/>
      <c r="K71" s="1964"/>
      <c r="L71" s="1964"/>
      <c r="M71" s="1964"/>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9"/>
      <c r="F74" s="1969"/>
      <c r="G74" s="1969"/>
      <c r="H74" s="1969"/>
      <c r="I74" s="1969"/>
      <c r="J74" s="1969"/>
      <c r="K74" s="1969"/>
      <c r="L74" s="1969"/>
      <c r="M74" s="1969"/>
      <c r="N74" s="1969"/>
      <c r="O74" s="1969"/>
      <c r="P74" s="1969"/>
      <c r="Q74" s="1969"/>
      <c r="R74" s="1969"/>
      <c r="S74" s="1969"/>
      <c r="T74" s="1969"/>
      <c r="U74" s="1969"/>
      <c r="V74" s="1969"/>
    </row>
    <row r="75" spans="1:24">
      <c r="B75" s="1570" t="s">
        <v>878</v>
      </c>
      <c r="E75" s="1969">
        <f t="shared" ref="E75:X75" si="6">E6-E7-E17</f>
        <v>0</v>
      </c>
      <c r="F75" s="1969">
        <f t="shared" si="6"/>
        <v>0</v>
      </c>
      <c r="G75" s="1969">
        <f t="shared" si="6"/>
        <v>100000000</v>
      </c>
      <c r="H75" s="1969">
        <f t="shared" si="6"/>
        <v>-99999999.999969482</v>
      </c>
      <c r="I75" s="1969">
        <f t="shared" si="6"/>
        <v>0</v>
      </c>
      <c r="J75" s="1969">
        <f t="shared" si="6"/>
        <v>0</v>
      </c>
      <c r="K75" s="1969">
        <f t="shared" si="6"/>
        <v>0</v>
      </c>
      <c r="L75" s="1969">
        <f t="shared" si="6"/>
        <v>0</v>
      </c>
      <c r="M75" s="1969">
        <f t="shared" si="6"/>
        <v>0</v>
      </c>
      <c r="N75" s="1969">
        <f t="shared" si="6"/>
        <v>0</v>
      </c>
      <c r="O75" s="1969">
        <f t="shared" si="6"/>
        <v>0</v>
      </c>
      <c r="P75" s="1969">
        <f t="shared" si="6"/>
        <v>0</v>
      </c>
      <c r="Q75" s="1969">
        <f t="shared" si="6"/>
        <v>0</v>
      </c>
      <c r="R75" s="1969">
        <f t="shared" si="6"/>
        <v>0</v>
      </c>
      <c r="S75" s="1969">
        <f t="shared" si="6"/>
        <v>0</v>
      </c>
      <c r="T75" s="1842">
        <f t="shared" si="6"/>
        <v>0</v>
      </c>
      <c r="U75" s="1842">
        <f t="shared" si="6"/>
        <v>0</v>
      </c>
      <c r="V75" s="1842">
        <f t="shared" si="6"/>
        <v>-100000000</v>
      </c>
      <c r="W75" s="1842">
        <f t="shared" si="6"/>
        <v>0</v>
      </c>
      <c r="X75" s="1842">
        <f t="shared" si="6"/>
        <v>-100000000.00024414</v>
      </c>
    </row>
    <row r="76" spans="1:24">
      <c r="B76" s="1570" t="s">
        <v>141</v>
      </c>
      <c r="E76" s="1970">
        <f t="shared" ref="E76:X76" si="7">E7-E8-E14</f>
        <v>0</v>
      </c>
      <c r="F76" s="1970">
        <f t="shared" si="7"/>
        <v>0</v>
      </c>
      <c r="G76" s="1970">
        <f t="shared" si="7"/>
        <v>0</v>
      </c>
      <c r="H76" s="1970">
        <f t="shared" si="7"/>
        <v>1.52587890625E-5</v>
      </c>
      <c r="I76" s="1970">
        <f t="shared" si="7"/>
        <v>0</v>
      </c>
      <c r="J76" s="1970">
        <f t="shared" si="7"/>
        <v>0</v>
      </c>
      <c r="K76" s="1970">
        <f t="shared" si="7"/>
        <v>-100000000</v>
      </c>
      <c r="L76" s="1970">
        <f t="shared" si="7"/>
        <v>100000000.00003052</v>
      </c>
      <c r="M76" s="1970">
        <f t="shared" si="7"/>
        <v>-100000000</v>
      </c>
      <c r="N76" s="1970">
        <f t="shared" si="7"/>
        <v>0</v>
      </c>
      <c r="O76" s="1970">
        <f t="shared" si="7"/>
        <v>0</v>
      </c>
      <c r="P76" s="1970">
        <f t="shared" si="7"/>
        <v>0</v>
      </c>
      <c r="Q76" s="1970">
        <f t="shared" si="7"/>
        <v>0</v>
      </c>
      <c r="R76" s="1970">
        <f t="shared" si="7"/>
        <v>100000000</v>
      </c>
      <c r="S76" s="1970">
        <f t="shared" si="7"/>
        <v>0</v>
      </c>
      <c r="T76" s="1842">
        <f t="shared" si="7"/>
        <v>0</v>
      </c>
      <c r="U76" s="1842">
        <f t="shared" si="7"/>
        <v>100000000</v>
      </c>
      <c r="V76" s="1842">
        <f t="shared" si="7"/>
        <v>0</v>
      </c>
      <c r="W76" s="1842">
        <f t="shared" si="7"/>
        <v>0</v>
      </c>
      <c r="X76" s="1842">
        <f t="shared" si="7"/>
        <v>0</v>
      </c>
    </row>
    <row r="77" spans="1:24">
      <c r="B77" s="1570" t="s">
        <v>142</v>
      </c>
      <c r="E77" s="1971">
        <f t="shared" ref="E77:X77" si="8">E8-E9-E12-E13</f>
        <v>0</v>
      </c>
      <c r="F77" s="1971">
        <f t="shared" si="8"/>
        <v>0</v>
      </c>
      <c r="G77" s="1971">
        <f t="shared" si="8"/>
        <v>-100000000</v>
      </c>
      <c r="H77" s="1971">
        <f t="shared" si="8"/>
        <v>0</v>
      </c>
      <c r="I77" s="1971">
        <f t="shared" si="8"/>
        <v>0</v>
      </c>
      <c r="J77" s="1971">
        <f t="shared" si="8"/>
        <v>0</v>
      </c>
      <c r="K77" s="1971">
        <f t="shared" si="8"/>
        <v>0</v>
      </c>
      <c r="L77" s="1971">
        <f t="shared" si="8"/>
        <v>-100000000.00003433</v>
      </c>
      <c r="M77" s="1971">
        <f t="shared" si="8"/>
        <v>0</v>
      </c>
      <c r="N77" s="1971">
        <f t="shared" si="8"/>
        <v>0</v>
      </c>
      <c r="O77" s="1971">
        <f t="shared" si="8"/>
        <v>0</v>
      </c>
      <c r="P77" s="1971">
        <f t="shared" si="8"/>
        <v>0</v>
      </c>
      <c r="Q77" s="1971">
        <f t="shared" si="8"/>
        <v>0</v>
      </c>
      <c r="R77" s="1971">
        <f t="shared" si="8"/>
        <v>-100000000</v>
      </c>
      <c r="S77" s="1971">
        <f t="shared" si="8"/>
        <v>0</v>
      </c>
      <c r="T77" s="1842">
        <f t="shared" si="8"/>
        <v>-100000000</v>
      </c>
      <c r="U77" s="1842">
        <f t="shared" si="8"/>
        <v>-100000000</v>
      </c>
      <c r="V77" s="1842">
        <f t="shared" si="8"/>
        <v>-100000000</v>
      </c>
      <c r="W77" s="1842">
        <f t="shared" si="8"/>
        <v>0</v>
      </c>
      <c r="X77" s="1842">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2">
        <f t="shared" si="9"/>
        <v>100000000</v>
      </c>
      <c r="U78" s="1842">
        <f t="shared" si="9"/>
        <v>0</v>
      </c>
      <c r="V78" s="1842">
        <f t="shared" si="9"/>
        <v>0</v>
      </c>
      <c r="W78" s="1842">
        <f t="shared" ref="W78:X78" si="10">W17-W18-W21</f>
        <v>0</v>
      </c>
      <c r="X78" s="1842">
        <f t="shared" si="10"/>
        <v>0</v>
      </c>
    </row>
    <row r="79" spans="1:24">
      <c r="B79" s="1570" t="s">
        <v>5473</v>
      </c>
      <c r="E79" s="1972">
        <f t="shared" ref="E79:V79" si="11">E21-E22-E23</f>
        <v>28100000000</v>
      </c>
      <c r="F79" s="1972">
        <f t="shared" si="11"/>
        <v>19800000000</v>
      </c>
      <c r="G79" s="1972">
        <f t="shared" si="11"/>
        <v>22100000000</v>
      </c>
      <c r="H79" s="1972">
        <f t="shared" si="11"/>
        <v>34800000000</v>
      </c>
      <c r="I79" s="1972">
        <f t="shared" si="11"/>
        <v>57800000000</v>
      </c>
      <c r="J79" s="1972">
        <f t="shared" si="11"/>
        <v>95900000000</v>
      </c>
      <c r="K79" s="1972">
        <f t="shared" si="11"/>
        <v>53400000000</v>
      </c>
      <c r="L79" s="1972">
        <f t="shared" si="11"/>
        <v>59800000000</v>
      </c>
      <c r="M79" s="1972">
        <f t="shared" si="11"/>
        <v>90700000000</v>
      </c>
      <c r="N79" s="1972">
        <f t="shared" si="11"/>
        <v>126300000000</v>
      </c>
      <c r="O79" s="1972">
        <f t="shared" si="11"/>
        <v>164000000000</v>
      </c>
      <c r="P79" s="1589">
        <f t="shared" si="11"/>
        <v>0</v>
      </c>
      <c r="Q79" s="1589">
        <f t="shared" si="11"/>
        <v>0</v>
      </c>
      <c r="R79" s="1589">
        <f t="shared" si="11"/>
        <v>0</v>
      </c>
      <c r="S79" s="2015">
        <f>S21-S22-S23</f>
        <v>241000000000</v>
      </c>
      <c r="T79" s="2016">
        <f t="shared" si="11"/>
        <v>168900000000</v>
      </c>
      <c r="U79" s="2016">
        <f t="shared" si="11"/>
        <v>146000000000</v>
      </c>
      <c r="V79" s="2016">
        <f t="shared" si="11"/>
        <v>170300000000</v>
      </c>
      <c r="W79" s="2016">
        <f t="shared" ref="W79:X79" si="12">W21-W22-W23</f>
        <v>192200000000</v>
      </c>
      <c r="X79" s="2016">
        <f t="shared" si="12"/>
        <v>216200000000</v>
      </c>
    </row>
    <row r="80" spans="1:24">
      <c r="B80" s="1570" t="s">
        <v>5474</v>
      </c>
      <c r="E80" s="1972"/>
      <c r="F80" s="1972"/>
      <c r="G80" s="1972"/>
      <c r="H80" s="1972"/>
      <c r="I80" s="1972"/>
      <c r="J80" s="1972"/>
      <c r="K80" s="1972"/>
      <c r="L80" s="1972"/>
      <c r="M80" s="1972"/>
      <c r="N80" s="1972"/>
      <c r="O80" s="1972"/>
      <c r="P80" s="1589"/>
      <c r="Q80" s="1589"/>
      <c r="R80" s="1589"/>
      <c r="S80" s="1589">
        <f>S18-S19-S20</f>
        <v>0</v>
      </c>
      <c r="T80" s="1842">
        <f t="shared" ref="T80:V80" si="13">T18-T19-T20</f>
        <v>0</v>
      </c>
      <c r="U80" s="1842">
        <f t="shared" si="13"/>
        <v>0</v>
      </c>
      <c r="V80" s="1842">
        <f t="shared" si="13"/>
        <v>0</v>
      </c>
      <c r="W80" s="1842">
        <f t="shared" ref="W80:X80" si="14">W18-W19-W20</f>
        <v>0</v>
      </c>
      <c r="X80" s="1842">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2">
        <f>T25-T26-T36-T39-T40-T45</f>
        <v>0</v>
      </c>
      <c r="U81" s="1842">
        <f>U25-U26-U36-U39-U40-U45</f>
        <v>1.220703125E-4</v>
      </c>
      <c r="V81" s="1842">
        <f>V25-V26-V36-V39-V40-V45</f>
        <v>0</v>
      </c>
      <c r="W81" s="1842">
        <f t="shared" ref="W81:X81" si="16">W25-W26-W36-W39-W40-W45</f>
        <v>0</v>
      </c>
      <c r="X81" s="1842">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2">
        <f t="shared" ref="T82:V82" si="18">T26-T27-T28-T29-T33-T34-T35</f>
        <v>0</v>
      </c>
      <c r="U82" s="1842">
        <f t="shared" si="18"/>
        <v>0</v>
      </c>
      <c r="V82" s="1842">
        <f t="shared" si="18"/>
        <v>-100000000</v>
      </c>
      <c r="W82" s="1842">
        <f t="shared" ref="W82:X82" si="19">W26-W27-W28-W29-W33-W34-W35</f>
        <v>-100000000</v>
      </c>
      <c r="X82" s="1842">
        <f t="shared" si="19"/>
        <v>-100000000</v>
      </c>
    </row>
    <row r="83" spans="2:24">
      <c r="B83" s="1570" t="s">
        <v>939</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2">
        <f t="shared" si="20"/>
        <v>0</v>
      </c>
      <c r="U83" s="1842">
        <f t="shared" si="20"/>
        <v>0</v>
      </c>
      <c r="V83" s="1842">
        <f t="shared" si="20"/>
        <v>0</v>
      </c>
      <c r="W83" s="1842">
        <f t="shared" ref="W83:X83" si="21">W29-W30-W31</f>
        <v>0</v>
      </c>
      <c r="X83" s="1842">
        <f t="shared" si="21"/>
        <v>-100000000</v>
      </c>
    </row>
    <row r="84" spans="2:24">
      <c r="B84" s="1570" t="s">
        <v>879</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2">
        <f t="shared" si="22"/>
        <v>0</v>
      </c>
      <c r="U84" s="1842">
        <f t="shared" si="22"/>
        <v>0</v>
      </c>
      <c r="V84" s="1842">
        <f t="shared" si="22"/>
        <v>100000000</v>
      </c>
      <c r="W84" s="1842">
        <f t="shared" ref="W84:X84" si="23">W36-W37-W38</f>
        <v>100000000</v>
      </c>
      <c r="X84" s="1842">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2">
        <f>T55-T56-T63-T70</f>
        <v>0</v>
      </c>
      <c r="U85" s="1842">
        <f>U55-U56-U63-U70</f>
        <v>-100000000</v>
      </c>
      <c r="V85" s="1842">
        <f>V55-V56-V63-V70</f>
        <v>0</v>
      </c>
      <c r="W85" s="1842">
        <f t="shared" ref="W85:X85" si="25">W55-W56-W63-W70</f>
        <v>0</v>
      </c>
      <c r="X85" s="1842">
        <f t="shared" si="25"/>
        <v>0</v>
      </c>
    </row>
    <row r="86" spans="2:24">
      <c r="B86" s="1570" t="s">
        <v>531</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2">
        <f t="shared" si="26"/>
        <v>1.9073486328125E-6</v>
      </c>
      <c r="U86" s="1842">
        <f t="shared" si="26"/>
        <v>0</v>
      </c>
      <c r="V86" s="1842">
        <f t="shared" si="26"/>
        <v>0</v>
      </c>
      <c r="W86" s="1842">
        <f t="shared" ref="W86:X86" si="27">W56-W57-W61-W62</f>
        <v>0</v>
      </c>
      <c r="X86" s="1842">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2">
        <f t="shared" si="29"/>
        <v>0</v>
      </c>
      <c r="U87" s="1842">
        <f t="shared" si="29"/>
        <v>3.814697265625E-6</v>
      </c>
      <c r="V87" s="1842">
        <f t="shared" si="29"/>
        <v>0</v>
      </c>
      <c r="W87" s="1842">
        <f t="shared" ref="W87:X87" si="30">W63-W64-W67-W68</f>
        <v>0</v>
      </c>
      <c r="X87" s="1842">
        <f t="shared" si="30"/>
        <v>0</v>
      </c>
    </row>
    <row r="90" spans="2:24" ht="15.75" thickBot="1"/>
    <row r="91" spans="2:24" ht="15.75" thickBot="1">
      <c r="B91" s="1570" t="s">
        <v>626</v>
      </c>
      <c r="E91" s="1997">
        <v>741668000000</v>
      </c>
      <c r="F91" s="1998">
        <v>797228000000</v>
      </c>
      <c r="G91" s="1998">
        <v>992341000000</v>
      </c>
      <c r="H91" s="1999">
        <v>1205933000000</v>
      </c>
      <c r="I91" s="1999">
        <v>1439514000000</v>
      </c>
      <c r="J91" s="1999">
        <v>1716000000000</v>
      </c>
      <c r="K91" s="1999">
        <v>2027600000000</v>
      </c>
      <c r="L91" s="1999">
        <v>2556000000000</v>
      </c>
      <c r="M91" s="1999">
        <v>2960000000000</v>
      </c>
      <c r="N91" s="1999">
        <v>3280000000000</v>
      </c>
      <c r="O91" s="1999">
        <v>3846000000000</v>
      </c>
      <c r="P91" s="1999">
        <v>4479000000000</v>
      </c>
      <c r="Q91" s="1999">
        <v>4915000000000</v>
      </c>
      <c r="R91" s="2000">
        <v>5442663000000</v>
      </c>
      <c r="S91" s="2000">
        <v>6136794000000</v>
      </c>
      <c r="T91" s="2000">
        <v>7022190000000</v>
      </c>
      <c r="U91" s="2000">
        <v>7954681000000</v>
      </c>
      <c r="V91" s="2000">
        <v>9007686000000</v>
      </c>
      <c r="W91" s="2001"/>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f t="shared" si="33"/>
        <v>-2.9513223457263322</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5475</v>
      </c>
      <c r="B1" s="548" t="s">
        <v>5476</v>
      </c>
      <c r="C1" s="548"/>
      <c r="D1" s="549"/>
      <c r="E1" s="549"/>
      <c r="F1" s="549"/>
      <c r="G1" s="549"/>
      <c r="H1" s="549"/>
      <c r="I1" s="549"/>
      <c r="J1" s="549"/>
      <c r="K1" s="549"/>
      <c r="L1" s="549"/>
      <c r="M1" s="549"/>
      <c r="N1" s="549"/>
      <c r="O1" s="550"/>
      <c r="P1" s="550"/>
      <c r="Q1" s="550"/>
      <c r="R1" s="551"/>
      <c r="S1" s="550"/>
      <c r="T1" s="550"/>
      <c r="U1" s="550"/>
      <c r="V1" s="550"/>
      <c r="W1" s="550"/>
    </row>
    <row r="2" spans="1:27">
      <c r="B2" s="552" t="s">
        <v>7193</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3889</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4252</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946</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7" t="s">
        <v>5477</v>
      </c>
      <c r="B9" s="2567" t="s">
        <v>5478</v>
      </c>
      <c r="C9" s="2681"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7" t="s">
        <v>791</v>
      </c>
      <c r="B10" s="2567" t="s">
        <v>2667</v>
      </c>
      <c r="C10" s="2681"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7" t="s">
        <v>5479</v>
      </c>
      <c r="B11" s="2567" t="s">
        <v>3104</v>
      </c>
      <c r="C11" s="2681"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7" t="s">
        <v>5480</v>
      </c>
      <c r="B12" s="2567" t="s">
        <v>5481</v>
      </c>
      <c r="C12" s="2681"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3107</v>
      </c>
      <c r="B13" s="566" t="s">
        <v>955</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1843</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5482</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20" t="s">
        <v>5483</v>
      </c>
      <c r="B16" s="880" t="s">
        <v>5484</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8" t="s">
        <v>71</v>
      </c>
      <c r="B17" s="880" t="s">
        <v>5484</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966</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5297</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9" t="s">
        <v>5290</v>
      </c>
      <c r="B20" s="2569" t="s">
        <v>5290</v>
      </c>
      <c r="C20" s="2681"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1852</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3409</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3409</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5485</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971</v>
      </c>
      <c r="B26" s="566" t="s">
        <v>971</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5486</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5487</v>
      </c>
      <c r="B28" s="380" t="s">
        <v>5488</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5489</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418</v>
      </c>
      <c r="B31" s="566" t="s">
        <v>418</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7" t="s">
        <v>1691</v>
      </c>
      <c r="B33" s="2567" t="s">
        <v>1692</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5490</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4303</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2469</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4313</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878</v>
      </c>
      <c r="D41" s="1959">
        <f>D6-D7-D14</f>
        <v>0</v>
      </c>
      <c r="E41" s="1959">
        <f t="shared" ref="E41:Q41" si="8">E6-E7-E14</f>
        <v>-100000.00000002235</v>
      </c>
      <c r="F41" s="1959">
        <f t="shared" si="8"/>
        <v>0</v>
      </c>
      <c r="G41" s="1959">
        <f t="shared" si="8"/>
        <v>0</v>
      </c>
      <c r="H41" s="1959">
        <f t="shared" si="8"/>
        <v>0</v>
      </c>
      <c r="I41" s="1959">
        <f t="shared" si="8"/>
        <v>0</v>
      </c>
      <c r="J41" s="1959">
        <f t="shared" si="8"/>
        <v>0</v>
      </c>
      <c r="K41" s="1959">
        <f t="shared" si="8"/>
        <v>-100000</v>
      </c>
      <c r="L41" s="1959">
        <f t="shared" si="8"/>
        <v>0</v>
      </c>
      <c r="M41" s="1959">
        <f t="shared" si="8"/>
        <v>-100000</v>
      </c>
      <c r="N41" s="1959">
        <f t="shared" si="8"/>
        <v>0</v>
      </c>
      <c r="O41" s="1959">
        <f t="shared" si="8"/>
        <v>0</v>
      </c>
      <c r="P41" s="1959">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7">
        <f>D7-D8-D13</f>
        <v>0</v>
      </c>
      <c r="E42" s="1957">
        <f t="shared" ref="E42:R42" si="11">E7-E8-E13</f>
        <v>100000</v>
      </c>
      <c r="F42" s="1957">
        <f t="shared" si="11"/>
        <v>0</v>
      </c>
      <c r="G42" s="1957">
        <f t="shared" si="11"/>
        <v>0</v>
      </c>
      <c r="H42" s="1957">
        <f t="shared" si="11"/>
        <v>0</v>
      </c>
      <c r="I42" s="1957">
        <f t="shared" si="11"/>
        <v>-100000</v>
      </c>
      <c r="J42" s="1957">
        <f t="shared" si="11"/>
        <v>0</v>
      </c>
      <c r="K42" s="1957">
        <f t="shared" si="11"/>
        <v>0</v>
      </c>
      <c r="L42" s="1957">
        <f t="shared" si="11"/>
        <v>0</v>
      </c>
      <c r="M42" s="1957">
        <f t="shared" si="11"/>
        <v>0</v>
      </c>
      <c r="N42" s="1957">
        <f t="shared" si="11"/>
        <v>0</v>
      </c>
      <c r="O42" s="1957">
        <f t="shared" si="11"/>
        <v>0</v>
      </c>
      <c r="P42" s="1957">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9">
        <f t="shared" ref="D45:R45" si="18">D29-D30-D34</f>
        <v>0</v>
      </c>
      <c r="E45" s="1959">
        <f t="shared" si="18"/>
        <v>0</v>
      </c>
      <c r="F45" s="1959">
        <f t="shared" si="18"/>
        <v>0</v>
      </c>
      <c r="G45" s="1959">
        <f t="shared" si="18"/>
        <v>0</v>
      </c>
      <c r="H45" s="1959">
        <f t="shared" si="18"/>
        <v>0</v>
      </c>
      <c r="I45" s="1959">
        <f t="shared" si="18"/>
        <v>0</v>
      </c>
      <c r="J45" s="1959">
        <f t="shared" si="18"/>
        <v>0</v>
      </c>
      <c r="K45" s="2017">
        <f>K29-K30-K34</f>
        <v>0</v>
      </c>
      <c r="L45" s="1959">
        <f t="shared" si="18"/>
        <v>0</v>
      </c>
      <c r="M45" s="1959">
        <f t="shared" si="18"/>
        <v>0</v>
      </c>
      <c r="N45" s="1959">
        <f t="shared" si="18"/>
        <v>0</v>
      </c>
      <c r="O45" s="1959">
        <f t="shared" si="18"/>
        <v>0</v>
      </c>
      <c r="P45" s="1959">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531</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1">
        <f t="shared" si="22"/>
        <v>53100000</v>
      </c>
      <c r="S46" s="2021">
        <f t="shared" si="22"/>
        <v>45300000</v>
      </c>
      <c r="T46" s="2021">
        <f t="shared" si="22"/>
        <v>9100000</v>
      </c>
      <c r="U46" s="2021">
        <f t="shared" si="22"/>
        <v>2800000</v>
      </c>
      <c r="V46" s="2021">
        <f t="shared" si="22"/>
        <v>52400000</v>
      </c>
      <c r="W46" s="2021">
        <f t="shared" si="22"/>
        <v>62800000</v>
      </c>
      <c r="X46" s="2021">
        <f t="shared" si="22"/>
        <v>66400000.000000007</v>
      </c>
      <c r="Y46" s="2021">
        <f t="shared" ref="Y46:Z46" si="23">Y30-Y31-Y32-Y33</f>
        <v>64900000.000000007</v>
      </c>
      <c r="Z46" s="2021">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1">
        <f t="shared" si="24"/>
        <v>45600000</v>
      </c>
      <c r="S47" s="2021">
        <f t="shared" si="24"/>
        <v>30300000</v>
      </c>
      <c r="T47" s="2021">
        <f>T34-T35-T36</f>
        <v>-600000</v>
      </c>
      <c r="U47" s="2021">
        <f>U34-U35-U36</f>
        <v>20800000</v>
      </c>
      <c r="V47" s="2021">
        <f>V34-V35-V36</f>
        <v>-8600000</v>
      </c>
      <c r="W47" s="2021">
        <f>W34-W35-W36</f>
        <v>-9300000</v>
      </c>
      <c r="X47" s="2021">
        <f>X34-X35-X36</f>
        <v>-6300000</v>
      </c>
      <c r="Y47" s="2021">
        <f t="shared" ref="Y47:Z47" si="25">Y34-Y35-Y36</f>
        <v>-1800000</v>
      </c>
      <c r="Z47" s="2021">
        <f t="shared" si="25"/>
        <v>-1600000</v>
      </c>
      <c r="AA47" s="897"/>
    </row>
    <row r="48" spans="1:27">
      <c r="P48" s="425"/>
      <c r="Q48" s="425"/>
      <c r="R48" s="425"/>
      <c r="S48" s="425"/>
      <c r="T48" s="425"/>
      <c r="U48" s="425"/>
      <c r="V48" s="425"/>
      <c r="W48" s="425"/>
      <c r="X48" s="425"/>
    </row>
    <row r="49" spans="2:26">
      <c r="B49" s="534" t="s">
        <v>1043</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9">
        <f t="shared" si="26"/>
        <v>37.998285469352766</v>
      </c>
      <c r="S50" s="1959">
        <f t="shared" si="26"/>
        <v>35.071065729385808</v>
      </c>
      <c r="T50" s="1959">
        <f>(T6/T49)*100</f>
        <v>36.082173108752805</v>
      </c>
      <c r="U50" s="1959">
        <f>(U6/U49)*100</f>
        <v>34.22174340718535</v>
      </c>
      <c r="V50" s="1959">
        <f>(V6/V49)*100</f>
        <v>36.388888888888886</v>
      </c>
      <c r="W50" s="1959">
        <f>(W6/W49)*100</f>
        <v>36.906685297585256</v>
      </c>
      <c r="X50" s="1959">
        <f>(X6/X49)*100</f>
        <v>37.759560567600182</v>
      </c>
      <c r="Y50" s="1959">
        <f t="shared" ref="Y50:Z50" si="27">(Y6/Y49)*100</f>
        <v>37.699794271245452</v>
      </c>
      <c r="Z50" s="1959">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9">
        <f t="shared" si="28"/>
        <v>43.345477925417917</v>
      </c>
      <c r="S51" s="1959">
        <f t="shared" si="28"/>
        <v>0</v>
      </c>
      <c r="T51" s="1959">
        <f>(T16/T49)*100</f>
        <v>0</v>
      </c>
      <c r="U51" s="1959">
        <f>(U16/U49)*100</f>
        <v>0</v>
      </c>
      <c r="V51" s="1959">
        <f>(V16/V49)*100</f>
        <v>0</v>
      </c>
      <c r="W51" s="1959">
        <f>(W16/W49)*100</f>
        <v>0</v>
      </c>
      <c r="X51" s="1959">
        <f>(X16/X49)*100</f>
        <v>0</v>
      </c>
      <c r="Y51" s="1959">
        <f t="shared" ref="Y51:Z51" si="29">(Y16/Y49)*100</f>
        <v>0</v>
      </c>
      <c r="Z51" s="1959">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A50" sqref="A50"/>
    </sheetView>
  </sheetViews>
  <sheetFormatPr defaultRowHeight="16.5"/>
  <cols>
    <col min="1" max="1" width="32.28515625" style="1798" bestFit="1" customWidth="1"/>
    <col min="2" max="2" width="66.28515625" style="1798" bestFit="1" customWidth="1"/>
    <col min="3" max="3" width="25.28515625" style="1798" bestFit="1" customWidth="1"/>
    <col min="4" max="4" width="13.7109375" style="1798" bestFit="1" customWidth="1"/>
    <col min="5" max="7" width="19" style="1798" bestFit="1" customWidth="1"/>
    <col min="8" max="8" width="20.42578125" style="1798" bestFit="1" customWidth="1"/>
    <col min="9" max="10" width="21.42578125" style="1798" bestFit="1" customWidth="1"/>
    <col min="11" max="11" width="26" style="1798" bestFit="1" customWidth="1"/>
    <col min="12" max="22" width="22.7109375" style="1798" bestFit="1" customWidth="1"/>
    <col min="23" max="23" width="19.7109375" style="1804" customWidth="1"/>
    <col min="24" max="24" width="22.140625" style="1798" bestFit="1" customWidth="1"/>
    <col min="25" max="26" width="8.85546875" style="1798"/>
  </cols>
  <sheetData>
    <row r="1" spans="1:26">
      <c r="A1" s="448" t="s">
        <v>5491</v>
      </c>
      <c r="B1" s="1794" t="s">
        <v>5492</v>
      </c>
      <c r="C1" s="1794"/>
      <c r="D1" s="1795"/>
      <c r="E1" s="1795"/>
      <c r="F1" s="1795"/>
      <c r="G1" s="1795"/>
      <c r="H1" s="1795"/>
      <c r="I1" s="1795"/>
      <c r="J1" s="1795"/>
      <c r="K1" s="1795"/>
      <c r="L1" s="1795"/>
      <c r="M1" s="1795"/>
      <c r="N1" s="1795"/>
      <c r="O1" s="1796"/>
      <c r="P1" s="1796"/>
      <c r="Q1" s="1796"/>
      <c r="R1" s="1797"/>
      <c r="S1" s="1796"/>
      <c r="T1" s="1796"/>
      <c r="U1" s="1796"/>
      <c r="V1" s="1796"/>
      <c r="W1" s="1796"/>
    </row>
    <row r="2" spans="1:26">
      <c r="B2" s="1799" t="s">
        <v>5493</v>
      </c>
      <c r="C2" s="1799"/>
      <c r="D2" s="1796"/>
      <c r="E2" s="1796"/>
      <c r="F2" s="1796"/>
      <c r="G2" s="1796"/>
      <c r="H2" s="1796"/>
      <c r="I2" s="1796"/>
      <c r="J2" s="1796"/>
      <c r="K2" s="1796"/>
      <c r="L2" s="1796"/>
      <c r="M2" s="1796"/>
      <c r="N2" s="1796"/>
      <c r="O2" s="1796"/>
      <c r="P2" s="1796"/>
      <c r="Q2" s="1796"/>
      <c r="R2" s="1800"/>
      <c r="S2" s="1801"/>
      <c r="T2" s="1802"/>
      <c r="U2" s="1796"/>
      <c r="V2" s="1796"/>
      <c r="W2" s="1796"/>
    </row>
    <row r="3" spans="1:26">
      <c r="B3" s="1803" t="s">
        <v>3</v>
      </c>
      <c r="C3" s="1803"/>
      <c r="D3" s="1796">
        <v>2000</v>
      </c>
      <c r="E3" s="1796">
        <v>2001</v>
      </c>
      <c r="F3" s="1796">
        <v>2002</v>
      </c>
      <c r="G3" s="1796">
        <v>2003</v>
      </c>
      <c r="H3" s="1796">
        <v>2004</v>
      </c>
      <c r="I3" s="1796">
        <v>2005</v>
      </c>
      <c r="J3" s="1796">
        <v>2006</v>
      </c>
      <c r="K3" s="1796">
        <v>2007</v>
      </c>
      <c r="L3" s="1796">
        <v>2008</v>
      </c>
      <c r="M3" s="1796">
        <v>2009</v>
      </c>
      <c r="N3" s="1796">
        <v>2010</v>
      </c>
      <c r="O3" s="1796">
        <v>2011</v>
      </c>
      <c r="P3" s="1796">
        <v>2012</v>
      </c>
      <c r="Q3" s="1796">
        <v>2013</v>
      </c>
      <c r="R3" s="1796">
        <v>2014</v>
      </c>
      <c r="S3" s="1796">
        <v>2015</v>
      </c>
      <c r="T3" s="1796">
        <v>2016</v>
      </c>
      <c r="U3" s="1796">
        <v>2017</v>
      </c>
      <c r="V3" s="1796">
        <v>2018</v>
      </c>
      <c r="W3" s="1796">
        <v>2019</v>
      </c>
      <c r="X3" s="1796">
        <v>2020</v>
      </c>
    </row>
    <row r="4" spans="1:26">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row>
    <row r="5" spans="1:26">
      <c r="A5" s="1798" t="s">
        <v>28</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31</v>
      </c>
      <c r="P5" s="1796" t="s">
        <v>369</v>
      </c>
      <c r="Q5" s="1796" t="s">
        <v>369</v>
      </c>
      <c r="R5" s="1796" t="s">
        <v>31</v>
      </c>
      <c r="S5" s="1796" t="s">
        <v>31</v>
      </c>
      <c r="T5" s="1796" t="s">
        <v>30</v>
      </c>
      <c r="U5" s="1796" t="s">
        <v>32</v>
      </c>
      <c r="V5" s="1796" t="s">
        <v>32</v>
      </c>
      <c r="W5" s="1796" t="s">
        <v>32</v>
      </c>
      <c r="X5" s="1796" t="s">
        <v>32</v>
      </c>
    </row>
    <row r="6" spans="1:26" s="848" customFormat="1">
      <c r="A6" s="1819" t="s">
        <v>33</v>
      </c>
      <c r="B6" s="1819" t="s">
        <v>5494</v>
      </c>
      <c r="C6" s="1819" t="s">
        <v>35</v>
      </c>
      <c r="D6" s="1819"/>
      <c r="E6" s="2022">
        <v>248800000000</v>
      </c>
      <c r="F6" s="2022">
        <v>245600000000</v>
      </c>
      <c r="G6" s="2022">
        <v>321000000000</v>
      </c>
      <c r="H6" s="2022">
        <v>381200000000</v>
      </c>
      <c r="I6" s="2022">
        <v>974000000000</v>
      </c>
      <c r="J6" s="2022">
        <v>570000000000</v>
      </c>
      <c r="K6" s="2022">
        <v>3233000000000</v>
      </c>
      <c r="L6" s="2022">
        <v>1225000000000</v>
      </c>
      <c r="M6" s="2022">
        <v>995000000000</v>
      </c>
      <c r="N6" s="2022">
        <v>1417000000000</v>
      </c>
      <c r="O6" s="2022">
        <v>1622000000000</v>
      </c>
      <c r="P6" s="2022">
        <v>1685000000000</v>
      </c>
      <c r="Q6" s="2022">
        <v>1819000000000</v>
      </c>
      <c r="R6" s="2022">
        <v>1618000000000</v>
      </c>
      <c r="S6" s="2033">
        <f>S7+S17</f>
        <v>1912000000000</v>
      </c>
      <c r="T6" s="2022">
        <v>2280000000000</v>
      </c>
      <c r="U6" s="2022">
        <v>2042000000000</v>
      </c>
      <c r="V6" s="2022">
        <v>2556000000000</v>
      </c>
      <c r="W6" s="1822">
        <v>2788000000000</v>
      </c>
      <c r="X6" s="1827">
        <v>3071000000000</v>
      </c>
      <c r="Y6" s="1821"/>
      <c r="Z6" s="1821"/>
    </row>
    <row r="7" spans="1:26">
      <c r="A7" s="1805" t="s">
        <v>36</v>
      </c>
      <c r="B7" s="1805" t="s">
        <v>5495</v>
      </c>
      <c r="C7" s="1806" t="s">
        <v>38</v>
      </c>
      <c r="D7" s="1805"/>
      <c r="E7" s="1851">
        <f>E8+E22</f>
        <v>89200000000</v>
      </c>
      <c r="F7" s="1851">
        <f t="shared" ref="F7:R7" si="0">F8+F22</f>
        <v>113400000000</v>
      </c>
      <c r="G7" s="1851">
        <f t="shared" si="0"/>
        <v>141600000000</v>
      </c>
      <c r="H7" s="1851">
        <f t="shared" si="0"/>
        <v>178600000000</v>
      </c>
      <c r="I7" s="1851">
        <f t="shared" si="0"/>
        <v>769000000000</v>
      </c>
      <c r="J7" s="1851">
        <f t="shared" si="0"/>
        <v>324000000000</v>
      </c>
      <c r="K7" s="1851">
        <f t="shared" si="0"/>
        <v>761000000000</v>
      </c>
      <c r="L7" s="1851">
        <f t="shared" si="0"/>
        <v>444000000000</v>
      </c>
      <c r="M7" s="1851">
        <f t="shared" si="0"/>
        <v>529000000000</v>
      </c>
      <c r="N7" s="1851">
        <f t="shared" si="0"/>
        <v>677000000000</v>
      </c>
      <c r="O7" s="1851">
        <f t="shared" si="0"/>
        <v>822000000000</v>
      </c>
      <c r="P7" s="1851">
        <f t="shared" si="0"/>
        <v>809000000000</v>
      </c>
      <c r="Q7" s="1851">
        <f t="shared" si="0"/>
        <v>1061000000000</v>
      </c>
      <c r="R7" s="1851">
        <f t="shared" si="0"/>
        <v>973000000000</v>
      </c>
      <c r="S7" s="1851">
        <v>1108000000000</v>
      </c>
      <c r="T7" s="1851">
        <v>1130000000000</v>
      </c>
      <c r="U7" s="1851">
        <v>1206000000000</v>
      </c>
      <c r="V7" s="1851">
        <v>1359000000000</v>
      </c>
      <c r="W7" s="1851">
        <v>1514000000000</v>
      </c>
      <c r="X7" s="1829">
        <v>1683000000000</v>
      </c>
    </row>
    <row r="8" spans="1:26">
      <c r="A8" s="1805" t="s">
        <v>76</v>
      </c>
      <c r="B8" s="1805" t="s">
        <v>5495</v>
      </c>
      <c r="C8" s="1806"/>
      <c r="D8" s="1805"/>
      <c r="E8" s="1852">
        <f>E9+E13+E16</f>
        <v>89200000000</v>
      </c>
      <c r="F8" s="1852">
        <f>F9+F13+F16</f>
        <v>113400000000</v>
      </c>
      <c r="G8" s="1852">
        <f>G9+G13+G16</f>
        <v>141600000000</v>
      </c>
      <c r="H8" s="1852">
        <f>H9+H13+H16</f>
        <v>178600000000</v>
      </c>
      <c r="I8" s="1851">
        <v>207000000000</v>
      </c>
      <c r="J8" s="1851">
        <v>324000000000</v>
      </c>
      <c r="K8" s="1851">
        <v>374000000000</v>
      </c>
      <c r="L8" s="1851">
        <v>444000000000</v>
      </c>
      <c r="M8" s="1851">
        <v>529000000000</v>
      </c>
      <c r="N8" s="1851">
        <v>677000000000</v>
      </c>
      <c r="O8" s="1851">
        <v>787000000000</v>
      </c>
      <c r="P8" s="1851">
        <v>771000000000</v>
      </c>
      <c r="Q8" s="1851">
        <v>970000000000</v>
      </c>
      <c r="R8" s="1851">
        <v>973000000000</v>
      </c>
      <c r="S8" s="1851"/>
      <c r="T8" s="1851"/>
      <c r="U8" s="1851"/>
      <c r="V8" s="1851"/>
      <c r="W8" s="1809"/>
      <c r="X8" s="1829"/>
    </row>
    <row r="9" spans="1:26">
      <c r="A9" s="1807" t="s">
        <v>39</v>
      </c>
      <c r="B9" s="1807" t="s">
        <v>4852</v>
      </c>
      <c r="C9" s="1806" t="s">
        <v>41</v>
      </c>
      <c r="D9" s="1805"/>
      <c r="E9" s="1851">
        <v>77200000000</v>
      </c>
      <c r="F9" s="1851">
        <v>95000000000</v>
      </c>
      <c r="G9" s="1851">
        <v>114200000000</v>
      </c>
      <c r="H9" s="1851">
        <v>147300000000</v>
      </c>
      <c r="I9" s="1851">
        <v>180000000000</v>
      </c>
      <c r="J9" s="1851">
        <v>267000000000</v>
      </c>
      <c r="K9" s="1851">
        <v>320000000000</v>
      </c>
      <c r="L9" s="1851">
        <v>411000000000</v>
      </c>
      <c r="M9" s="1851">
        <v>462000000000</v>
      </c>
      <c r="N9" s="1851">
        <v>617000000000</v>
      </c>
      <c r="O9" s="1851">
        <v>726000000000</v>
      </c>
      <c r="P9" s="1851">
        <v>704000000000</v>
      </c>
      <c r="Q9" s="1851">
        <v>871000000000</v>
      </c>
      <c r="R9" s="1851">
        <v>879000000000</v>
      </c>
      <c r="S9" s="1851">
        <v>1006000000000</v>
      </c>
      <c r="T9" s="1851">
        <v>949000000000</v>
      </c>
      <c r="U9" s="1851">
        <v>1077000000000</v>
      </c>
      <c r="V9" s="1851">
        <v>1213000000000</v>
      </c>
      <c r="W9" s="1809">
        <v>1354000000000</v>
      </c>
      <c r="X9" s="1829">
        <v>1508000000000</v>
      </c>
    </row>
    <row r="10" spans="1:26">
      <c r="A10" s="1808" t="s">
        <v>5496</v>
      </c>
      <c r="B10" s="1808" t="s">
        <v>5497</v>
      </c>
      <c r="C10" s="1798" t="s">
        <v>44</v>
      </c>
      <c r="D10" s="1805"/>
      <c r="E10" s="1851">
        <v>30100000000</v>
      </c>
      <c r="F10" s="1851">
        <v>30300000000</v>
      </c>
      <c r="G10" s="1851">
        <v>39400000000</v>
      </c>
      <c r="H10" s="1851">
        <v>53600000000</v>
      </c>
      <c r="I10" s="1851"/>
      <c r="J10" s="1851"/>
      <c r="K10" s="1851"/>
      <c r="L10" s="1851"/>
      <c r="M10" s="1851"/>
      <c r="N10" s="1851"/>
      <c r="O10" s="1851"/>
      <c r="P10" s="1851"/>
      <c r="Q10" s="1851"/>
      <c r="R10" s="1851"/>
      <c r="S10" s="1851"/>
      <c r="T10" s="1851"/>
      <c r="U10" s="1851"/>
      <c r="V10" s="1851"/>
      <c r="W10" s="1809"/>
      <c r="X10" s="1829"/>
    </row>
    <row r="11" spans="1:26">
      <c r="A11" s="1808" t="s">
        <v>4497</v>
      </c>
      <c r="B11" s="1808" t="s">
        <v>5498</v>
      </c>
      <c r="C11" s="1798" t="s">
        <v>44</v>
      </c>
      <c r="D11" s="1805"/>
      <c r="E11" s="1851">
        <v>19400000000</v>
      </c>
      <c r="F11" s="1851">
        <v>23800000000</v>
      </c>
      <c r="G11" s="1851">
        <v>30900000000</v>
      </c>
      <c r="H11" s="1851">
        <v>35700000000</v>
      </c>
      <c r="I11" s="1851"/>
      <c r="J11" s="1851"/>
      <c r="K11" s="1851"/>
      <c r="L11" s="1851"/>
      <c r="M11" s="1851"/>
      <c r="N11" s="1851"/>
      <c r="O11" s="1851"/>
      <c r="P11" s="1851"/>
      <c r="Q11" s="1851"/>
      <c r="R11" s="1851"/>
      <c r="S11" s="1851">
        <v>455000000000</v>
      </c>
      <c r="T11" s="1851">
        <v>371000000000</v>
      </c>
      <c r="U11" s="1851">
        <v>409000000000</v>
      </c>
      <c r="V11" s="1851">
        <v>466000000000</v>
      </c>
      <c r="W11" s="1809">
        <v>520000000000</v>
      </c>
      <c r="X11" s="1829">
        <v>579000000000</v>
      </c>
    </row>
    <row r="12" spans="1:26">
      <c r="A12" s="1808" t="s">
        <v>49</v>
      </c>
      <c r="B12" s="1808" t="s">
        <v>4865</v>
      </c>
      <c r="C12" s="1798" t="s">
        <v>44</v>
      </c>
      <c r="D12" s="1805"/>
      <c r="E12" s="1851">
        <v>27700000000</v>
      </c>
      <c r="F12" s="1851">
        <v>40900000000</v>
      </c>
      <c r="G12" s="1851">
        <v>43800000000</v>
      </c>
      <c r="H12" s="1851">
        <v>58100000000</v>
      </c>
      <c r="I12" s="1851"/>
      <c r="J12" s="1851"/>
      <c r="K12" s="1851"/>
      <c r="L12" s="1851"/>
      <c r="M12" s="1851"/>
      <c r="N12" s="1851"/>
      <c r="O12" s="1851"/>
      <c r="P12" s="1851"/>
      <c r="Q12" s="1851"/>
      <c r="R12" s="1851"/>
      <c r="S12" s="1851">
        <v>550000000000</v>
      </c>
      <c r="T12" s="1851">
        <v>578000000000</v>
      </c>
      <c r="U12" s="1851">
        <v>668000000000</v>
      </c>
      <c r="V12" s="1851">
        <v>747000000000</v>
      </c>
      <c r="W12" s="1809">
        <v>834000000000</v>
      </c>
      <c r="X12" s="1829">
        <v>929000000000</v>
      </c>
    </row>
    <row r="13" spans="1:26">
      <c r="A13" s="1807" t="s">
        <v>51</v>
      </c>
      <c r="B13" s="1807" t="s">
        <v>4866</v>
      </c>
      <c r="C13" s="1806" t="s">
        <v>41</v>
      </c>
      <c r="D13" s="1805"/>
      <c r="E13" s="1851">
        <v>12000000000</v>
      </c>
      <c r="F13" s="1851">
        <v>18400000000</v>
      </c>
      <c r="G13" s="1851">
        <v>27400000000</v>
      </c>
      <c r="H13" s="1851">
        <v>31300000000</v>
      </c>
      <c r="I13" s="1851">
        <v>27000000000</v>
      </c>
      <c r="J13" s="1851">
        <v>57000000000</v>
      </c>
      <c r="K13" s="1851">
        <v>55000000000</v>
      </c>
      <c r="L13" s="1851">
        <v>33000000000</v>
      </c>
      <c r="M13" s="1851">
        <v>67000000000</v>
      </c>
      <c r="N13" s="1851">
        <v>60000000000</v>
      </c>
      <c r="O13" s="1851">
        <v>61000000000</v>
      </c>
      <c r="P13" s="1851">
        <v>67000000000</v>
      </c>
      <c r="Q13" s="1851">
        <v>100000000000</v>
      </c>
      <c r="R13" s="1851">
        <v>94000000000</v>
      </c>
      <c r="S13" s="1851">
        <v>102000000000</v>
      </c>
      <c r="T13" s="1851">
        <v>181000000000</v>
      </c>
      <c r="U13" s="1851">
        <v>128000000000</v>
      </c>
      <c r="V13" s="1851">
        <v>146000000000</v>
      </c>
      <c r="W13" s="1809">
        <v>160000000000</v>
      </c>
      <c r="X13" s="1829">
        <v>175000000000</v>
      </c>
    </row>
    <row r="14" spans="1:26">
      <c r="A14" s="1825" t="s">
        <v>2311</v>
      </c>
      <c r="B14" s="1825" t="s">
        <v>5499</v>
      </c>
      <c r="C14" s="2031" t="s">
        <v>192</v>
      </c>
      <c r="D14" s="1805"/>
      <c r="E14" s="1851"/>
      <c r="F14" s="1851"/>
      <c r="G14" s="1851"/>
      <c r="H14" s="1851"/>
      <c r="I14" s="1851"/>
      <c r="J14" s="1851"/>
      <c r="K14" s="1851"/>
      <c r="L14" s="1851"/>
      <c r="M14" s="1851"/>
      <c r="N14" s="1851"/>
      <c r="O14" s="1851"/>
      <c r="P14" s="1851"/>
      <c r="Q14" s="1851"/>
      <c r="R14" s="1851"/>
      <c r="S14" s="1851">
        <v>0</v>
      </c>
      <c r="T14" s="1851">
        <v>74000000000</v>
      </c>
      <c r="U14" s="1851">
        <v>29000000000</v>
      </c>
      <c r="V14" s="1851">
        <v>35000000000</v>
      </c>
      <c r="W14" s="1809">
        <v>38000000000</v>
      </c>
      <c r="X14" s="1829">
        <v>39000000000</v>
      </c>
    </row>
    <row r="15" spans="1:26">
      <c r="A15" s="1825" t="s">
        <v>50</v>
      </c>
      <c r="B15" s="1825" t="s">
        <v>5500</v>
      </c>
      <c r="C15" s="2031" t="s">
        <v>192</v>
      </c>
      <c r="D15" s="1805"/>
      <c r="E15" s="1851"/>
      <c r="F15" s="1851"/>
      <c r="G15" s="1851"/>
      <c r="H15" s="1851"/>
      <c r="I15" s="1851"/>
      <c r="J15" s="1851"/>
      <c r="K15" s="1851"/>
      <c r="L15" s="1851"/>
      <c r="M15" s="1851"/>
      <c r="N15" s="1851"/>
      <c r="O15" s="1851"/>
      <c r="P15" s="1851"/>
      <c r="Q15" s="1851"/>
      <c r="R15" s="1851"/>
      <c r="S15" s="1851">
        <v>102000000000</v>
      </c>
      <c r="T15" s="1851">
        <v>107000000000</v>
      </c>
      <c r="U15" s="1851">
        <v>99000000000</v>
      </c>
      <c r="V15" s="1851">
        <v>111000000000</v>
      </c>
      <c r="W15" s="1809">
        <v>122000000000</v>
      </c>
      <c r="X15" s="1829">
        <v>136000000000</v>
      </c>
    </row>
    <row r="16" spans="1:26">
      <c r="A16" s="140" t="s">
        <v>76</v>
      </c>
      <c r="B16" s="1807" t="s">
        <v>5501</v>
      </c>
      <c r="C16" s="1806"/>
      <c r="D16" s="1805"/>
      <c r="E16" s="1851"/>
      <c r="F16" s="1851"/>
      <c r="G16" s="1851"/>
      <c r="H16" s="1851"/>
      <c r="I16" s="1851"/>
      <c r="J16" s="1851">
        <v>18000000000</v>
      </c>
      <c r="K16" s="1851">
        <v>7000000000</v>
      </c>
      <c r="L16" s="1851"/>
      <c r="M16" s="1851"/>
      <c r="N16" s="1851"/>
      <c r="O16" s="1851"/>
      <c r="P16" s="1851"/>
      <c r="Q16" s="1851"/>
      <c r="R16" s="1851"/>
      <c r="S16" s="1851"/>
      <c r="T16" s="1851"/>
      <c r="U16" s="1851"/>
      <c r="V16" s="1851"/>
      <c r="W16" s="1809"/>
      <c r="X16" s="1829"/>
    </row>
    <row r="17" spans="1:26" s="848" customFormat="1">
      <c r="A17" s="1819" t="s">
        <v>53</v>
      </c>
      <c r="B17" s="1819" t="s">
        <v>53</v>
      </c>
      <c r="C17" s="2023" t="s">
        <v>38</v>
      </c>
      <c r="D17" s="1819"/>
      <c r="E17" s="2022">
        <v>159500000000</v>
      </c>
      <c r="F17" s="2022">
        <v>132199999999.99998</v>
      </c>
      <c r="G17" s="2022">
        <v>179400000000</v>
      </c>
      <c r="H17" s="2022">
        <v>202600000000</v>
      </c>
      <c r="I17" s="2022">
        <v>204000000000</v>
      </c>
      <c r="J17" s="2022">
        <v>247000000000</v>
      </c>
      <c r="K17" s="2022">
        <v>2471000000000</v>
      </c>
      <c r="L17" s="2022">
        <v>780000000000</v>
      </c>
      <c r="M17" s="2022">
        <v>466000000000</v>
      </c>
      <c r="N17" s="2022">
        <v>739000000000</v>
      </c>
      <c r="O17" s="2022">
        <v>799000000000</v>
      </c>
      <c r="P17" s="2022">
        <v>876000000000</v>
      </c>
      <c r="Q17" s="2022">
        <v>757000000000</v>
      </c>
      <c r="R17" s="2022">
        <v>645000000000</v>
      </c>
      <c r="S17" s="2022">
        <v>804000000000</v>
      </c>
      <c r="T17" s="2022">
        <v>1151000000000</v>
      </c>
      <c r="U17" s="2022">
        <v>836000000000</v>
      </c>
      <c r="V17" s="2022">
        <v>1197000000000</v>
      </c>
      <c r="W17" s="1822">
        <v>1274000000000</v>
      </c>
      <c r="X17" s="1827">
        <v>1388000000000</v>
      </c>
      <c r="Y17" s="1821"/>
      <c r="Z17" s="1821"/>
    </row>
    <row r="18" spans="1:26">
      <c r="A18" s="140" t="s">
        <v>567</v>
      </c>
      <c r="B18" s="1807" t="s">
        <v>5502</v>
      </c>
      <c r="C18" s="2024" t="s">
        <v>57</v>
      </c>
      <c r="D18" s="1805"/>
      <c r="E18" s="1852"/>
      <c r="F18" s="1852"/>
      <c r="G18" s="1852"/>
      <c r="H18" s="1852"/>
      <c r="I18" s="1851">
        <v>152000000000</v>
      </c>
      <c r="J18" s="1851">
        <v>197000000000</v>
      </c>
      <c r="K18" s="1851">
        <v>168000000000</v>
      </c>
      <c r="L18" s="1851">
        <v>165000000000</v>
      </c>
      <c r="M18" s="1851">
        <v>387000000000</v>
      </c>
      <c r="N18" s="1851">
        <v>686000000000</v>
      </c>
      <c r="O18" s="1851">
        <v>674000000000</v>
      </c>
      <c r="P18" s="1851">
        <v>730000000000</v>
      </c>
      <c r="Q18" s="1851">
        <v>475000000000</v>
      </c>
      <c r="R18" s="1851">
        <v>500000000000</v>
      </c>
      <c r="S18" s="1851">
        <v>610000000000</v>
      </c>
      <c r="T18" s="1851">
        <v>891000000000</v>
      </c>
      <c r="U18" s="1851">
        <v>641000000000</v>
      </c>
      <c r="V18" s="1851">
        <v>933000000000</v>
      </c>
      <c r="W18" s="1809">
        <v>1023000000000</v>
      </c>
      <c r="X18" s="1829">
        <v>1118000000000</v>
      </c>
    </row>
    <row r="19" spans="1:26">
      <c r="A19" s="140" t="s">
        <v>4787</v>
      </c>
      <c r="B19" s="1807" t="s">
        <v>5503</v>
      </c>
      <c r="C19" s="2024" t="s">
        <v>57</v>
      </c>
      <c r="D19" s="1805"/>
      <c r="E19" s="1852"/>
      <c r="F19" s="1852"/>
      <c r="G19" s="1852"/>
      <c r="H19" s="1852"/>
      <c r="I19" s="1851">
        <v>17000000000</v>
      </c>
      <c r="J19" s="1851">
        <v>2000000000</v>
      </c>
      <c r="K19" s="1851">
        <v>21000000000</v>
      </c>
      <c r="L19" s="1851">
        <v>99000000000</v>
      </c>
      <c r="M19" s="1851">
        <v>13000000000</v>
      </c>
      <c r="N19" s="1851">
        <v>25000000000</v>
      </c>
      <c r="O19" s="1851">
        <v>83000000000</v>
      </c>
      <c r="P19" s="1851">
        <v>119000000000</v>
      </c>
      <c r="Q19" s="1851">
        <v>240000000000</v>
      </c>
      <c r="R19" s="1851">
        <v>103000000000</v>
      </c>
      <c r="S19" s="1851">
        <v>61000000000</v>
      </c>
      <c r="T19" s="1851">
        <v>194000000000</v>
      </c>
      <c r="U19" s="1851">
        <v>113000000000</v>
      </c>
      <c r="V19" s="1851">
        <v>181000000000</v>
      </c>
      <c r="W19" s="1809">
        <v>156000000000</v>
      </c>
      <c r="X19" s="1829">
        <v>171000000000</v>
      </c>
    </row>
    <row r="20" spans="1:26">
      <c r="A20" s="140"/>
      <c r="B20" s="1805" t="s">
        <v>5504</v>
      </c>
      <c r="C20" s="2024"/>
      <c r="D20" s="1805"/>
      <c r="E20" s="1852"/>
      <c r="F20" s="1852"/>
      <c r="G20" s="1852"/>
      <c r="H20" s="1852"/>
      <c r="I20" s="1851"/>
      <c r="J20" s="1851"/>
      <c r="K20" s="1851"/>
      <c r="L20" s="1851"/>
      <c r="M20" s="1851"/>
      <c r="N20" s="1851"/>
      <c r="O20" s="1851"/>
      <c r="P20" s="1851"/>
      <c r="Q20" s="1851"/>
      <c r="R20" s="1851" t="s">
        <v>78</v>
      </c>
      <c r="S20" s="1851"/>
      <c r="T20" s="1851"/>
      <c r="U20" s="1851"/>
      <c r="V20" s="1851"/>
      <c r="W20" s="1809"/>
      <c r="X20" s="1829"/>
    </row>
    <row r="21" spans="1:26">
      <c r="A21" s="140" t="s">
        <v>4787</v>
      </c>
      <c r="B21" s="1807" t="s">
        <v>5505</v>
      </c>
      <c r="C21" s="2024" t="s">
        <v>57</v>
      </c>
      <c r="D21" s="1805"/>
      <c r="E21" s="1852"/>
      <c r="F21" s="1852"/>
      <c r="G21" s="1852"/>
      <c r="H21" s="1852"/>
      <c r="I21" s="1851">
        <v>35000000000</v>
      </c>
      <c r="J21" s="1851">
        <v>47000000000</v>
      </c>
      <c r="K21" s="1851">
        <v>2282000000000</v>
      </c>
      <c r="L21" s="1851">
        <v>516000000000</v>
      </c>
      <c r="M21" s="1851">
        <v>66000000000</v>
      </c>
      <c r="N21" s="1851">
        <v>28000000000</v>
      </c>
      <c r="O21" s="1851">
        <v>43000000000</v>
      </c>
      <c r="P21" s="1851">
        <v>28000000000</v>
      </c>
      <c r="Q21" s="1851">
        <v>42000000000</v>
      </c>
      <c r="R21" s="1851">
        <v>42000000000</v>
      </c>
      <c r="S21" s="1851">
        <v>133000000000</v>
      </c>
      <c r="T21" s="1851">
        <v>65000000000</v>
      </c>
      <c r="U21" s="1851">
        <v>82000000000</v>
      </c>
      <c r="V21" s="1851">
        <v>83000000000</v>
      </c>
      <c r="W21" s="1809">
        <v>95000000000</v>
      </c>
      <c r="X21" s="1829">
        <v>98000000000</v>
      </c>
    </row>
    <row r="22" spans="1:26" ht="15.75" customHeight="1">
      <c r="A22" s="1805" t="s">
        <v>5506</v>
      </c>
      <c r="B22" s="1805" t="s">
        <v>5507</v>
      </c>
      <c r="C22" s="1806" t="s">
        <v>41</v>
      </c>
      <c r="D22" s="1805"/>
      <c r="E22" s="1851">
        <v>0</v>
      </c>
      <c r="F22" s="1851">
        <v>0</v>
      </c>
      <c r="G22" s="1851">
        <v>0</v>
      </c>
      <c r="H22" s="1851">
        <v>0</v>
      </c>
      <c r="I22" s="1851">
        <v>562000000000</v>
      </c>
      <c r="J22" s="1851">
        <v>0</v>
      </c>
      <c r="K22" s="1851">
        <v>387000000000</v>
      </c>
      <c r="L22" s="1851">
        <v>0</v>
      </c>
      <c r="M22" s="1851">
        <v>0</v>
      </c>
      <c r="N22" s="1851">
        <v>0</v>
      </c>
      <c r="O22" s="1851">
        <v>35000000000</v>
      </c>
      <c r="P22" s="1851">
        <v>38000000000</v>
      </c>
      <c r="Q22" s="1851">
        <v>91000000000</v>
      </c>
      <c r="R22" s="1851">
        <v>0</v>
      </c>
      <c r="S22" s="1851"/>
      <c r="T22" s="1851"/>
      <c r="U22" s="1851"/>
      <c r="V22" s="1851"/>
      <c r="W22" s="1809"/>
      <c r="X22" s="1829"/>
    </row>
    <row r="23" spans="1:26" s="848" customFormat="1" ht="15.75" customHeight="1">
      <c r="A23" s="1819" t="s">
        <v>71</v>
      </c>
      <c r="B23" s="1819" t="s">
        <v>538</v>
      </c>
      <c r="C23" s="1819" t="s">
        <v>35</v>
      </c>
      <c r="D23" s="1819"/>
      <c r="E23" s="2022">
        <f t="shared" ref="E23:Q23" si="1">E27+E33+E37+E38+E39+E40</f>
        <v>335300000000</v>
      </c>
      <c r="F23" s="2022">
        <f t="shared" si="1"/>
        <v>325600000000</v>
      </c>
      <c r="G23" s="2022">
        <f t="shared" si="1"/>
        <v>415400000000</v>
      </c>
      <c r="H23" s="2022">
        <f t="shared" si="1"/>
        <v>548500000000</v>
      </c>
      <c r="I23" s="2022">
        <f t="shared" si="1"/>
        <v>528000000000</v>
      </c>
      <c r="J23" s="2022">
        <f t="shared" si="1"/>
        <v>783000000000</v>
      </c>
      <c r="K23" s="2022">
        <f t="shared" si="1"/>
        <v>783000000000</v>
      </c>
      <c r="L23" s="2022">
        <f t="shared" si="1"/>
        <v>841000000000</v>
      </c>
      <c r="M23" s="2022">
        <f t="shared" si="1"/>
        <v>1581000000000</v>
      </c>
      <c r="N23" s="2022">
        <f t="shared" si="1"/>
        <v>1824000000000</v>
      </c>
      <c r="O23" s="2022">
        <f t="shared" si="1"/>
        <v>2146000000000</v>
      </c>
      <c r="P23" s="2022">
        <f t="shared" si="1"/>
        <v>2225000000000</v>
      </c>
      <c r="Q23" s="2022">
        <f t="shared" si="1"/>
        <v>2238000000000</v>
      </c>
      <c r="R23" s="2022">
        <f t="shared" ref="R23" si="2">R27+R33+R37+R38+R39+R40</f>
        <v>1960000000000</v>
      </c>
      <c r="S23" s="2022">
        <v>2405000000000</v>
      </c>
      <c r="T23" s="2022">
        <v>2494000000000</v>
      </c>
      <c r="U23" s="2022">
        <v>2451000000000</v>
      </c>
      <c r="V23" s="2022">
        <v>2774000000000</v>
      </c>
      <c r="W23" s="2022">
        <v>3081000000000</v>
      </c>
      <c r="X23" s="1827">
        <v>3307000000000</v>
      </c>
      <c r="Y23" s="1821"/>
      <c r="Z23" s="1821"/>
    </row>
    <row r="24" spans="1:26">
      <c r="A24" s="1805" t="s">
        <v>76</v>
      </c>
      <c r="B24" s="1805" t="s">
        <v>5508</v>
      </c>
      <c r="C24" s="1805"/>
      <c r="D24" s="1805"/>
      <c r="E24" s="1851">
        <f t="shared" ref="E24:Q24" si="3">E39+E25</f>
        <v>335300000000</v>
      </c>
      <c r="F24" s="1851">
        <f t="shared" si="3"/>
        <v>325600000000</v>
      </c>
      <c r="G24" s="1851">
        <f t="shared" si="3"/>
        <v>415400000000</v>
      </c>
      <c r="H24" s="1851">
        <f t="shared" si="3"/>
        <v>539600000000</v>
      </c>
      <c r="I24" s="1851">
        <f t="shared" si="3"/>
        <v>528000000000</v>
      </c>
      <c r="J24" s="1851">
        <f t="shared" si="3"/>
        <v>783000000000</v>
      </c>
      <c r="K24" s="1851">
        <f t="shared" si="3"/>
        <v>783000000000</v>
      </c>
      <c r="L24" s="1851">
        <f t="shared" si="3"/>
        <v>841000000000</v>
      </c>
      <c r="M24" s="1851">
        <f t="shared" si="3"/>
        <v>1581000000000</v>
      </c>
      <c r="N24" s="1851">
        <f t="shared" si="3"/>
        <v>1824000000000</v>
      </c>
      <c r="O24" s="1851">
        <f t="shared" si="3"/>
        <v>2145000000000</v>
      </c>
      <c r="P24" s="1851">
        <f t="shared" si="3"/>
        <v>2225000000000</v>
      </c>
      <c r="Q24" s="1851">
        <f t="shared" si="3"/>
        <v>2238000000000</v>
      </c>
      <c r="R24" s="1851">
        <f t="shared" ref="R24" si="4">R39+R25</f>
        <v>1960000000000</v>
      </c>
      <c r="S24" s="1851"/>
      <c r="T24" s="1851"/>
      <c r="U24" s="1851"/>
      <c r="V24" s="1851"/>
      <c r="W24" s="1851"/>
      <c r="X24" s="1829"/>
    </row>
    <row r="25" spans="1:26">
      <c r="A25" s="1798" t="s">
        <v>76</v>
      </c>
      <c r="B25" s="1805" t="s">
        <v>5509</v>
      </c>
      <c r="C25" s="1805"/>
      <c r="D25" s="1805"/>
      <c r="E25" s="1851">
        <v>335300000000</v>
      </c>
      <c r="F25" s="1851">
        <v>325600000000</v>
      </c>
      <c r="G25" s="1851">
        <v>415100000000</v>
      </c>
      <c r="H25" s="1851">
        <v>548600000000</v>
      </c>
      <c r="I25" s="1851">
        <v>528000000000</v>
      </c>
      <c r="J25" s="1851">
        <v>783000000000</v>
      </c>
      <c r="K25" s="1851">
        <v>783000000000</v>
      </c>
      <c r="L25" s="1851">
        <v>841000000000</v>
      </c>
      <c r="M25" s="1851">
        <v>1581000000000</v>
      </c>
      <c r="N25" s="1851">
        <v>1824000000000</v>
      </c>
      <c r="O25" s="1851">
        <v>2145000000000</v>
      </c>
      <c r="P25" s="1851">
        <v>2225000000000</v>
      </c>
      <c r="Q25" s="1851">
        <v>2238000000000</v>
      </c>
      <c r="R25" s="1851">
        <v>1960000000000</v>
      </c>
      <c r="S25" s="1851"/>
      <c r="T25" s="1851"/>
      <c r="U25" s="1851"/>
      <c r="V25" s="1851"/>
      <c r="W25" s="1809"/>
      <c r="X25" s="1829"/>
    </row>
    <row r="26" spans="1:26">
      <c r="A26" s="1798" t="s">
        <v>76</v>
      </c>
      <c r="B26" s="1805" t="s">
        <v>5510</v>
      </c>
      <c r="D26" s="1805"/>
      <c r="E26" s="1852"/>
      <c r="F26" s="1852"/>
      <c r="G26" s="1852"/>
      <c r="H26" s="1852"/>
      <c r="I26" s="1852"/>
      <c r="J26" s="1851">
        <v>472000000000</v>
      </c>
      <c r="K26" s="1851">
        <v>533000000000</v>
      </c>
      <c r="L26" s="1851">
        <v>633000000000</v>
      </c>
      <c r="M26" s="1851">
        <v>783000000000</v>
      </c>
      <c r="N26" s="1851">
        <v>829000000000</v>
      </c>
      <c r="O26" s="1851">
        <v>920000000000</v>
      </c>
      <c r="P26" s="1851">
        <v>934000000000</v>
      </c>
      <c r="Q26" s="1851">
        <v>1149000000000</v>
      </c>
      <c r="R26" s="1851">
        <v>1181000000000</v>
      </c>
      <c r="S26" s="1851">
        <v>1315000000000</v>
      </c>
      <c r="T26" s="1851">
        <v>1370000000000</v>
      </c>
      <c r="U26" s="1851">
        <v>1329000000000</v>
      </c>
      <c r="V26" s="1851">
        <v>1416000000000</v>
      </c>
      <c r="W26" s="1809">
        <v>1605000000000</v>
      </c>
      <c r="X26" s="1829">
        <v>1790000000000</v>
      </c>
    </row>
    <row r="27" spans="1:26">
      <c r="A27" s="1804" t="s">
        <v>73</v>
      </c>
      <c r="B27" s="1805" t="s">
        <v>5511</v>
      </c>
      <c r="C27" s="1806" t="s">
        <v>75</v>
      </c>
      <c r="D27" s="1805"/>
      <c r="E27" s="1851">
        <v>121900000000</v>
      </c>
      <c r="F27" s="1851">
        <v>156800000000</v>
      </c>
      <c r="G27" s="1851">
        <v>183300000000</v>
      </c>
      <c r="H27" s="1851">
        <v>292500000000</v>
      </c>
      <c r="I27" s="1851">
        <v>314000000000</v>
      </c>
      <c r="J27" s="1851">
        <v>441000000000</v>
      </c>
      <c r="K27" s="1851">
        <v>506000000000</v>
      </c>
      <c r="L27" s="1851">
        <v>569000000000</v>
      </c>
      <c r="M27" s="1851">
        <v>646000000000</v>
      </c>
      <c r="N27" s="1851">
        <v>737000000000</v>
      </c>
      <c r="O27" s="1851">
        <v>851000000000</v>
      </c>
      <c r="P27" s="1851">
        <v>875000000000</v>
      </c>
      <c r="Q27" s="1851">
        <v>1046000000000</v>
      </c>
      <c r="R27" s="1851">
        <v>1157000000000</v>
      </c>
      <c r="S27" s="1851">
        <v>1274000000000</v>
      </c>
      <c r="T27" s="1851">
        <v>1334000000000</v>
      </c>
      <c r="U27" s="1851">
        <v>1343000000000</v>
      </c>
      <c r="V27" s="1851">
        <v>1411000000000</v>
      </c>
      <c r="W27" s="1809">
        <v>1550000000000</v>
      </c>
      <c r="X27" s="1829">
        <v>1685000000000</v>
      </c>
    </row>
    <row r="28" spans="1:26">
      <c r="A28" s="1804" t="s">
        <v>5512</v>
      </c>
      <c r="B28" s="1807" t="s">
        <v>5513</v>
      </c>
      <c r="C28" s="1806" t="s">
        <v>81</v>
      </c>
      <c r="D28" s="1805"/>
      <c r="E28" s="1851">
        <v>40500000000</v>
      </c>
      <c r="F28" s="1851">
        <v>43600000000</v>
      </c>
      <c r="G28" s="1851">
        <v>55000000000</v>
      </c>
      <c r="H28" s="1851">
        <v>75700000000</v>
      </c>
      <c r="I28" s="1851">
        <v>103000000000</v>
      </c>
      <c r="J28" s="1851">
        <v>133000000000</v>
      </c>
      <c r="K28" s="1851">
        <v>174000000000</v>
      </c>
      <c r="L28" s="1851">
        <v>219000000000</v>
      </c>
      <c r="M28" s="1851">
        <v>252000000000</v>
      </c>
      <c r="N28" s="1851">
        <v>309000000000</v>
      </c>
      <c r="O28" s="1851">
        <v>369000000000</v>
      </c>
      <c r="P28" s="1851">
        <v>419000000000</v>
      </c>
      <c r="Q28" s="1851">
        <v>486000000000</v>
      </c>
      <c r="R28" s="1851">
        <v>569000000000</v>
      </c>
      <c r="S28" s="1851">
        <v>623000000000</v>
      </c>
      <c r="T28" s="1851">
        <v>684000000000</v>
      </c>
      <c r="U28" s="1851">
        <v>702000000000</v>
      </c>
      <c r="V28" s="1851">
        <v>749000000000</v>
      </c>
      <c r="W28" s="1809">
        <v>807000000000</v>
      </c>
      <c r="X28" s="1829">
        <v>874000000000</v>
      </c>
    </row>
    <row r="29" spans="1:26">
      <c r="A29" s="448" t="s">
        <v>90</v>
      </c>
      <c r="B29" s="1807" t="s">
        <v>5514</v>
      </c>
      <c r="C29" s="1806" t="s">
        <v>81</v>
      </c>
      <c r="D29" s="1805"/>
      <c r="E29" s="1852">
        <v>24700000000.000004</v>
      </c>
      <c r="F29" s="1852">
        <v>25900000000</v>
      </c>
      <c r="G29" s="1852">
        <v>26100000000</v>
      </c>
      <c r="H29" s="1852">
        <v>30100000000</v>
      </c>
      <c r="I29" s="1851">
        <v>32000000000</v>
      </c>
      <c r="J29" s="1851">
        <v>52000000000</v>
      </c>
      <c r="K29" s="1851">
        <v>26000000000</v>
      </c>
      <c r="L29" s="1851">
        <v>23000000000</v>
      </c>
      <c r="M29" s="1851">
        <v>23000000000</v>
      </c>
      <c r="N29" s="1851">
        <v>16000000000</v>
      </c>
      <c r="O29" s="1851">
        <v>24000000000</v>
      </c>
      <c r="P29" s="1851">
        <v>30000000000</v>
      </c>
      <c r="Q29" s="1851">
        <v>21000000000</v>
      </c>
      <c r="R29" s="1851">
        <v>44000000000</v>
      </c>
      <c r="S29" s="1851">
        <v>54000000000</v>
      </c>
      <c r="T29" s="1851">
        <v>34000000000</v>
      </c>
      <c r="U29" s="1851">
        <v>59000000000</v>
      </c>
      <c r="V29" s="1851">
        <v>44000000000</v>
      </c>
      <c r="W29" s="1809">
        <v>66000000000</v>
      </c>
      <c r="X29" s="1829">
        <v>80000000000</v>
      </c>
    </row>
    <row r="30" spans="1:26">
      <c r="A30" s="140" t="s">
        <v>83</v>
      </c>
      <c r="B30" s="1807" t="s">
        <v>4874</v>
      </c>
      <c r="C30" s="1806" t="s">
        <v>81</v>
      </c>
      <c r="D30" s="1805"/>
      <c r="E30" s="1851">
        <v>18800000000</v>
      </c>
      <c r="F30" s="1851">
        <v>26700000000</v>
      </c>
      <c r="G30" s="1851">
        <v>43900000000</v>
      </c>
      <c r="H30" s="1851">
        <v>95800000000</v>
      </c>
      <c r="I30" s="1851">
        <v>66000000000</v>
      </c>
      <c r="J30" s="1851">
        <v>91000000000</v>
      </c>
      <c r="K30" s="1851">
        <v>112000000000</v>
      </c>
      <c r="L30" s="1851">
        <v>164000000000</v>
      </c>
      <c r="M30" s="1851">
        <v>195000000000</v>
      </c>
      <c r="N30" s="1851">
        <v>191000000000</v>
      </c>
      <c r="O30" s="1851">
        <v>234000000000</v>
      </c>
      <c r="P30" s="1851">
        <v>198000000000</v>
      </c>
      <c r="Q30" s="1851">
        <v>230000000000</v>
      </c>
      <c r="R30" s="1851">
        <v>223000000000</v>
      </c>
      <c r="S30" s="1851">
        <v>239000000000</v>
      </c>
      <c r="T30" s="1851">
        <v>249000000000</v>
      </c>
      <c r="U30" s="1851">
        <v>226000000000</v>
      </c>
      <c r="V30" s="1851">
        <v>246000000000</v>
      </c>
      <c r="W30" s="1809">
        <v>269000000000</v>
      </c>
      <c r="X30" s="1829">
        <v>290000000000</v>
      </c>
    </row>
    <row r="31" spans="1:26">
      <c r="A31" s="140" t="s">
        <v>898</v>
      </c>
      <c r="B31" s="1807" t="s">
        <v>389</v>
      </c>
      <c r="C31" s="1806" t="s">
        <v>81</v>
      </c>
      <c r="D31" s="1805"/>
      <c r="E31" s="1851">
        <v>13100000000</v>
      </c>
      <c r="F31" s="1851">
        <v>40700000000</v>
      </c>
      <c r="G31" s="1851">
        <v>35900000000</v>
      </c>
      <c r="H31" s="1851">
        <v>65900000000.000008</v>
      </c>
      <c r="I31" s="1851">
        <v>83000000000</v>
      </c>
      <c r="J31" s="1851">
        <v>108000000000</v>
      </c>
      <c r="K31" s="1851">
        <v>140000000000</v>
      </c>
      <c r="L31" s="1851">
        <v>124000000000</v>
      </c>
      <c r="M31" s="1851">
        <v>144000000000</v>
      </c>
      <c r="N31" s="1851">
        <v>192000000000</v>
      </c>
      <c r="O31" s="1851">
        <v>181000000000</v>
      </c>
      <c r="P31" s="1851">
        <v>190000000000</v>
      </c>
      <c r="Q31" s="1851">
        <v>275000000000</v>
      </c>
      <c r="R31" s="1851">
        <v>230000000000</v>
      </c>
      <c r="S31" s="1851">
        <v>248000000000</v>
      </c>
      <c r="T31" s="1851">
        <v>282000000000</v>
      </c>
      <c r="U31" s="1851">
        <v>280000000000</v>
      </c>
      <c r="V31" s="1851">
        <v>295000000000</v>
      </c>
      <c r="W31" s="1809">
        <v>324000000000</v>
      </c>
      <c r="X31" s="1829">
        <v>349000000000</v>
      </c>
    </row>
    <row r="32" spans="1:26">
      <c r="A32" s="140" t="s">
        <v>391</v>
      </c>
      <c r="B32" s="1807" t="s">
        <v>5515</v>
      </c>
      <c r="C32" s="1806" t="s">
        <v>81</v>
      </c>
      <c r="D32" s="1805"/>
      <c r="E32" s="1851">
        <v>24800000000</v>
      </c>
      <c r="F32" s="1851">
        <v>20000000000</v>
      </c>
      <c r="G32" s="1851">
        <v>22400000000</v>
      </c>
      <c r="H32" s="1851">
        <v>25000000000</v>
      </c>
      <c r="I32" s="2025">
        <f>I27-I28-I29-I30-I31</f>
        <v>30000000000</v>
      </c>
      <c r="J32" s="2025">
        <f>J27-J28-J29-J30-J31</f>
        <v>57000000000</v>
      </c>
      <c r="K32" s="1851">
        <v>54000000000</v>
      </c>
      <c r="L32" s="1851">
        <v>39000000000</v>
      </c>
      <c r="M32" s="1851">
        <v>32000000000</v>
      </c>
      <c r="N32" s="1851">
        <v>28000000000</v>
      </c>
      <c r="O32" s="1851">
        <v>43000000000</v>
      </c>
      <c r="P32" s="1851">
        <v>39000000000</v>
      </c>
      <c r="Q32" s="1851">
        <v>34000000000</v>
      </c>
      <c r="R32" s="1851">
        <v>92000000000</v>
      </c>
      <c r="S32" s="1851">
        <v>110000000000</v>
      </c>
      <c r="T32" s="1851">
        <v>84000000000</v>
      </c>
      <c r="U32" s="1851">
        <v>76000000000</v>
      </c>
      <c r="V32" s="1851">
        <v>77000000000</v>
      </c>
      <c r="W32" s="1809">
        <v>84000000000</v>
      </c>
      <c r="X32" s="1829">
        <v>92000000000</v>
      </c>
    </row>
    <row r="33" spans="1:24">
      <c r="A33" s="1804" t="s">
        <v>237</v>
      </c>
      <c r="B33" s="1805" t="s">
        <v>4878</v>
      </c>
      <c r="C33" s="1806" t="s">
        <v>75</v>
      </c>
      <c r="D33" s="1805"/>
      <c r="E33" s="1851">
        <v>194300000000</v>
      </c>
      <c r="F33" s="1851">
        <v>140000000000</v>
      </c>
      <c r="G33" s="1851">
        <v>197900000000</v>
      </c>
      <c r="H33" s="1851">
        <v>234900000000</v>
      </c>
      <c r="I33" s="1851">
        <v>186000000000</v>
      </c>
      <c r="J33" s="1851">
        <v>307000000000</v>
      </c>
      <c r="K33" s="1851">
        <v>226000000000</v>
      </c>
      <c r="L33" s="1851">
        <v>219000000000</v>
      </c>
      <c r="M33" s="1851">
        <v>902000000000</v>
      </c>
      <c r="N33" s="1851">
        <v>1066000000000</v>
      </c>
      <c r="O33" s="1851">
        <v>1266000000000</v>
      </c>
      <c r="P33" s="1851">
        <v>1336000000000</v>
      </c>
      <c r="Q33" s="1851">
        <v>1164000000000</v>
      </c>
      <c r="R33" s="1851">
        <v>793000000000</v>
      </c>
      <c r="S33" s="1851">
        <v>1087000000000</v>
      </c>
      <c r="T33" s="1851">
        <v>1141000000000</v>
      </c>
      <c r="U33" s="1851">
        <v>1090000000000</v>
      </c>
      <c r="V33" s="1851">
        <v>1341000000000</v>
      </c>
      <c r="W33" s="1809">
        <v>1465000000000</v>
      </c>
      <c r="X33" s="1829">
        <v>1563000000000</v>
      </c>
    </row>
    <row r="34" spans="1:24">
      <c r="A34" s="140" t="s">
        <v>239</v>
      </c>
      <c r="B34" s="1807" t="s">
        <v>5516</v>
      </c>
      <c r="C34" s="1806" t="s">
        <v>95</v>
      </c>
      <c r="D34" s="1805"/>
      <c r="E34" s="1851">
        <v>29400000000</v>
      </c>
      <c r="F34" s="1851">
        <v>12300000000</v>
      </c>
      <c r="G34" s="1851">
        <v>38000000000</v>
      </c>
      <c r="H34" s="1851">
        <v>50500000000</v>
      </c>
      <c r="I34" s="1851">
        <v>21000000000</v>
      </c>
      <c r="J34" s="1851">
        <v>51000000000</v>
      </c>
      <c r="K34" s="1851">
        <v>22000000000</v>
      </c>
      <c r="L34" s="1851">
        <v>34000000000</v>
      </c>
      <c r="M34" s="1851">
        <v>126000000000</v>
      </c>
      <c r="N34" s="1851">
        <v>87000000000</v>
      </c>
      <c r="O34" s="1851">
        <v>65000000000</v>
      </c>
      <c r="P34" s="1851">
        <v>74000000000</v>
      </c>
      <c r="Q34" s="1851">
        <v>96000000000</v>
      </c>
      <c r="R34" s="1851">
        <v>58000000000</v>
      </c>
      <c r="S34" s="1851">
        <v>51000000000</v>
      </c>
      <c r="T34" s="1851">
        <v>50000000000</v>
      </c>
      <c r="U34" s="1851">
        <v>27000000000</v>
      </c>
      <c r="V34" s="1851">
        <v>28000000000</v>
      </c>
      <c r="W34" s="1809">
        <v>56000000000</v>
      </c>
      <c r="X34" s="1829">
        <v>126000000000</v>
      </c>
    </row>
    <row r="35" spans="1:24">
      <c r="A35" s="1807" t="s">
        <v>5517</v>
      </c>
      <c r="B35" s="1805" t="s">
        <v>5518</v>
      </c>
      <c r="C35" s="1806" t="s">
        <v>95</v>
      </c>
      <c r="D35" s="1805"/>
      <c r="E35" s="1851"/>
      <c r="F35" s="1851"/>
      <c r="G35" s="1851"/>
      <c r="H35" s="1851"/>
      <c r="I35" s="1851"/>
      <c r="J35" s="1851"/>
      <c r="K35" s="1851"/>
      <c r="L35" s="1851"/>
      <c r="M35" s="1851"/>
      <c r="N35" s="1851"/>
      <c r="O35" s="1851"/>
      <c r="P35" s="1851"/>
      <c r="Q35" s="1851"/>
      <c r="R35" s="1851" t="s">
        <v>78</v>
      </c>
      <c r="S35" s="1851" t="s">
        <v>78</v>
      </c>
      <c r="T35" s="1851">
        <v>0</v>
      </c>
      <c r="U35" s="1851">
        <v>0</v>
      </c>
      <c r="V35" s="1851">
        <v>0</v>
      </c>
      <c r="W35" s="1809">
        <v>0</v>
      </c>
      <c r="X35" s="1829">
        <v>0</v>
      </c>
    </row>
    <row r="36" spans="1:24">
      <c r="A36" s="140" t="s">
        <v>395</v>
      </c>
      <c r="B36" s="1807" t="s">
        <v>5519</v>
      </c>
      <c r="C36" s="1806" t="s">
        <v>95</v>
      </c>
      <c r="D36" s="1805"/>
      <c r="E36" s="1851">
        <v>164900000000</v>
      </c>
      <c r="F36" s="1851">
        <v>127700000000</v>
      </c>
      <c r="G36" s="1851">
        <v>160000000000</v>
      </c>
      <c r="H36" s="1851">
        <v>184400000000</v>
      </c>
      <c r="I36" s="1851">
        <v>165000000000</v>
      </c>
      <c r="J36" s="1851">
        <v>256000000000</v>
      </c>
      <c r="K36" s="1851">
        <v>203000000000</v>
      </c>
      <c r="L36" s="1851">
        <v>185000000000</v>
      </c>
      <c r="M36" s="1851">
        <v>776000000000</v>
      </c>
      <c r="N36" s="1851">
        <v>979000000000</v>
      </c>
      <c r="O36" s="1851">
        <v>1201000000000</v>
      </c>
      <c r="P36" s="1851">
        <v>1262000000000</v>
      </c>
      <c r="Q36" s="1851">
        <v>1068000000000</v>
      </c>
      <c r="R36" s="1851">
        <v>735000000000</v>
      </c>
      <c r="S36" s="1851">
        <v>1036000000000</v>
      </c>
      <c r="T36" s="1851">
        <v>1090000000000</v>
      </c>
      <c r="U36" s="1851">
        <v>1063000000000</v>
      </c>
      <c r="V36" s="1851">
        <v>1314000000000</v>
      </c>
      <c r="W36" s="1809">
        <v>1410000000000</v>
      </c>
      <c r="X36" s="1829">
        <v>1436000000000</v>
      </c>
    </row>
    <row r="37" spans="1:24">
      <c r="A37" s="140" t="s">
        <v>2633</v>
      </c>
      <c r="B37" s="1805" t="s">
        <v>5520</v>
      </c>
      <c r="C37" s="1806" t="s">
        <v>75</v>
      </c>
      <c r="D37" s="1805"/>
      <c r="E37" s="1851">
        <v>17200000000</v>
      </c>
      <c r="F37" s="1851">
        <v>22500000000</v>
      </c>
      <c r="G37" s="1851">
        <v>33600000000</v>
      </c>
      <c r="H37" s="1851">
        <v>30100000000</v>
      </c>
      <c r="I37" s="1851">
        <v>28000000000</v>
      </c>
      <c r="J37" s="1851">
        <v>35000000000</v>
      </c>
      <c r="K37" s="1851">
        <v>51000000000</v>
      </c>
      <c r="L37" s="1851">
        <v>53000000000</v>
      </c>
      <c r="M37" s="1851">
        <v>33000000000</v>
      </c>
      <c r="N37" s="1851">
        <v>21000000000</v>
      </c>
      <c r="O37" s="1851">
        <v>29000000000</v>
      </c>
      <c r="P37" s="1851">
        <v>14000000000</v>
      </c>
      <c r="Q37" s="1851">
        <v>28000000000</v>
      </c>
      <c r="R37" s="1851">
        <v>10000000000</v>
      </c>
      <c r="S37" s="1851">
        <v>44000000000</v>
      </c>
      <c r="T37" s="1851">
        <v>19000000000</v>
      </c>
      <c r="U37" s="1851">
        <v>19000000000</v>
      </c>
      <c r="V37" s="1851">
        <v>21000000000</v>
      </c>
      <c r="W37" s="1809">
        <v>66000000000</v>
      </c>
      <c r="X37" s="1829">
        <v>59000000000</v>
      </c>
    </row>
    <row r="38" spans="1:24">
      <c r="A38" s="1805" t="s">
        <v>5521</v>
      </c>
      <c r="B38" s="1805" t="s">
        <v>5522</v>
      </c>
      <c r="C38" s="1806" t="s">
        <v>75</v>
      </c>
      <c r="D38" s="1805"/>
      <c r="E38" s="1851">
        <v>1900000000</v>
      </c>
      <c r="F38" s="1851">
        <v>6300000000</v>
      </c>
      <c r="G38" s="1851">
        <v>0</v>
      </c>
      <c r="H38" s="1851">
        <v>0</v>
      </c>
      <c r="I38" s="1851"/>
      <c r="J38" s="1851"/>
      <c r="K38" s="1851"/>
      <c r="L38" s="1851"/>
      <c r="M38" s="1851"/>
      <c r="N38" s="1851"/>
      <c r="O38" s="1851"/>
      <c r="P38" s="1851"/>
      <c r="Q38" s="1851"/>
      <c r="R38" s="1851"/>
      <c r="S38" s="1851"/>
      <c r="T38" s="1851"/>
      <c r="U38" s="1851"/>
      <c r="V38" s="1851"/>
      <c r="W38" s="1809"/>
      <c r="X38" s="1829"/>
    </row>
    <row r="39" spans="1:24">
      <c r="A39" s="1805" t="s">
        <v>4884</v>
      </c>
      <c r="B39" s="1805" t="s">
        <v>4884</v>
      </c>
      <c r="C39" s="1806" t="s">
        <v>75</v>
      </c>
      <c r="D39" s="1805"/>
      <c r="E39" s="1851">
        <v>0</v>
      </c>
      <c r="F39" s="1851">
        <v>0</v>
      </c>
      <c r="G39" s="1851">
        <v>300000000</v>
      </c>
      <c r="H39" s="1851">
        <v>-9000000000</v>
      </c>
      <c r="I39" s="1851"/>
      <c r="J39" s="1851"/>
      <c r="K39" s="1851"/>
      <c r="L39" s="1851"/>
      <c r="M39" s="1851"/>
      <c r="N39" s="1851"/>
      <c r="O39" s="1851"/>
      <c r="P39" s="1851"/>
      <c r="Q39" s="1851"/>
      <c r="R39" s="1851"/>
      <c r="S39" s="1851"/>
      <c r="T39" s="1851"/>
      <c r="U39" s="1851"/>
      <c r="V39" s="1851"/>
      <c r="W39" s="1809"/>
      <c r="X39" s="1829"/>
    </row>
    <row r="40" spans="1:24">
      <c r="A40" s="1805" t="s">
        <v>582</v>
      </c>
      <c r="B40" s="1805" t="s">
        <v>5523</v>
      </c>
      <c r="C40" s="1806" t="s">
        <v>75</v>
      </c>
      <c r="D40" s="1805"/>
      <c r="E40" s="1851"/>
      <c r="F40" s="1851"/>
      <c r="G40" s="2025">
        <f>G24-G27-G38-G39-G37-G33</f>
        <v>300000000</v>
      </c>
      <c r="H40" s="2025"/>
      <c r="I40" s="1851"/>
      <c r="J40" s="1851"/>
      <c r="K40" s="1851"/>
      <c r="L40" s="1851"/>
      <c r="M40" s="1851"/>
      <c r="N40" s="1851"/>
      <c r="O40" s="1851"/>
      <c r="P40" s="1851"/>
      <c r="Q40" s="1851"/>
      <c r="R40" s="1851"/>
      <c r="S40" s="1851"/>
      <c r="T40" s="1851"/>
      <c r="U40" s="1851"/>
      <c r="V40" s="1851"/>
      <c r="W40" s="1809"/>
      <c r="X40" s="1829"/>
    </row>
    <row r="41" spans="1:24">
      <c r="A41" s="1798" t="s">
        <v>76</v>
      </c>
      <c r="B41" s="1805" t="s">
        <v>5524</v>
      </c>
      <c r="C41" s="1805"/>
      <c r="D41" s="1805"/>
      <c r="E41" s="1852"/>
      <c r="F41" s="1852"/>
      <c r="G41" s="1852"/>
      <c r="H41" s="1852"/>
      <c r="I41" s="1851">
        <v>-122000000000</v>
      </c>
      <c r="J41" s="1851">
        <v>-166000000000</v>
      </c>
      <c r="K41" s="1851">
        <v>-166000000000</v>
      </c>
      <c r="L41" s="1851">
        <v>360000000000</v>
      </c>
      <c r="M41" s="1851">
        <v>-609000000000</v>
      </c>
      <c r="N41" s="1851">
        <v>-391000000000</v>
      </c>
      <c r="O41" s="1851">
        <v>-500000000000</v>
      </c>
      <c r="P41" s="1851">
        <v>-511000000000</v>
      </c>
      <c r="Q41" s="1851">
        <v>-397000000000</v>
      </c>
      <c r="R41" s="1851"/>
      <c r="S41" s="1851"/>
      <c r="T41" s="1851"/>
      <c r="U41" s="1851"/>
      <c r="V41" s="1851"/>
      <c r="W41" s="1809"/>
      <c r="X41" s="1829"/>
    </row>
    <row r="42" spans="1:24">
      <c r="B42" s="1805" t="s">
        <v>5525</v>
      </c>
      <c r="C42" s="1805"/>
      <c r="D42" s="1805"/>
      <c r="E42" s="1852"/>
      <c r="F42" s="1852"/>
      <c r="G42" s="1852"/>
      <c r="H42" s="1852"/>
      <c r="I42" s="1851"/>
      <c r="J42" s="1851"/>
      <c r="K42" s="1851"/>
      <c r="L42" s="1851"/>
      <c r="M42" s="1851"/>
      <c r="N42" s="1851"/>
      <c r="O42" s="1851"/>
      <c r="P42" s="1851"/>
      <c r="Q42" s="1851"/>
      <c r="R42" s="1851">
        <v>-208000000000</v>
      </c>
      <c r="S42" s="1851">
        <v>-207000000000</v>
      </c>
      <c r="T42" s="1851">
        <v>-314000000000</v>
      </c>
      <c r="U42" s="1851">
        <v>-152000000000</v>
      </c>
      <c r="V42" s="1851">
        <v>-92000000000</v>
      </c>
      <c r="W42" s="1809">
        <v>-100000000000</v>
      </c>
      <c r="X42" s="1829">
        <v>-105000000000</v>
      </c>
    </row>
    <row r="43" spans="1:24">
      <c r="A43" s="1798" t="s">
        <v>76</v>
      </c>
      <c r="B43" s="1805" t="s">
        <v>5526</v>
      </c>
      <c r="C43" s="1805"/>
      <c r="D43" s="1805"/>
      <c r="E43" s="1851">
        <v>-86500000000</v>
      </c>
      <c r="F43" s="1851">
        <v>-80000000000</v>
      </c>
      <c r="G43" s="1851">
        <v>-94100000000</v>
      </c>
      <c r="H43" s="1851">
        <v>-167300000000</v>
      </c>
      <c r="I43" s="1851">
        <v>445000000000</v>
      </c>
      <c r="J43" s="1851">
        <v>-213000000000</v>
      </c>
      <c r="K43" s="1851">
        <v>2449000000000</v>
      </c>
      <c r="L43" s="1851">
        <v>383000000000</v>
      </c>
      <c r="M43" s="1851">
        <v>-586000000000</v>
      </c>
      <c r="N43" s="1851">
        <v>-408000000000</v>
      </c>
      <c r="O43" s="1851">
        <v>-524000000000</v>
      </c>
      <c r="P43" s="1851">
        <v>-540000000000</v>
      </c>
      <c r="Q43" s="1851">
        <v>-419000000000</v>
      </c>
      <c r="R43" s="1851">
        <v>-342000000000</v>
      </c>
      <c r="S43" s="1851">
        <v>-440000000000</v>
      </c>
      <c r="T43" s="1851">
        <v>-214000000000</v>
      </c>
      <c r="U43" s="1851">
        <v>-410000000000</v>
      </c>
      <c r="V43" s="1851">
        <v>-218000000000</v>
      </c>
      <c r="W43" s="1809">
        <v>-263000000000</v>
      </c>
      <c r="X43" s="1829">
        <v>-196000000000</v>
      </c>
    </row>
    <row r="44" spans="1:24">
      <c r="A44" s="1798" t="s">
        <v>76</v>
      </c>
      <c r="B44" s="1805" t="s">
        <v>5527</v>
      </c>
      <c r="C44" s="1805"/>
      <c r="D44" s="1805"/>
      <c r="E44" s="1851">
        <v>3800000000</v>
      </c>
      <c r="F44" s="1851">
        <v>48800000000</v>
      </c>
      <c r="G44" s="1851">
        <v>28300000000</v>
      </c>
      <c r="H44" s="1851">
        <v>41000000000</v>
      </c>
      <c r="I44" s="1851">
        <v>-134000000000</v>
      </c>
      <c r="J44" s="1851">
        <v>21000000000</v>
      </c>
      <c r="K44" s="1851">
        <v>25000000000</v>
      </c>
      <c r="L44" s="1851">
        <v>52000000000</v>
      </c>
      <c r="M44" s="1851">
        <v>35000000000</v>
      </c>
      <c r="N44" s="1851">
        <v>-75000000000</v>
      </c>
      <c r="O44" s="1851">
        <v>-15000000000</v>
      </c>
      <c r="P44" s="1851">
        <v>87000000000</v>
      </c>
      <c r="Q44" s="1851">
        <v>-87000000000</v>
      </c>
      <c r="R44" s="1851">
        <v>135000000000</v>
      </c>
      <c r="S44" s="1851">
        <v>-65000000000</v>
      </c>
      <c r="T44" s="1851">
        <v>224000000000</v>
      </c>
      <c r="U44" s="1851">
        <v>-12000000000</v>
      </c>
      <c r="V44" s="1851">
        <v>-36000000000</v>
      </c>
      <c r="W44" s="1809">
        <v>-86000000000</v>
      </c>
      <c r="X44" s="1829">
        <v>-86000000000</v>
      </c>
    </row>
    <row r="45" spans="1:24">
      <c r="A45" s="1798" t="s">
        <v>76</v>
      </c>
      <c r="B45" s="1805" t="s">
        <v>5528</v>
      </c>
      <c r="D45" s="1805"/>
      <c r="E45" s="1851">
        <v>3800000000</v>
      </c>
      <c r="F45" s="1851">
        <v>14900000000</v>
      </c>
      <c r="G45" s="1851">
        <v>9400000000</v>
      </c>
      <c r="H45" s="1851">
        <v>13800000000</v>
      </c>
      <c r="I45" s="1851">
        <v>-52000000000</v>
      </c>
      <c r="J45" s="1851">
        <v>21000000000</v>
      </c>
      <c r="K45" s="1851">
        <v>0</v>
      </c>
      <c r="L45" s="1851">
        <v>0</v>
      </c>
      <c r="M45" s="1851">
        <v>0</v>
      </c>
      <c r="N45" s="1851">
        <v>0</v>
      </c>
      <c r="O45" s="1851">
        <v>0</v>
      </c>
      <c r="P45" s="1851">
        <v>0</v>
      </c>
      <c r="Q45" s="1851">
        <v>0</v>
      </c>
      <c r="R45" s="1851">
        <v>11000000000</v>
      </c>
      <c r="S45" s="1851"/>
      <c r="T45" s="1851"/>
      <c r="U45" s="1851"/>
      <c r="V45" s="1851"/>
      <c r="W45" s="1809"/>
      <c r="X45" s="1829"/>
    </row>
    <row r="46" spans="1:24">
      <c r="A46" s="1798" t="s">
        <v>76</v>
      </c>
      <c r="B46" s="1805" t="s">
        <v>5529</v>
      </c>
      <c r="D46" s="1805"/>
      <c r="E46" s="1851">
        <v>0</v>
      </c>
      <c r="F46" s="1851">
        <v>34000000000</v>
      </c>
      <c r="G46" s="1851">
        <v>18800000000</v>
      </c>
      <c r="H46" s="1851">
        <v>27200000000</v>
      </c>
      <c r="I46" s="1851">
        <v>-82000000000</v>
      </c>
      <c r="J46" s="1851">
        <v>0</v>
      </c>
      <c r="K46" s="1851">
        <v>6000000000</v>
      </c>
      <c r="L46" s="1851">
        <v>21000000000</v>
      </c>
      <c r="M46" s="1851">
        <v>0</v>
      </c>
      <c r="N46" s="1851">
        <v>0</v>
      </c>
      <c r="O46" s="1851">
        <v>65000000000</v>
      </c>
      <c r="P46" s="1851">
        <v>33000000000</v>
      </c>
      <c r="Q46" s="1851">
        <v>-87000000000</v>
      </c>
      <c r="R46" s="1851">
        <v>35000000000</v>
      </c>
      <c r="S46" s="1851"/>
      <c r="T46" s="1851"/>
      <c r="U46" s="1851"/>
      <c r="V46" s="1851"/>
      <c r="W46" s="1809"/>
      <c r="X46" s="1829"/>
    </row>
    <row r="47" spans="1:24">
      <c r="A47" s="1798" t="s">
        <v>76</v>
      </c>
      <c r="B47" s="1805" t="s">
        <v>5530</v>
      </c>
      <c r="D47" s="1805"/>
      <c r="E47" s="1852"/>
      <c r="F47" s="1852"/>
      <c r="G47" s="1852"/>
      <c r="H47" s="1852"/>
      <c r="I47" s="1852"/>
      <c r="J47" s="1852"/>
      <c r="K47" s="1851">
        <v>20000000000</v>
      </c>
      <c r="L47" s="1851">
        <v>31000000000</v>
      </c>
      <c r="M47" s="1851">
        <v>35000000000</v>
      </c>
      <c r="N47" s="1851">
        <v>-75000000000</v>
      </c>
      <c r="O47" s="1851">
        <v>-80000000000</v>
      </c>
      <c r="P47" s="1851">
        <v>54000000000</v>
      </c>
      <c r="Q47" s="1851">
        <v>0</v>
      </c>
      <c r="R47" s="1851">
        <v>89000000000</v>
      </c>
      <c r="S47" s="1851"/>
      <c r="T47" s="1851"/>
      <c r="U47" s="1851"/>
      <c r="V47" s="1851"/>
      <c r="W47" s="1809"/>
      <c r="X47" s="1829"/>
    </row>
    <row r="48" spans="1:24">
      <c r="A48" s="1798" t="s">
        <v>76</v>
      </c>
      <c r="B48" s="1805" t="s">
        <v>5531</v>
      </c>
      <c r="C48" s="1805"/>
      <c r="D48" s="1805"/>
      <c r="E48" s="1851">
        <v>-82700000000</v>
      </c>
      <c r="F48" s="1851">
        <v>-31100000000</v>
      </c>
      <c r="G48" s="1851">
        <v>-65800000000</v>
      </c>
      <c r="H48" s="1851">
        <v>-126300000000</v>
      </c>
      <c r="I48" s="1851">
        <v>311000000000</v>
      </c>
      <c r="J48" s="1851">
        <v>-192000000000</v>
      </c>
      <c r="K48" s="1851">
        <v>2475000000000</v>
      </c>
      <c r="L48" s="1851">
        <v>435000000000</v>
      </c>
      <c r="M48" s="1851">
        <v>-552000000000</v>
      </c>
      <c r="N48" s="1851">
        <v>-483000000000</v>
      </c>
      <c r="O48" s="1851">
        <v>-539000000000</v>
      </c>
      <c r="P48" s="1851">
        <v>-453000000000</v>
      </c>
      <c r="Q48" s="1851">
        <v>-506000000000</v>
      </c>
      <c r="R48" s="1851">
        <v>-207000000000</v>
      </c>
      <c r="S48" s="1851">
        <v>-505000000000</v>
      </c>
      <c r="T48" s="1851">
        <v>10000000000</v>
      </c>
      <c r="U48" s="1851">
        <v>-422000000000</v>
      </c>
      <c r="V48" s="1851">
        <v>-254000000000</v>
      </c>
      <c r="W48" s="1809">
        <v>-349000000000</v>
      </c>
      <c r="X48" s="1829">
        <v>-282000000000</v>
      </c>
    </row>
    <row r="49" spans="1:26" s="848" customFormat="1">
      <c r="A49" s="1819" t="s">
        <v>115</v>
      </c>
      <c r="B49" s="2026" t="s">
        <v>115</v>
      </c>
      <c r="C49" s="1819" t="s">
        <v>35</v>
      </c>
      <c r="D49" s="1819"/>
      <c r="E49" s="2022">
        <v>82700000000</v>
      </c>
      <c r="F49" s="2022">
        <v>31100000000</v>
      </c>
      <c r="G49" s="2022">
        <v>65800000000</v>
      </c>
      <c r="H49" s="2022">
        <v>126300000000</v>
      </c>
      <c r="I49" s="2022">
        <v>-311000000000</v>
      </c>
      <c r="J49" s="2022">
        <v>192000000000</v>
      </c>
      <c r="K49" s="2022">
        <v>-2475000000000</v>
      </c>
      <c r="L49" s="2022">
        <v>-435000000000</v>
      </c>
      <c r="M49" s="2022">
        <v>552000000000</v>
      </c>
      <c r="N49" s="2022">
        <v>483000000000</v>
      </c>
      <c r="O49" s="2022">
        <v>539000000000</v>
      </c>
      <c r="P49" s="2022">
        <v>453000000000</v>
      </c>
      <c r="Q49" s="2022">
        <v>506000000000</v>
      </c>
      <c r="R49" s="2022">
        <v>207000000000</v>
      </c>
      <c r="S49" s="2022">
        <v>505000000000</v>
      </c>
      <c r="T49" s="2022">
        <v>-10000000000</v>
      </c>
      <c r="U49" s="2022">
        <v>422000000000</v>
      </c>
      <c r="V49" s="2022">
        <v>254000000000</v>
      </c>
      <c r="W49" s="1822">
        <v>294000000000</v>
      </c>
      <c r="X49" s="1827">
        <v>170000000000</v>
      </c>
      <c r="Y49" s="1821"/>
      <c r="Z49" s="1821"/>
    </row>
    <row r="50" spans="1:26">
      <c r="A50" s="140" t="s">
        <v>117</v>
      </c>
      <c r="B50" s="1805" t="s">
        <v>5532</v>
      </c>
      <c r="C50" s="1806" t="s">
        <v>119</v>
      </c>
      <c r="E50" s="1851">
        <v>31900000000</v>
      </c>
      <c r="F50" s="1851">
        <v>3600000000</v>
      </c>
      <c r="G50" s="1851">
        <v>24700000000</v>
      </c>
      <c r="H50" s="1851">
        <v>74200000000</v>
      </c>
      <c r="I50" s="1851">
        <v>-37000000000</v>
      </c>
      <c r="J50" s="1851">
        <v>31000000000</v>
      </c>
      <c r="K50" s="1851">
        <v>-2461000000000</v>
      </c>
      <c r="L50" s="1851">
        <v>-473000000000</v>
      </c>
      <c r="M50" s="1851">
        <v>348000000000</v>
      </c>
      <c r="N50" s="1851">
        <v>246000000000</v>
      </c>
      <c r="O50" s="1851">
        <v>461000000000</v>
      </c>
      <c r="P50" s="1851">
        <v>558000000000</v>
      </c>
      <c r="Q50" s="1851">
        <v>564000000000</v>
      </c>
      <c r="R50" s="1851">
        <v>199000000000</v>
      </c>
      <c r="S50" s="1851">
        <v>576000000000</v>
      </c>
      <c r="T50" s="1851">
        <v>62000000000</v>
      </c>
      <c r="U50" s="1851">
        <v>298000000000</v>
      </c>
      <c r="V50" s="1851">
        <v>200000000000</v>
      </c>
      <c r="W50" s="1809">
        <v>299000000000</v>
      </c>
      <c r="X50" s="1829">
        <v>223000000000</v>
      </c>
    </row>
    <row r="51" spans="1:26">
      <c r="A51" s="1798" t="s">
        <v>5533</v>
      </c>
      <c r="B51" s="1807" t="s">
        <v>5534</v>
      </c>
      <c r="C51" s="1805" t="s">
        <v>264</v>
      </c>
      <c r="E51" s="1851">
        <v>42900000000</v>
      </c>
      <c r="F51" s="1851">
        <v>17700000000</v>
      </c>
      <c r="G51" s="1851">
        <v>17900000000</v>
      </c>
      <c r="H51" s="1851">
        <v>38400000000</v>
      </c>
      <c r="I51" s="1851">
        <v>14000000000</v>
      </c>
      <c r="J51" s="1851">
        <v>99000000000</v>
      </c>
      <c r="K51" s="1851">
        <v>39000000000</v>
      </c>
      <c r="L51" s="1851">
        <v>20000000000</v>
      </c>
      <c r="M51" s="1851">
        <v>388000000000</v>
      </c>
      <c r="N51" s="1851">
        <v>293000000000</v>
      </c>
      <c r="O51" s="1851">
        <v>528000000000</v>
      </c>
      <c r="P51" s="1851">
        <v>532000000000</v>
      </c>
      <c r="Q51" s="1851">
        <v>592000000000</v>
      </c>
      <c r="R51" s="1851">
        <v>236000000000</v>
      </c>
      <c r="S51" s="1851">
        <v>742000000000</v>
      </c>
      <c r="T51" s="1851">
        <v>143000000000</v>
      </c>
      <c r="U51" s="1851">
        <v>422000000000</v>
      </c>
      <c r="V51" s="1851">
        <v>381000000000</v>
      </c>
      <c r="W51" s="1809">
        <v>387000000000</v>
      </c>
      <c r="X51" s="1829">
        <v>318000000000</v>
      </c>
    </row>
    <row r="52" spans="1:26">
      <c r="A52" s="140" t="s">
        <v>1261</v>
      </c>
      <c r="B52" s="1807" t="s">
        <v>5535</v>
      </c>
      <c r="C52" s="1805" t="s">
        <v>264</v>
      </c>
      <c r="E52" s="1851">
        <v>25800000000</v>
      </c>
      <c r="F52" s="1851">
        <v>0</v>
      </c>
      <c r="G52" s="1851">
        <v>30800000000</v>
      </c>
      <c r="H52" s="1851">
        <v>50300000000</v>
      </c>
      <c r="I52" s="1851">
        <v>0</v>
      </c>
      <c r="J52" s="1851">
        <v>24000000000</v>
      </c>
      <c r="K52" s="1851">
        <v>30000000000</v>
      </c>
      <c r="L52" s="1851">
        <v>30000000000</v>
      </c>
      <c r="M52" s="1851">
        <v>0</v>
      </c>
      <c r="N52" s="1851">
        <v>1000000000</v>
      </c>
      <c r="O52" s="1851">
        <v>1000000000</v>
      </c>
      <c r="P52" s="1851">
        <v>75000000000</v>
      </c>
      <c r="Q52" s="1851">
        <v>60000000000</v>
      </c>
      <c r="R52" s="1851">
        <v>80000000000</v>
      </c>
      <c r="S52" s="1851"/>
      <c r="T52" s="1851"/>
      <c r="U52" s="1851"/>
      <c r="V52" s="1851"/>
      <c r="W52" s="1809"/>
      <c r="X52" s="1829"/>
    </row>
    <row r="53" spans="1:26">
      <c r="A53" s="1807" t="s">
        <v>5536</v>
      </c>
      <c r="B53" s="1807" t="s">
        <v>5537</v>
      </c>
      <c r="C53" s="1805" t="s">
        <v>264</v>
      </c>
      <c r="E53" s="1851">
        <v>0</v>
      </c>
      <c r="F53" s="1851">
        <v>45000000000</v>
      </c>
      <c r="G53" s="1851">
        <v>46700000000</v>
      </c>
      <c r="H53" s="1851">
        <v>58700000000</v>
      </c>
      <c r="I53" s="1851">
        <v>0</v>
      </c>
      <c r="J53" s="1851">
        <v>0</v>
      </c>
      <c r="K53" s="1851">
        <v>-213000000000</v>
      </c>
      <c r="L53" s="1851">
        <v>0</v>
      </c>
      <c r="M53" s="1851">
        <v>0</v>
      </c>
      <c r="N53" s="1851">
        <v>0</v>
      </c>
      <c r="O53" s="1851">
        <v>0</v>
      </c>
      <c r="P53" s="1851">
        <v>0</v>
      </c>
      <c r="Q53" s="1851">
        <v>0</v>
      </c>
      <c r="R53" s="1851">
        <v>0</v>
      </c>
      <c r="S53" s="1851"/>
      <c r="T53" s="1851"/>
      <c r="U53" s="1851"/>
      <c r="V53" s="1851"/>
      <c r="W53" s="1809"/>
      <c r="X53" s="1829"/>
    </row>
    <row r="54" spans="1:26">
      <c r="A54" s="1798" t="s">
        <v>258</v>
      </c>
      <c r="B54" s="1807" t="s">
        <v>5538</v>
      </c>
      <c r="C54" s="1805" t="s">
        <v>264</v>
      </c>
      <c r="E54" s="1851">
        <v>-36700000000</v>
      </c>
      <c r="F54" s="1851">
        <v>-59100000000</v>
      </c>
      <c r="G54" s="1851">
        <v>-70800000000</v>
      </c>
      <c r="H54" s="1851">
        <v>-73200000000</v>
      </c>
      <c r="I54" s="1851">
        <v>-93000000000</v>
      </c>
      <c r="J54" s="1851">
        <v>-92000000000</v>
      </c>
      <c r="K54" s="1851">
        <v>-2319000000000</v>
      </c>
      <c r="L54" s="1851">
        <v>-530000000000</v>
      </c>
      <c r="M54" s="1851">
        <v>-75000000000</v>
      </c>
      <c r="N54" s="1851">
        <v>-48000000000</v>
      </c>
      <c r="O54" s="1851">
        <v>-68000000000</v>
      </c>
      <c r="P54" s="1851">
        <v>-49000000000</v>
      </c>
      <c r="Q54" s="1851">
        <v>-89000000000</v>
      </c>
      <c r="R54" s="1851">
        <v>-117000000000</v>
      </c>
      <c r="S54" s="1851">
        <v>-187000000000</v>
      </c>
      <c r="T54" s="1851">
        <v>-112000000000</v>
      </c>
      <c r="U54" s="1851">
        <v>-124000000000</v>
      </c>
      <c r="V54" s="1851">
        <v>-181000000000</v>
      </c>
      <c r="W54" s="1809">
        <v>-88000000000</v>
      </c>
      <c r="X54" s="1829">
        <v>-95000000000</v>
      </c>
    </row>
    <row r="55" spans="1:26">
      <c r="A55" s="1798" t="s">
        <v>3124</v>
      </c>
      <c r="B55" s="1807" t="s">
        <v>5539</v>
      </c>
      <c r="C55" s="1805" t="s">
        <v>264</v>
      </c>
      <c r="E55" s="1852"/>
      <c r="F55" s="1852"/>
      <c r="G55" s="1852"/>
      <c r="H55" s="1852"/>
      <c r="I55" s="1851">
        <v>-102000000000</v>
      </c>
      <c r="J55" s="1851">
        <v>0</v>
      </c>
      <c r="K55" s="1851">
        <v>-144000000000</v>
      </c>
      <c r="L55" s="1851">
        <v>0</v>
      </c>
      <c r="M55" s="1851">
        <v>0</v>
      </c>
      <c r="N55" s="1851">
        <v>0</v>
      </c>
      <c r="O55" s="1851">
        <v>0</v>
      </c>
      <c r="P55" s="1851">
        <v>0</v>
      </c>
      <c r="Q55" s="1851">
        <v>0</v>
      </c>
      <c r="R55" s="1851">
        <v>0</v>
      </c>
      <c r="S55" s="1851"/>
      <c r="T55" s="1851"/>
      <c r="U55" s="1851"/>
      <c r="V55" s="1851"/>
      <c r="W55" s="1809"/>
      <c r="X55" s="1829"/>
    </row>
    <row r="56" spans="1:26">
      <c r="A56" s="1807" t="s">
        <v>5540</v>
      </c>
      <c r="B56" s="1807" t="s">
        <v>5541</v>
      </c>
      <c r="C56" s="1805" t="s">
        <v>264</v>
      </c>
      <c r="E56" s="1852"/>
      <c r="F56" s="1852"/>
      <c r="G56" s="1852"/>
      <c r="H56" s="1852"/>
      <c r="I56" s="1851">
        <v>144000000000</v>
      </c>
      <c r="J56" s="1851">
        <v>0</v>
      </c>
      <c r="K56" s="1851">
        <v>147000000000</v>
      </c>
      <c r="L56" s="1851">
        <v>7000000000</v>
      </c>
      <c r="M56" s="1851">
        <v>2000000000</v>
      </c>
      <c r="N56" s="1851">
        <v>0</v>
      </c>
      <c r="O56" s="1851">
        <v>0</v>
      </c>
      <c r="P56" s="1851">
        <v>0</v>
      </c>
      <c r="Q56" s="1851">
        <v>0</v>
      </c>
      <c r="R56" s="1851">
        <v>0</v>
      </c>
      <c r="S56" s="1851"/>
      <c r="T56" s="1851"/>
      <c r="U56" s="1851"/>
      <c r="V56" s="1851"/>
      <c r="W56" s="1809"/>
      <c r="X56" s="1829"/>
    </row>
    <row r="57" spans="1:26">
      <c r="A57" s="1807" t="s">
        <v>5542</v>
      </c>
      <c r="B57" s="1807" t="s">
        <v>5543</v>
      </c>
      <c r="C57" s="1805" t="s">
        <v>264</v>
      </c>
      <c r="E57" s="1852"/>
      <c r="F57" s="1852"/>
      <c r="G57" s="1852"/>
      <c r="H57" s="1852"/>
      <c r="I57" s="1852"/>
      <c r="J57" s="1852"/>
      <c r="K57" s="1851">
        <v>0</v>
      </c>
      <c r="L57" s="1851">
        <v>0</v>
      </c>
      <c r="M57" s="1851">
        <v>32000000000</v>
      </c>
      <c r="N57" s="1851">
        <v>0</v>
      </c>
      <c r="O57" s="1851">
        <v>0</v>
      </c>
      <c r="P57" s="1851">
        <v>0</v>
      </c>
      <c r="Q57" s="1851">
        <v>0</v>
      </c>
      <c r="R57" s="1851">
        <v>0</v>
      </c>
      <c r="S57" s="1851"/>
      <c r="T57" s="1851"/>
      <c r="U57" s="1851"/>
      <c r="V57" s="1851"/>
      <c r="W57" s="1809"/>
      <c r="X57" s="1829"/>
    </row>
    <row r="58" spans="1:26">
      <c r="A58" s="1825" t="s">
        <v>50</v>
      </c>
      <c r="B58" s="1825" t="s">
        <v>50</v>
      </c>
      <c r="C58" s="2032" t="s">
        <v>264</v>
      </c>
      <c r="E58" s="1852"/>
      <c r="F58" s="1852"/>
      <c r="G58" s="1852"/>
      <c r="H58" s="1852"/>
      <c r="I58" s="1852"/>
      <c r="J58" s="1852"/>
      <c r="K58" s="1851"/>
      <c r="L58" s="1851"/>
      <c r="M58" s="1851"/>
      <c r="N58" s="1851"/>
      <c r="O58" s="1851"/>
      <c r="P58" s="1851"/>
      <c r="Q58" s="1851"/>
      <c r="R58" s="1851"/>
      <c r="S58" s="2033">
        <f>S50-S51-S54</f>
        <v>21000000000</v>
      </c>
      <c r="T58" s="2033">
        <f>T50-T51-T54</f>
        <v>31000000000</v>
      </c>
      <c r="U58" s="1851"/>
      <c r="V58" s="1851"/>
      <c r="W58" s="1809"/>
      <c r="X58" s="1829"/>
    </row>
    <row r="59" spans="1:26">
      <c r="A59" s="140" t="s">
        <v>120</v>
      </c>
      <c r="B59" s="1805" t="s">
        <v>5544</v>
      </c>
      <c r="C59" s="1806" t="s">
        <v>119</v>
      </c>
      <c r="E59" s="1851">
        <v>35600000000</v>
      </c>
      <c r="F59" s="1851">
        <v>-1800000000</v>
      </c>
      <c r="G59" s="1851">
        <v>16000000000</v>
      </c>
      <c r="H59" s="1851">
        <v>17200000000</v>
      </c>
      <c r="I59" s="1851">
        <v>-274000000000</v>
      </c>
      <c r="J59" s="1851">
        <v>162000000000</v>
      </c>
      <c r="K59" s="1851">
        <v>-14000000000</v>
      </c>
      <c r="L59" s="1851">
        <v>38000000000</v>
      </c>
      <c r="M59" s="1851">
        <v>203000000000</v>
      </c>
      <c r="N59" s="1851">
        <v>236000000000</v>
      </c>
      <c r="O59" s="1851">
        <v>78000000000</v>
      </c>
      <c r="P59" s="1851">
        <v>-104000000000</v>
      </c>
      <c r="Q59" s="1851">
        <v>-58000000000</v>
      </c>
      <c r="R59" s="1851">
        <v>7000000000</v>
      </c>
      <c r="S59" s="1851">
        <v>-71000000000</v>
      </c>
      <c r="T59" s="1851">
        <v>-72000000000</v>
      </c>
      <c r="U59" s="1851">
        <v>123000000000</v>
      </c>
      <c r="V59" s="1851">
        <v>54000000000</v>
      </c>
      <c r="W59" s="1809">
        <v>-4000000000</v>
      </c>
      <c r="X59" s="1829">
        <v>-53000000000</v>
      </c>
    </row>
    <row r="60" spans="1:26">
      <c r="A60" s="140" t="s">
        <v>122</v>
      </c>
      <c r="B60" s="2027" t="s">
        <v>5545</v>
      </c>
      <c r="C60" s="1805" t="s">
        <v>124</v>
      </c>
      <c r="E60" s="1851">
        <v>17300000000</v>
      </c>
      <c r="F60" s="1851">
        <v>-300000000</v>
      </c>
      <c r="G60" s="1851">
        <v>29700000000</v>
      </c>
      <c r="H60" s="1851">
        <v>16600000000.000002</v>
      </c>
      <c r="I60" s="1851">
        <v>-277000000000</v>
      </c>
      <c r="J60" s="1851">
        <v>162000000000</v>
      </c>
      <c r="K60" s="1851">
        <v>-14000000000</v>
      </c>
      <c r="L60" s="1851">
        <v>-272000000000</v>
      </c>
      <c r="M60" s="1851">
        <v>170000000000</v>
      </c>
      <c r="N60" s="1851">
        <v>236000000000</v>
      </c>
      <c r="O60" s="1851">
        <v>78000000000</v>
      </c>
      <c r="P60" s="1851">
        <v>-104000000000</v>
      </c>
      <c r="Q60" s="1851">
        <v>-58000000000</v>
      </c>
      <c r="R60" s="1851">
        <v>7000000000</v>
      </c>
      <c r="S60" s="1851">
        <v>-71000000000</v>
      </c>
      <c r="T60" s="1851">
        <v>-72000000000</v>
      </c>
      <c r="U60" s="1851">
        <v>123000000000</v>
      </c>
      <c r="V60" s="1851">
        <v>54000000000</v>
      </c>
      <c r="W60" s="1809">
        <v>-4000000000</v>
      </c>
      <c r="X60" s="1829">
        <v>-53000000000</v>
      </c>
    </row>
    <row r="61" spans="1:26">
      <c r="A61" s="1798" t="s">
        <v>76</v>
      </c>
      <c r="B61" s="1807" t="s">
        <v>5546</v>
      </c>
      <c r="C61" s="1805"/>
      <c r="E61" s="1852"/>
      <c r="F61" s="1852"/>
      <c r="G61" s="1852"/>
      <c r="H61" s="1852"/>
      <c r="I61" s="1851">
        <v>-14000000000</v>
      </c>
      <c r="J61" s="1851">
        <v>-23000000000</v>
      </c>
      <c r="K61" s="1851">
        <v>46000000000</v>
      </c>
      <c r="L61" s="1851">
        <v>-301000000000</v>
      </c>
      <c r="M61" s="1851">
        <v>149000000000</v>
      </c>
      <c r="N61" s="1851">
        <v>201000000000</v>
      </c>
      <c r="O61" s="1851">
        <v>51000000000</v>
      </c>
      <c r="P61" s="1851">
        <v>-66000000000</v>
      </c>
      <c r="Q61" s="1851">
        <v>0</v>
      </c>
      <c r="R61" s="1851">
        <v>-37000000000</v>
      </c>
      <c r="S61" s="1851">
        <v>-61000000000</v>
      </c>
      <c r="T61" s="1851">
        <v>-45000000000</v>
      </c>
      <c r="U61" s="1851">
        <v>93000000000</v>
      </c>
      <c r="V61" s="1851">
        <v>58000000000</v>
      </c>
      <c r="W61" s="1809">
        <v>-49000000000</v>
      </c>
      <c r="X61" s="1829">
        <v>-90000000000</v>
      </c>
    </row>
    <row r="62" spans="1:26">
      <c r="A62" s="1798" t="s">
        <v>76</v>
      </c>
      <c r="B62" s="1808" t="s">
        <v>5547</v>
      </c>
      <c r="C62" s="1805"/>
      <c r="E62" s="1852"/>
      <c r="F62" s="1852"/>
      <c r="G62" s="1852"/>
      <c r="H62" s="1852"/>
      <c r="I62" s="1852"/>
      <c r="J62" s="1851">
        <v>0</v>
      </c>
      <c r="K62" s="1851">
        <v>0</v>
      </c>
      <c r="L62" s="1851">
        <v>-309000000000</v>
      </c>
      <c r="M62" s="1851">
        <v>196000000000</v>
      </c>
      <c r="N62" s="1851">
        <v>13000000000</v>
      </c>
      <c r="O62" s="1851">
        <v>0</v>
      </c>
      <c r="P62" s="1851">
        <v>0</v>
      </c>
      <c r="Q62" s="1851">
        <v>0</v>
      </c>
      <c r="R62" s="1851"/>
      <c r="S62" s="1851"/>
      <c r="T62" s="1851"/>
      <c r="U62" s="1851"/>
      <c r="V62" s="1851"/>
      <c r="W62" s="1809"/>
      <c r="X62" s="1829"/>
    </row>
    <row r="63" spans="1:26">
      <c r="A63" s="1798" t="s">
        <v>76</v>
      </c>
      <c r="B63" s="1807" t="s">
        <v>5548</v>
      </c>
      <c r="C63" s="1805"/>
      <c r="E63" s="1852"/>
      <c r="F63" s="1852"/>
      <c r="G63" s="1852"/>
      <c r="H63" s="1852"/>
      <c r="I63" s="1851">
        <v>-263000000000</v>
      </c>
      <c r="J63" s="1851">
        <v>184000000000</v>
      </c>
      <c r="K63" s="1851">
        <v>-60000000000</v>
      </c>
      <c r="L63" s="1851">
        <v>29000000000</v>
      </c>
      <c r="M63" s="1851">
        <v>21000000000</v>
      </c>
      <c r="N63" s="1851">
        <v>35000000000</v>
      </c>
      <c r="O63" s="1851">
        <v>27000000000</v>
      </c>
      <c r="P63" s="1851">
        <v>-38000000000</v>
      </c>
      <c r="Q63" s="1851">
        <v>-58000000000</v>
      </c>
      <c r="R63" s="1851">
        <v>44000000000</v>
      </c>
      <c r="S63" s="1851">
        <v>-10000000000</v>
      </c>
      <c r="T63" s="1851">
        <v>-27000000000</v>
      </c>
      <c r="U63" s="1851">
        <v>30000000000</v>
      </c>
      <c r="V63" s="1851">
        <v>-4000000000</v>
      </c>
      <c r="W63" s="1809">
        <v>44000000000</v>
      </c>
      <c r="X63" s="1829">
        <v>37000000000</v>
      </c>
    </row>
    <row r="64" spans="1:26">
      <c r="A64" s="140" t="s">
        <v>431</v>
      </c>
      <c r="B64" s="2027" t="s">
        <v>5549</v>
      </c>
      <c r="C64" s="1805" t="s">
        <v>124</v>
      </c>
      <c r="E64" s="1851">
        <v>18300000000</v>
      </c>
      <c r="F64" s="1851">
        <v>-1500000000</v>
      </c>
      <c r="G64" s="1851">
        <v>-13700000000</v>
      </c>
      <c r="H64" s="1851">
        <v>700000000</v>
      </c>
      <c r="I64" s="1851">
        <v>3000000000</v>
      </c>
      <c r="J64" s="1851">
        <v>0</v>
      </c>
      <c r="K64" s="1851">
        <v>0</v>
      </c>
      <c r="L64" s="1851">
        <v>310000000000</v>
      </c>
      <c r="M64" s="1851">
        <v>33000000000</v>
      </c>
      <c r="N64" s="1851">
        <v>0</v>
      </c>
      <c r="O64" s="1851">
        <v>0</v>
      </c>
      <c r="P64" s="1851">
        <v>0</v>
      </c>
      <c r="Q64" s="1851">
        <v>0</v>
      </c>
      <c r="R64" s="1851">
        <v>0</v>
      </c>
      <c r="S64" s="1851">
        <v>0</v>
      </c>
      <c r="T64" s="1851">
        <v>0</v>
      </c>
      <c r="U64" s="1851">
        <v>0</v>
      </c>
      <c r="V64" s="1851">
        <v>0</v>
      </c>
      <c r="W64" s="1809">
        <v>0</v>
      </c>
      <c r="X64" s="1829">
        <v>0</v>
      </c>
    </row>
    <row r="65" spans="1:24">
      <c r="A65" s="140"/>
      <c r="B65" s="1805" t="s">
        <v>5550</v>
      </c>
      <c r="C65" s="1805"/>
      <c r="E65" s="1851"/>
      <c r="F65" s="1851"/>
      <c r="G65" s="1851"/>
      <c r="H65" s="1851"/>
      <c r="I65" s="1851"/>
      <c r="J65" s="1851"/>
      <c r="K65" s="1851"/>
      <c r="L65" s="1851"/>
      <c r="M65" s="1851"/>
      <c r="N65" s="1851"/>
      <c r="O65" s="1851"/>
      <c r="P65" s="1851"/>
      <c r="Q65" s="1851"/>
      <c r="R65" s="1851">
        <v>0</v>
      </c>
      <c r="S65" s="1851">
        <v>0</v>
      </c>
      <c r="T65" s="1851">
        <v>0</v>
      </c>
      <c r="U65" s="1851">
        <v>0</v>
      </c>
      <c r="V65" s="1851">
        <v>0</v>
      </c>
      <c r="W65" s="1809">
        <v>0</v>
      </c>
      <c r="X65" s="1829">
        <v>0</v>
      </c>
    </row>
    <row r="66" spans="1:24">
      <c r="A66" s="140" t="s">
        <v>414</v>
      </c>
      <c r="B66" s="1805" t="s">
        <v>5551</v>
      </c>
      <c r="C66" s="1806" t="s">
        <v>119</v>
      </c>
      <c r="E66" s="1851">
        <v>0</v>
      </c>
      <c r="F66" s="1851">
        <v>0</v>
      </c>
      <c r="G66" s="1851">
        <v>0</v>
      </c>
      <c r="H66" s="1851">
        <v>0</v>
      </c>
      <c r="I66" s="1851"/>
      <c r="J66" s="1851"/>
      <c r="K66" s="1851"/>
      <c r="L66" s="1851"/>
      <c r="M66" s="1851"/>
      <c r="N66" s="1851"/>
      <c r="O66" s="1851"/>
      <c r="P66" s="1851"/>
      <c r="Q66" s="1851"/>
      <c r="R66" s="1851"/>
      <c r="S66" s="1851"/>
      <c r="T66" s="1851"/>
      <c r="U66" s="1851"/>
      <c r="V66" s="1851"/>
      <c r="W66" s="1809"/>
      <c r="X66" s="1829"/>
    </row>
    <row r="67" spans="1:24" ht="15.75" customHeight="1">
      <c r="A67" s="1798" t="s">
        <v>3124</v>
      </c>
      <c r="B67" s="1805" t="s">
        <v>5552</v>
      </c>
      <c r="C67" s="1806" t="s">
        <v>119</v>
      </c>
      <c r="E67" s="1851">
        <v>15200000000</v>
      </c>
      <c r="F67" s="1851">
        <v>29300000000</v>
      </c>
      <c r="G67" s="1851">
        <v>25100000000</v>
      </c>
      <c r="H67" s="1851">
        <v>34900000000</v>
      </c>
      <c r="I67" s="1851"/>
      <c r="J67" s="1851"/>
      <c r="K67" s="1851"/>
      <c r="L67" s="1851"/>
      <c r="M67" s="1851"/>
      <c r="N67" s="1851"/>
      <c r="O67" s="1851"/>
      <c r="P67" s="1851"/>
      <c r="Q67" s="1851"/>
      <c r="R67" s="1851"/>
      <c r="S67" s="1851"/>
      <c r="T67" s="1851"/>
      <c r="U67" s="1851"/>
      <c r="V67" s="1851"/>
      <c r="W67" s="1809"/>
      <c r="X67" s="1829"/>
    </row>
    <row r="68" spans="1:24">
      <c r="A68" s="1805" t="s">
        <v>5553</v>
      </c>
      <c r="B68" s="1805" t="s">
        <v>5554</v>
      </c>
      <c r="C68" s="1806" t="s">
        <v>119</v>
      </c>
      <c r="E68" s="1851">
        <v>0</v>
      </c>
      <c r="F68" s="1851">
        <v>0</v>
      </c>
      <c r="G68" s="1851">
        <v>0</v>
      </c>
      <c r="H68" s="1851">
        <v>0</v>
      </c>
      <c r="I68" s="1851"/>
      <c r="J68" s="1851"/>
      <c r="K68" s="1851"/>
      <c r="L68" s="1851"/>
      <c r="M68" s="1851"/>
      <c r="N68" s="1851"/>
      <c r="O68" s="1851"/>
      <c r="P68" s="1851"/>
      <c r="Q68" s="1851"/>
      <c r="R68" s="1851"/>
      <c r="S68" s="1851"/>
      <c r="T68" s="1851"/>
      <c r="U68" s="1851"/>
      <c r="V68" s="1851"/>
      <c r="W68" s="1809"/>
      <c r="X68" s="1829"/>
    </row>
    <row r="69" spans="1:24">
      <c r="B69" s="1805" t="s">
        <v>5555</v>
      </c>
      <c r="C69" s="1805"/>
      <c r="D69" s="1805"/>
      <c r="E69" s="1852"/>
      <c r="F69" s="1852"/>
      <c r="G69" s="1852"/>
      <c r="H69" s="1852"/>
      <c r="I69" s="1851">
        <v>0</v>
      </c>
      <c r="J69" s="1851">
        <v>0</v>
      </c>
      <c r="K69" s="1851">
        <v>0</v>
      </c>
      <c r="L69" s="1851">
        <v>0</v>
      </c>
      <c r="M69" s="1851">
        <v>0</v>
      </c>
      <c r="N69" s="1851">
        <v>0</v>
      </c>
      <c r="O69" s="1851">
        <v>0</v>
      </c>
      <c r="P69" s="1851">
        <v>0</v>
      </c>
      <c r="Q69" s="1851">
        <v>0</v>
      </c>
      <c r="R69" s="1851">
        <v>0</v>
      </c>
      <c r="S69" s="1851">
        <v>0</v>
      </c>
      <c r="T69" s="1851">
        <v>0</v>
      </c>
      <c r="U69" s="1851">
        <v>0</v>
      </c>
      <c r="V69" s="1851">
        <v>0</v>
      </c>
      <c r="W69" s="1809">
        <v>-54000000000</v>
      </c>
      <c r="X69" s="1829">
        <v>-112000000000</v>
      </c>
    </row>
    <row r="70" spans="1:24">
      <c r="W70" s="1809"/>
    </row>
    <row r="71" spans="1:24">
      <c r="E71" s="1798" t="s">
        <v>139</v>
      </c>
      <c r="F71" s="1798" t="s">
        <v>139</v>
      </c>
      <c r="G71" s="1798" t="s">
        <v>139</v>
      </c>
      <c r="H71" s="1798" t="s">
        <v>139</v>
      </c>
      <c r="I71" s="1798" t="s">
        <v>139</v>
      </c>
      <c r="J71" s="1798" t="s">
        <v>139</v>
      </c>
      <c r="K71" s="1798" t="s">
        <v>139</v>
      </c>
      <c r="L71" s="1798" t="s">
        <v>139</v>
      </c>
      <c r="M71" s="1798" t="s">
        <v>139</v>
      </c>
      <c r="N71" s="1798" t="s">
        <v>139</v>
      </c>
      <c r="O71" s="1798" t="s">
        <v>139</v>
      </c>
      <c r="P71" s="1798" t="s">
        <v>139</v>
      </c>
      <c r="Q71" s="1798" t="s">
        <v>139</v>
      </c>
      <c r="R71" s="1798" t="s">
        <v>139</v>
      </c>
      <c r="S71" s="1798" t="s">
        <v>139</v>
      </c>
      <c r="T71" s="1798" t="s">
        <v>139</v>
      </c>
      <c r="U71" s="1798" t="s">
        <v>139</v>
      </c>
      <c r="V71" s="1798" t="s">
        <v>139</v>
      </c>
      <c r="W71" s="1798" t="s">
        <v>139</v>
      </c>
      <c r="X71" s="1798" t="s">
        <v>139</v>
      </c>
    </row>
    <row r="72" spans="1:24">
      <c r="W72" s="1798"/>
    </row>
    <row r="73" spans="1:24">
      <c r="B73" s="1798" t="s">
        <v>878</v>
      </c>
      <c r="D73" s="1814"/>
      <c r="E73" s="1815">
        <f>E6-E7-E17</f>
        <v>100000000</v>
      </c>
      <c r="F73" s="1815">
        <f t="shared" ref="F73:V73" si="5">F6-F7-F17</f>
        <v>0</v>
      </c>
      <c r="G73" s="1815">
        <f t="shared" si="5"/>
        <v>0</v>
      </c>
      <c r="H73" s="1815">
        <f t="shared" si="5"/>
        <v>0</v>
      </c>
      <c r="I73" s="1815">
        <f t="shared" si="5"/>
        <v>1000000000</v>
      </c>
      <c r="J73" s="1815">
        <f t="shared" si="5"/>
        <v>-1000000000</v>
      </c>
      <c r="K73" s="1815">
        <f t="shared" si="5"/>
        <v>1000000000</v>
      </c>
      <c r="L73" s="1815">
        <f t="shared" si="5"/>
        <v>1000000000</v>
      </c>
      <c r="M73" s="1815">
        <f t="shared" si="5"/>
        <v>0</v>
      </c>
      <c r="N73" s="1815">
        <f t="shared" si="5"/>
        <v>1000000000</v>
      </c>
      <c r="O73" s="1815">
        <f t="shared" si="5"/>
        <v>1000000000</v>
      </c>
      <c r="P73" s="1815">
        <f t="shared" si="5"/>
        <v>0</v>
      </c>
      <c r="Q73" s="1815">
        <f t="shared" si="5"/>
        <v>1000000000</v>
      </c>
      <c r="R73" s="1815">
        <f t="shared" si="5"/>
        <v>0</v>
      </c>
      <c r="S73" s="1815">
        <f t="shared" si="5"/>
        <v>0</v>
      </c>
      <c r="T73" s="1815">
        <f t="shared" si="5"/>
        <v>-1000000000</v>
      </c>
      <c r="U73" s="1815">
        <f t="shared" si="5"/>
        <v>0</v>
      </c>
      <c r="V73" s="1815">
        <f t="shared" si="5"/>
        <v>0</v>
      </c>
      <c r="W73" s="1815">
        <f>W6-W7-W17</f>
        <v>0</v>
      </c>
      <c r="X73" s="1815">
        <f>X6-X7-X17</f>
        <v>0</v>
      </c>
    </row>
    <row r="74" spans="1:24">
      <c r="B74" s="1798" t="s">
        <v>141</v>
      </c>
      <c r="D74" s="1814"/>
      <c r="E74" s="1815">
        <f t="shared" ref="E74:J74" si="6">E7-E9-E13-E22</f>
        <v>0</v>
      </c>
      <c r="F74" s="1815">
        <f t="shared" si="6"/>
        <v>0</v>
      </c>
      <c r="G74" s="1815">
        <f t="shared" si="6"/>
        <v>0</v>
      </c>
      <c r="H74" s="1815">
        <f t="shared" si="6"/>
        <v>0</v>
      </c>
      <c r="I74" s="1815">
        <f t="shared" si="6"/>
        <v>0</v>
      </c>
      <c r="J74" s="1815">
        <f t="shared" si="6"/>
        <v>0</v>
      </c>
      <c r="K74" s="1815">
        <f t="shared" ref="K74:V74" si="7">K7-K9-K13-K22</f>
        <v>-1000000000</v>
      </c>
      <c r="L74" s="1815">
        <f t="shared" si="7"/>
        <v>0</v>
      </c>
      <c r="M74" s="1815">
        <f t="shared" si="7"/>
        <v>0</v>
      </c>
      <c r="N74" s="1815">
        <f t="shared" si="7"/>
        <v>0</v>
      </c>
      <c r="O74" s="1815">
        <f t="shared" si="7"/>
        <v>0</v>
      </c>
      <c r="P74" s="1815">
        <f t="shared" si="7"/>
        <v>0</v>
      </c>
      <c r="Q74" s="1815">
        <f t="shared" si="7"/>
        <v>-1000000000</v>
      </c>
      <c r="R74" s="1815">
        <f t="shared" si="7"/>
        <v>0</v>
      </c>
      <c r="S74" s="1815">
        <f t="shared" si="7"/>
        <v>0</v>
      </c>
      <c r="T74" s="1815">
        <f t="shared" si="7"/>
        <v>0</v>
      </c>
      <c r="U74" s="1815">
        <f t="shared" si="7"/>
        <v>1000000000</v>
      </c>
      <c r="V74" s="1815">
        <f t="shared" si="7"/>
        <v>0</v>
      </c>
      <c r="W74" s="1815">
        <f>W7-W9-W13-W22</f>
        <v>0</v>
      </c>
      <c r="X74" s="1815">
        <f>X7-X9-X13-X22</f>
        <v>0</v>
      </c>
    </row>
    <row r="75" spans="1:24">
      <c r="B75" s="1798" t="s">
        <v>142</v>
      </c>
      <c r="D75" s="1814"/>
      <c r="E75" s="1815">
        <f t="shared" ref="E75:V75" si="8">E9-E10-E11-E12</f>
        <v>0</v>
      </c>
      <c r="F75" s="1815">
        <f t="shared" si="8"/>
        <v>0</v>
      </c>
      <c r="G75" s="1815">
        <f t="shared" si="8"/>
        <v>100000000</v>
      </c>
      <c r="H75" s="1815">
        <f t="shared" si="8"/>
        <v>-100000000</v>
      </c>
      <c r="I75" s="2028">
        <f t="shared" si="8"/>
        <v>180000000000</v>
      </c>
      <c r="J75" s="2028">
        <f t="shared" si="8"/>
        <v>267000000000</v>
      </c>
      <c r="K75" s="2028">
        <f t="shared" si="8"/>
        <v>320000000000</v>
      </c>
      <c r="L75" s="2028">
        <f t="shared" si="8"/>
        <v>411000000000</v>
      </c>
      <c r="M75" s="2028">
        <f t="shared" si="8"/>
        <v>462000000000</v>
      </c>
      <c r="N75" s="2028">
        <f t="shared" si="8"/>
        <v>617000000000</v>
      </c>
      <c r="O75" s="2028">
        <f t="shared" si="8"/>
        <v>726000000000</v>
      </c>
      <c r="P75" s="2028">
        <f t="shared" si="8"/>
        <v>704000000000</v>
      </c>
      <c r="Q75" s="2028">
        <f t="shared" si="8"/>
        <v>871000000000</v>
      </c>
      <c r="R75" s="2028">
        <f t="shared" si="8"/>
        <v>879000000000</v>
      </c>
      <c r="S75" s="2028">
        <f t="shared" si="8"/>
        <v>1000000000</v>
      </c>
      <c r="T75" s="2028">
        <f t="shared" si="8"/>
        <v>0</v>
      </c>
      <c r="U75" s="2028">
        <f t="shared" si="8"/>
        <v>0</v>
      </c>
      <c r="V75" s="2028">
        <f t="shared" si="8"/>
        <v>0</v>
      </c>
      <c r="W75" s="2028">
        <f>W9-W10-W11-W12</f>
        <v>0</v>
      </c>
      <c r="X75" s="2028">
        <f>X9-X10-X11-X12</f>
        <v>0</v>
      </c>
    </row>
    <row r="76" spans="1:24">
      <c r="B76" s="1798" t="s">
        <v>143</v>
      </c>
      <c r="D76" s="1814"/>
      <c r="E76" s="2028">
        <f t="shared" ref="E76:V76" si="9">E17-E18-E19-E21</f>
        <v>159500000000</v>
      </c>
      <c r="F76" s="2028">
        <f t="shared" si="9"/>
        <v>132199999999.99998</v>
      </c>
      <c r="G76" s="2028">
        <f t="shared" si="9"/>
        <v>179400000000</v>
      </c>
      <c r="H76" s="2028">
        <f t="shared" si="9"/>
        <v>202600000000</v>
      </c>
      <c r="I76" s="1815">
        <f t="shared" si="9"/>
        <v>0</v>
      </c>
      <c r="J76" s="1815">
        <f t="shared" si="9"/>
        <v>1000000000</v>
      </c>
      <c r="K76" s="1815">
        <f t="shared" si="9"/>
        <v>0</v>
      </c>
      <c r="L76" s="1815">
        <f t="shared" si="9"/>
        <v>0</v>
      </c>
      <c r="M76" s="1815">
        <f t="shared" si="9"/>
        <v>0</v>
      </c>
      <c r="N76" s="1815">
        <f t="shared" si="9"/>
        <v>0</v>
      </c>
      <c r="O76" s="1815">
        <f t="shared" si="9"/>
        <v>-1000000000</v>
      </c>
      <c r="P76" s="1815">
        <f t="shared" si="9"/>
        <v>-1000000000</v>
      </c>
      <c r="Q76" s="1815">
        <f t="shared" si="9"/>
        <v>0</v>
      </c>
      <c r="R76" s="1815">
        <f t="shared" si="9"/>
        <v>0</v>
      </c>
      <c r="S76" s="1815">
        <f t="shared" si="9"/>
        <v>0</v>
      </c>
      <c r="T76" s="1815">
        <f t="shared" si="9"/>
        <v>1000000000</v>
      </c>
      <c r="U76" s="1815">
        <f t="shared" si="9"/>
        <v>0</v>
      </c>
      <c r="V76" s="1815">
        <f t="shared" si="9"/>
        <v>0</v>
      </c>
      <c r="W76" s="1815">
        <f>W17-W18-W19-W21</f>
        <v>0</v>
      </c>
      <c r="X76" s="1815">
        <f>X17-X18-X19-X21</f>
        <v>1000000000</v>
      </c>
    </row>
    <row r="77" spans="1:24">
      <c r="B77" s="1798" t="s">
        <v>2064</v>
      </c>
      <c r="D77" s="1814"/>
      <c r="E77" s="1815">
        <f t="shared" ref="E77:W77" si="10">E23-E27-E33-E37-E38-E40-E39</f>
        <v>0</v>
      </c>
      <c r="F77" s="1815">
        <f t="shared" si="10"/>
        <v>0</v>
      </c>
      <c r="G77" s="1815">
        <f t="shared" si="10"/>
        <v>0</v>
      </c>
      <c r="H77" s="1815">
        <f t="shared" si="10"/>
        <v>0</v>
      </c>
      <c r="I77" s="1815">
        <f t="shared" si="10"/>
        <v>0</v>
      </c>
      <c r="J77" s="1815">
        <f t="shared" si="10"/>
        <v>0</v>
      </c>
      <c r="K77" s="1815">
        <f t="shared" si="10"/>
        <v>0</v>
      </c>
      <c r="L77" s="1815">
        <f t="shared" si="10"/>
        <v>0</v>
      </c>
      <c r="M77" s="1815">
        <f t="shared" si="10"/>
        <v>0</v>
      </c>
      <c r="N77" s="1815">
        <f t="shared" si="10"/>
        <v>0</v>
      </c>
      <c r="O77" s="1815">
        <f t="shared" si="10"/>
        <v>0</v>
      </c>
      <c r="P77" s="1815">
        <f t="shared" si="10"/>
        <v>0</v>
      </c>
      <c r="Q77" s="1815">
        <f t="shared" si="10"/>
        <v>0</v>
      </c>
      <c r="R77" s="1815">
        <f t="shared" si="10"/>
        <v>0</v>
      </c>
      <c r="S77" s="1815">
        <f t="shared" si="10"/>
        <v>0</v>
      </c>
      <c r="T77" s="1815">
        <f t="shared" si="10"/>
        <v>0</v>
      </c>
      <c r="U77" s="1815">
        <f t="shared" si="10"/>
        <v>-1000000000</v>
      </c>
      <c r="V77" s="1815">
        <f t="shared" si="10"/>
        <v>1000000000</v>
      </c>
      <c r="W77" s="1815">
        <f t="shared" si="10"/>
        <v>0</v>
      </c>
      <c r="X77" s="1815">
        <f t="shared" ref="X77" si="11">X23-X27-X33-X37-X38-X40-X39</f>
        <v>0</v>
      </c>
    </row>
    <row r="78" spans="1:24">
      <c r="B78" s="1798" t="s">
        <v>2933</v>
      </c>
      <c r="D78" s="1814"/>
      <c r="E78" s="1815">
        <f t="shared" ref="E78:V78" si="12">E27-E28-E29-E30-E31-E32</f>
        <v>0</v>
      </c>
      <c r="F78" s="1815">
        <f t="shared" si="12"/>
        <v>-100000000</v>
      </c>
      <c r="G78" s="1815">
        <f t="shared" si="12"/>
        <v>0</v>
      </c>
      <c r="H78" s="1815">
        <f t="shared" si="12"/>
        <v>0</v>
      </c>
      <c r="I78" s="1815">
        <f t="shared" si="12"/>
        <v>0</v>
      </c>
      <c r="J78" s="1815">
        <f>J27-J28-J29-J30-J31-J32</f>
        <v>0</v>
      </c>
      <c r="K78" s="1815">
        <f t="shared" si="12"/>
        <v>0</v>
      </c>
      <c r="L78" s="1815">
        <f t="shared" si="12"/>
        <v>0</v>
      </c>
      <c r="M78" s="1815">
        <f t="shared" si="12"/>
        <v>0</v>
      </c>
      <c r="N78" s="1815">
        <f t="shared" si="12"/>
        <v>1000000000</v>
      </c>
      <c r="O78" s="1815">
        <f t="shared" si="12"/>
        <v>0</v>
      </c>
      <c r="P78" s="1815">
        <f t="shared" si="12"/>
        <v>-1000000000</v>
      </c>
      <c r="Q78" s="1815">
        <f t="shared" si="12"/>
        <v>0</v>
      </c>
      <c r="R78" s="1815">
        <f t="shared" si="12"/>
        <v>-1000000000</v>
      </c>
      <c r="S78" s="1815">
        <f t="shared" si="12"/>
        <v>0</v>
      </c>
      <c r="T78" s="1815">
        <f t="shared" si="12"/>
        <v>1000000000</v>
      </c>
      <c r="U78" s="1815">
        <f t="shared" si="12"/>
        <v>0</v>
      </c>
      <c r="V78" s="1815">
        <f t="shared" si="12"/>
        <v>0</v>
      </c>
      <c r="W78" s="1815">
        <f>W27-W28-W29-W30-W31-W32</f>
        <v>0</v>
      </c>
      <c r="X78" s="1815">
        <f>X27-X28-X29-X30-X31-X32</f>
        <v>0</v>
      </c>
    </row>
    <row r="79" spans="1:24">
      <c r="B79" s="1798" t="s">
        <v>879</v>
      </c>
      <c r="D79" s="1814"/>
      <c r="E79" s="1815">
        <f t="shared" ref="E79:V79" si="13">E33-E34-E36</f>
        <v>0</v>
      </c>
      <c r="F79" s="1815">
        <f t="shared" si="13"/>
        <v>0</v>
      </c>
      <c r="G79" s="1815">
        <f t="shared" si="13"/>
        <v>-100000000</v>
      </c>
      <c r="H79" s="1815">
        <f t="shared" si="13"/>
        <v>0</v>
      </c>
      <c r="I79" s="1815">
        <f t="shared" si="13"/>
        <v>0</v>
      </c>
      <c r="J79" s="1815">
        <f t="shared" si="13"/>
        <v>0</v>
      </c>
      <c r="K79" s="1815">
        <f t="shared" si="13"/>
        <v>1000000000</v>
      </c>
      <c r="L79" s="1815">
        <f t="shared" si="13"/>
        <v>0</v>
      </c>
      <c r="M79" s="1815">
        <f t="shared" si="13"/>
        <v>0</v>
      </c>
      <c r="N79" s="1815">
        <f t="shared" si="13"/>
        <v>0</v>
      </c>
      <c r="O79" s="1815">
        <f t="shared" si="13"/>
        <v>0</v>
      </c>
      <c r="P79" s="1815">
        <f t="shared" si="13"/>
        <v>0</v>
      </c>
      <c r="Q79" s="1815">
        <f t="shared" si="13"/>
        <v>0</v>
      </c>
      <c r="R79" s="1815">
        <f t="shared" si="13"/>
        <v>0</v>
      </c>
      <c r="S79" s="1815">
        <f t="shared" si="13"/>
        <v>0</v>
      </c>
      <c r="T79" s="1815">
        <f>T33-T34-T35-T36</f>
        <v>1000000000</v>
      </c>
      <c r="U79" s="1815">
        <f t="shared" si="13"/>
        <v>0</v>
      </c>
      <c r="V79" s="1815">
        <f t="shared" si="13"/>
        <v>-1000000000</v>
      </c>
      <c r="W79" s="1815">
        <f>W33-W34-W36</f>
        <v>-1000000000</v>
      </c>
      <c r="X79" s="1815">
        <f>X33-X34-X36</f>
        <v>1000000000</v>
      </c>
    </row>
    <row r="80" spans="1:24">
      <c r="B80" s="1798" t="s">
        <v>5556</v>
      </c>
      <c r="D80" s="1814"/>
      <c r="E80" s="1815">
        <f t="shared" ref="E80:V80" si="14">E49-E50-E59-E69-E66-E67-E68</f>
        <v>0</v>
      </c>
      <c r="F80" s="1815">
        <f t="shared" si="14"/>
        <v>0</v>
      </c>
      <c r="G80" s="1815">
        <f t="shared" si="14"/>
        <v>0</v>
      </c>
      <c r="H80" s="1815">
        <f t="shared" si="14"/>
        <v>0</v>
      </c>
      <c r="I80" s="1815">
        <f t="shared" si="14"/>
        <v>0</v>
      </c>
      <c r="J80" s="1815">
        <f t="shared" si="14"/>
        <v>-1000000000</v>
      </c>
      <c r="K80" s="1815">
        <f t="shared" si="14"/>
        <v>0</v>
      </c>
      <c r="L80" s="1815">
        <f t="shared" si="14"/>
        <v>0</v>
      </c>
      <c r="M80" s="1815">
        <f t="shared" si="14"/>
        <v>1000000000</v>
      </c>
      <c r="N80" s="1815">
        <f t="shared" si="14"/>
        <v>1000000000</v>
      </c>
      <c r="O80" s="1815">
        <f t="shared" si="14"/>
        <v>0</v>
      </c>
      <c r="P80" s="1815">
        <f t="shared" si="14"/>
        <v>-1000000000</v>
      </c>
      <c r="Q80" s="1815">
        <f t="shared" si="14"/>
        <v>0</v>
      </c>
      <c r="R80" s="1815">
        <f t="shared" si="14"/>
        <v>1000000000</v>
      </c>
      <c r="S80" s="1815">
        <f t="shared" si="14"/>
        <v>0</v>
      </c>
      <c r="T80" s="1815">
        <f t="shared" si="14"/>
        <v>0</v>
      </c>
      <c r="U80" s="1815">
        <f t="shared" si="14"/>
        <v>1000000000</v>
      </c>
      <c r="V80" s="1815">
        <f t="shared" si="14"/>
        <v>0</v>
      </c>
      <c r="W80" s="1815">
        <f>W49-W50-W59-W66-W67-W68</f>
        <v>-1000000000</v>
      </c>
      <c r="X80" s="1815">
        <f>X49-X50-X59-X66-X67-X68</f>
        <v>0</v>
      </c>
    </row>
    <row r="81" spans="2:24">
      <c r="B81" s="1798" t="s">
        <v>531</v>
      </c>
      <c r="D81" s="1814"/>
      <c r="E81" s="1815">
        <f>E50-E51-E52-E53-E54-E55-E56-E57</f>
        <v>-100000000</v>
      </c>
      <c r="F81" s="1815">
        <f t="shared" ref="F81:R81" si="15">F50-F51-F52-F53-F54-F55-F56-F57</f>
        <v>0</v>
      </c>
      <c r="G81" s="1815">
        <f t="shared" si="15"/>
        <v>100000000</v>
      </c>
      <c r="H81" s="1815">
        <f t="shared" si="15"/>
        <v>0</v>
      </c>
      <c r="I81" s="1815">
        <f t="shared" si="15"/>
        <v>0</v>
      </c>
      <c r="J81" s="1815">
        <f t="shared" si="15"/>
        <v>0</v>
      </c>
      <c r="K81" s="1815">
        <f t="shared" si="15"/>
        <v>-1000000000</v>
      </c>
      <c r="L81" s="1815">
        <f t="shared" si="15"/>
        <v>0</v>
      </c>
      <c r="M81" s="1815">
        <f t="shared" si="15"/>
        <v>1000000000</v>
      </c>
      <c r="N81" s="1815">
        <f t="shared" si="15"/>
        <v>0</v>
      </c>
      <c r="O81" s="1815">
        <f t="shared" si="15"/>
        <v>0</v>
      </c>
      <c r="P81" s="1815">
        <f t="shared" si="15"/>
        <v>0</v>
      </c>
      <c r="Q81" s="1815">
        <f t="shared" si="15"/>
        <v>1000000000</v>
      </c>
      <c r="R81" s="1815">
        <f t="shared" si="15"/>
        <v>0</v>
      </c>
      <c r="S81" s="1815">
        <f>S50-S51-S52-S53-S54-S55-S56-S57-S58</f>
        <v>0</v>
      </c>
      <c r="T81" s="1815">
        <f>T50-T51-T52-T53-T54-T55-T56-T57-T58</f>
        <v>0</v>
      </c>
      <c r="U81" s="1815">
        <f t="shared" ref="U81:X81" si="16">U50-U51-U52-U53-U54-U55-U56-U57-U58</f>
        <v>0</v>
      </c>
      <c r="V81" s="1815">
        <f t="shared" si="16"/>
        <v>0</v>
      </c>
      <c r="W81" s="1815">
        <f t="shared" si="16"/>
        <v>0</v>
      </c>
      <c r="X81" s="1815">
        <f t="shared" si="16"/>
        <v>0</v>
      </c>
    </row>
    <row r="82" spans="2:24">
      <c r="B82" s="1798" t="s">
        <v>297</v>
      </c>
      <c r="D82" s="1814"/>
      <c r="E82" s="1815">
        <f>E59-E60-E64</f>
        <v>0</v>
      </c>
      <c r="F82" s="1815">
        <f t="shared" ref="F82:V82" si="17">F59-F60-F64</f>
        <v>0</v>
      </c>
      <c r="G82" s="1815">
        <f t="shared" si="17"/>
        <v>0</v>
      </c>
      <c r="H82" s="1815">
        <f t="shared" si="17"/>
        <v>-100000000.00000191</v>
      </c>
      <c r="I82" s="1815">
        <f t="shared" si="17"/>
        <v>0</v>
      </c>
      <c r="J82" s="1815">
        <f t="shared" si="17"/>
        <v>0</v>
      </c>
      <c r="K82" s="1815">
        <f t="shared" si="17"/>
        <v>0</v>
      </c>
      <c r="L82" s="1815">
        <f t="shared" si="17"/>
        <v>0</v>
      </c>
      <c r="M82" s="1815">
        <f t="shared" si="17"/>
        <v>0</v>
      </c>
      <c r="N82" s="1815">
        <f t="shared" si="17"/>
        <v>0</v>
      </c>
      <c r="O82" s="1815">
        <f t="shared" si="17"/>
        <v>0</v>
      </c>
      <c r="P82" s="1815">
        <f t="shared" si="17"/>
        <v>0</v>
      </c>
      <c r="Q82" s="1815">
        <f t="shared" si="17"/>
        <v>0</v>
      </c>
      <c r="R82" s="1815">
        <f t="shared" si="17"/>
        <v>0</v>
      </c>
      <c r="S82" s="1815">
        <f t="shared" si="17"/>
        <v>0</v>
      </c>
      <c r="T82" s="1815">
        <f t="shared" si="17"/>
        <v>0</v>
      </c>
      <c r="U82" s="1815">
        <f t="shared" si="17"/>
        <v>0</v>
      </c>
      <c r="V82" s="1815">
        <f t="shared" si="17"/>
        <v>0</v>
      </c>
      <c r="W82" s="1815">
        <f>W59-W60-W64</f>
        <v>0</v>
      </c>
      <c r="X82" s="1815">
        <f>X59-X60-X64</f>
        <v>0</v>
      </c>
    </row>
    <row r="83" spans="2:24">
      <c r="W83" s="1809"/>
    </row>
    <row r="85" spans="2:24">
      <c r="B85" s="1798" t="s">
        <v>727</v>
      </c>
      <c r="E85" s="1798">
        <v>676894000000</v>
      </c>
      <c r="F85" s="1798">
        <v>769036000000</v>
      </c>
      <c r="G85" s="1798">
        <v>947054000000</v>
      </c>
      <c r="H85" s="2029">
        <v>1096419000000.0001</v>
      </c>
      <c r="I85" s="2029">
        <v>1301360000000</v>
      </c>
      <c r="J85" s="2029">
        <v>1682831000000</v>
      </c>
      <c r="K85" s="2029">
        <v>1952802000000</v>
      </c>
      <c r="L85" s="2029">
        <v>2696055000000</v>
      </c>
      <c r="M85" s="2029">
        <v>3184537000000</v>
      </c>
      <c r="N85" s="2029">
        <v>3718920000000</v>
      </c>
      <c r="O85" s="2029">
        <v>4375542000000.0005</v>
      </c>
      <c r="P85" s="2029">
        <v>5041778000000</v>
      </c>
      <c r="Q85" s="2029">
        <v>5732116000000</v>
      </c>
      <c r="R85" s="479">
        <v>6242000000000</v>
      </c>
      <c r="S85" s="479">
        <v>7028000000000</v>
      </c>
      <c r="T85" s="479">
        <v>7847000000000</v>
      </c>
      <c r="U85" s="2030">
        <v>8287000000000</v>
      </c>
      <c r="V85" s="2030">
        <v>8839000000000</v>
      </c>
      <c r="W85" s="2030">
        <v>9533000000000</v>
      </c>
    </row>
    <row r="86" spans="2:24">
      <c r="B86" s="1798" t="s">
        <v>151</v>
      </c>
      <c r="E86" s="1798">
        <f t="shared" ref="E86:Q86" si="18">(E6/E85)*100</f>
        <v>36.756124297157314</v>
      </c>
      <c r="F86" s="1798">
        <f t="shared" si="18"/>
        <v>31.936086217030152</v>
      </c>
      <c r="G86" s="1798">
        <f t="shared" si="18"/>
        <v>33.894582568681408</v>
      </c>
      <c r="H86" s="1798">
        <f t="shared" si="18"/>
        <v>34.767730219925042</v>
      </c>
      <c r="I86" s="1798">
        <f t="shared" si="18"/>
        <v>74.844777770947317</v>
      </c>
      <c r="J86" s="1798">
        <f t="shared" si="18"/>
        <v>33.871493928980392</v>
      </c>
      <c r="K86" s="1798">
        <f t="shared" si="18"/>
        <v>165.55697915098406</v>
      </c>
      <c r="L86" s="1798">
        <f t="shared" si="18"/>
        <v>45.436758523101346</v>
      </c>
      <c r="M86" s="1798">
        <f t="shared" si="18"/>
        <v>31.24473039565877</v>
      </c>
      <c r="N86" s="1798">
        <f t="shared" si="18"/>
        <v>38.102459853936089</v>
      </c>
      <c r="O86" s="1798">
        <f t="shared" si="18"/>
        <v>37.069693308851789</v>
      </c>
      <c r="P86" s="1798">
        <f t="shared" si="18"/>
        <v>33.420749584769496</v>
      </c>
      <c r="Q86" s="1798">
        <f t="shared" si="18"/>
        <v>31.733482016065274</v>
      </c>
      <c r="R86" s="1798">
        <f t="shared" ref="R86:W86" si="19">(R6/R85)*100</f>
        <v>25.92117910925985</v>
      </c>
      <c r="S86" s="1798">
        <f t="shared" si="19"/>
        <v>27.205463858850315</v>
      </c>
      <c r="T86" s="1798">
        <f t="shared" si="19"/>
        <v>29.055690072639223</v>
      </c>
      <c r="U86" s="1798">
        <f t="shared" si="19"/>
        <v>24.641003982140703</v>
      </c>
      <c r="V86" s="1798">
        <f t="shared" si="19"/>
        <v>28.917298336915941</v>
      </c>
      <c r="W86" s="1798">
        <f t="shared" si="19"/>
        <v>29.245777824399454</v>
      </c>
    </row>
    <row r="87" spans="2:24">
      <c r="B87" s="1798" t="s">
        <v>152</v>
      </c>
      <c r="E87" s="1798">
        <f t="shared" ref="E87:Q87" si="20">(E23/E85)*100</f>
        <v>49.535082302398898</v>
      </c>
      <c r="F87" s="1798">
        <f t="shared" si="20"/>
        <v>42.33872016394551</v>
      </c>
      <c r="G87" s="1798">
        <f t="shared" si="20"/>
        <v>43.862335199471204</v>
      </c>
      <c r="H87" s="1798">
        <f t="shared" si="20"/>
        <v>50.026495345301377</v>
      </c>
      <c r="I87" s="1798">
        <f t="shared" si="20"/>
        <v>40.572939079117234</v>
      </c>
      <c r="J87" s="1798">
        <f t="shared" si="20"/>
        <v>46.528736397178328</v>
      </c>
      <c r="K87" s="1798">
        <f t="shared" si="20"/>
        <v>40.096230954290299</v>
      </c>
      <c r="L87" s="1798">
        <f t="shared" si="20"/>
        <v>31.19372564728835</v>
      </c>
      <c r="M87" s="1798">
        <f t="shared" si="20"/>
        <v>49.646149503051781</v>
      </c>
      <c r="N87" s="1798">
        <f t="shared" si="20"/>
        <v>49.04649737020425</v>
      </c>
      <c r="O87" s="1798">
        <f t="shared" si="20"/>
        <v>49.045352552895153</v>
      </c>
      <c r="P87" s="1798">
        <f t="shared" si="20"/>
        <v>44.131256870096223</v>
      </c>
      <c r="Q87" s="1798">
        <f t="shared" si="20"/>
        <v>39.043173585461282</v>
      </c>
      <c r="R87" s="1798">
        <f t="shared" ref="R87:W87" si="21">(R23/R85)*100</f>
        <v>31.400192246074976</v>
      </c>
      <c r="S87" s="1798">
        <f t="shared" si="21"/>
        <v>34.220261809903249</v>
      </c>
      <c r="T87" s="1798">
        <f t="shared" si="21"/>
        <v>31.78284694787817</v>
      </c>
      <c r="U87" s="1798">
        <f t="shared" si="21"/>
        <v>29.576445034391213</v>
      </c>
      <c r="V87" s="1798">
        <f t="shared" si="21"/>
        <v>31.383640683335219</v>
      </c>
      <c r="W87" s="1798">
        <f t="shared" si="21"/>
        <v>32.319311864051194</v>
      </c>
    </row>
    <row r="88" spans="2:24">
      <c r="W88" s="1809"/>
    </row>
    <row r="89" spans="2:24" ht="13.5" customHeight="1">
      <c r="B89" s="1798" t="s">
        <v>153</v>
      </c>
      <c r="D89" s="1798" t="b">
        <f>IF(D61&lt;0, (D61/D52)*100)</f>
        <v>0</v>
      </c>
      <c r="E89" s="1798" t="b">
        <f t="shared" ref="E89:W89" si="22">IF(E39&lt;0, (E39/E24)*100)</f>
        <v>0</v>
      </c>
      <c r="F89" s="1798" t="b">
        <f t="shared" si="22"/>
        <v>0</v>
      </c>
      <c r="G89" s="1798" t="b">
        <f t="shared" si="22"/>
        <v>0</v>
      </c>
      <c r="H89" s="1798">
        <f t="shared" si="22"/>
        <v>-1.6679021497405486</v>
      </c>
      <c r="I89" s="1798" t="b">
        <f t="shared" si="22"/>
        <v>0</v>
      </c>
      <c r="J89" s="1798" t="b">
        <f t="shared" si="22"/>
        <v>0</v>
      </c>
      <c r="K89" s="1798" t="b">
        <f t="shared" si="22"/>
        <v>0</v>
      </c>
      <c r="L89" s="1798" t="b">
        <f t="shared" si="22"/>
        <v>0</v>
      </c>
      <c r="M89" s="1798" t="b">
        <f t="shared" si="22"/>
        <v>0</v>
      </c>
      <c r="N89" s="1798" t="b">
        <f t="shared" si="22"/>
        <v>0</v>
      </c>
      <c r="O89" s="1798" t="b">
        <f t="shared" si="22"/>
        <v>0</v>
      </c>
      <c r="P89" s="1798" t="b">
        <f t="shared" si="22"/>
        <v>0</v>
      </c>
      <c r="Q89" s="1798" t="b">
        <f t="shared" si="22"/>
        <v>0</v>
      </c>
      <c r="R89" s="1798" t="b">
        <f t="shared" si="22"/>
        <v>0</v>
      </c>
      <c r="S89" s="1798" t="b">
        <f t="shared" si="22"/>
        <v>0</v>
      </c>
      <c r="T89" s="1798" t="b">
        <f t="shared" si="22"/>
        <v>0</v>
      </c>
      <c r="U89" s="1798" t="b">
        <f t="shared" si="22"/>
        <v>0</v>
      </c>
      <c r="V89" s="1798" t="b">
        <f t="shared" si="22"/>
        <v>0</v>
      </c>
      <c r="W89" s="1809"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5557</v>
      </c>
      <c r="B1" s="82" t="s">
        <v>5558</v>
      </c>
      <c r="C1" s="82"/>
      <c r="D1" s="27"/>
      <c r="E1" s="27"/>
      <c r="F1" s="27"/>
      <c r="G1" s="27"/>
      <c r="H1" s="27"/>
      <c r="I1" s="27"/>
      <c r="J1" s="27"/>
      <c r="K1" s="27"/>
      <c r="L1" s="27"/>
      <c r="M1" s="27"/>
      <c r="N1" s="27"/>
      <c r="O1" s="28"/>
      <c r="P1" s="28"/>
      <c r="Q1" s="28"/>
      <c r="R1" s="29"/>
      <c r="S1" s="28"/>
      <c r="T1" s="28"/>
      <c r="U1" s="28"/>
      <c r="V1" s="28"/>
    </row>
    <row r="2" spans="1:22">
      <c r="B2" s="30" t="s">
        <v>5559</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788</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V7" si="8">V8+V9</f>
        <v>897000000000</v>
      </c>
    </row>
    <row r="8" spans="1:22">
      <c r="A8" t="s">
        <v>2311</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5560</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3949</v>
      </c>
      <c r="B11" s="100" t="s">
        <v>3949</v>
      </c>
      <c r="C11" s="34" t="s">
        <v>5561</v>
      </c>
      <c r="D11" s="28"/>
      <c r="E11" s="28"/>
      <c r="F11" s="28"/>
      <c r="G11" s="28"/>
      <c r="H11" s="28"/>
      <c r="I11" s="28"/>
      <c r="J11" s="28"/>
      <c r="K11" s="28"/>
      <c r="L11" s="28"/>
      <c r="M11" s="28"/>
      <c r="N11" s="366">
        <v>7100000000</v>
      </c>
      <c r="O11" s="389"/>
      <c r="P11" s="389"/>
      <c r="Q11" s="389"/>
      <c r="R11" s="389"/>
      <c r="S11" s="389"/>
      <c r="T11" s="455"/>
      <c r="U11" s="455"/>
      <c r="V11" s="455"/>
    </row>
    <row r="12" spans="1:22">
      <c r="A12" s="100" t="s">
        <v>3950</v>
      </c>
      <c r="B12" s="100" t="s">
        <v>3950</v>
      </c>
      <c r="C12" s="34" t="s">
        <v>5561</v>
      </c>
      <c r="D12" s="28"/>
      <c r="E12" s="28"/>
      <c r="F12" s="28"/>
      <c r="G12" s="28"/>
      <c r="H12" s="28"/>
      <c r="I12" s="28"/>
      <c r="J12" s="28"/>
      <c r="K12" s="28"/>
      <c r="L12" s="28"/>
      <c r="M12" s="28"/>
      <c r="N12" s="366">
        <v>14700000000</v>
      </c>
      <c r="O12" s="389"/>
      <c r="P12" s="389"/>
      <c r="Q12" s="389"/>
      <c r="R12" s="389"/>
      <c r="S12" s="389"/>
      <c r="T12" s="455"/>
      <c r="U12" s="455"/>
      <c r="V12" s="455"/>
    </row>
    <row r="13" spans="1:22">
      <c r="A13" s="634" t="s">
        <v>5562</v>
      </c>
      <c r="B13" s="634" t="s">
        <v>5563</v>
      </c>
      <c r="C13" s="34" t="s">
        <v>5560</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5564</v>
      </c>
      <c r="B14" s="100" t="s">
        <v>5564</v>
      </c>
      <c r="C14" s="34" t="s">
        <v>2105</v>
      </c>
      <c r="D14" s="28"/>
      <c r="E14" s="28"/>
      <c r="F14" s="28"/>
      <c r="G14" s="28"/>
      <c r="H14" s="28"/>
      <c r="I14" s="28"/>
      <c r="J14" s="28"/>
      <c r="K14" s="28"/>
      <c r="L14" s="28"/>
      <c r="M14" s="28"/>
      <c r="N14" s="366">
        <v>15700000000</v>
      </c>
      <c r="O14" s="389"/>
      <c r="P14" s="389"/>
      <c r="Q14" s="389"/>
      <c r="R14" s="389"/>
      <c r="S14" s="389"/>
      <c r="T14" s="455"/>
      <c r="U14" s="455"/>
      <c r="V14" s="455"/>
    </row>
    <row r="15" spans="1:22">
      <c r="A15" s="100" t="s">
        <v>5565</v>
      </c>
      <c r="B15" s="100" t="s">
        <v>5565</v>
      </c>
      <c r="C15" s="34" t="s">
        <v>2105</v>
      </c>
      <c r="D15" s="28"/>
      <c r="E15" s="28"/>
      <c r="F15" s="28"/>
      <c r="G15" s="28"/>
      <c r="H15" s="28"/>
      <c r="I15" s="28"/>
      <c r="J15" s="28"/>
      <c r="K15" s="28"/>
      <c r="L15" s="28"/>
      <c r="M15" s="28"/>
      <c r="N15" s="366">
        <v>30900000000</v>
      </c>
      <c r="O15" s="389"/>
      <c r="P15" s="389"/>
      <c r="Q15" s="389"/>
      <c r="R15" s="389"/>
      <c r="S15" s="389"/>
      <c r="T15" s="455"/>
      <c r="U15" s="455"/>
      <c r="V15" s="455"/>
    </row>
    <row r="16" spans="1:22">
      <c r="A16" s="100" t="s">
        <v>5566</v>
      </c>
      <c r="B16" s="100" t="s">
        <v>5566</v>
      </c>
      <c r="C16" s="34" t="s">
        <v>2105</v>
      </c>
      <c r="D16" s="28"/>
      <c r="E16" s="28"/>
      <c r="F16" s="28"/>
      <c r="G16" s="28"/>
      <c r="H16" s="28"/>
      <c r="I16" s="28"/>
      <c r="J16" s="28"/>
      <c r="K16" s="28"/>
      <c r="L16" s="28"/>
      <c r="M16" s="28"/>
      <c r="N16" s="366">
        <v>2900000000</v>
      </c>
      <c r="O16" s="389"/>
      <c r="P16" s="389"/>
      <c r="Q16" s="389"/>
      <c r="R16" s="389"/>
      <c r="S16" s="389"/>
      <c r="T16" s="455"/>
      <c r="U16" s="455"/>
      <c r="V16" s="455"/>
    </row>
    <row r="17" spans="1:24">
      <c r="A17" s="90" t="s">
        <v>798</v>
      </c>
      <c r="B17" s="90" t="s">
        <v>798</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538</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V18" si="17">V19+V27</f>
        <v>1030000000000</v>
      </c>
      <c r="W18" s="458"/>
      <c r="X18" s="458"/>
    </row>
    <row r="19" spans="1:24" ht="16.5">
      <c r="A19" s="448" t="s">
        <v>479</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V19" si="25">V20+V21+V22+V23+V24+V25+V26</f>
        <v>795000000000</v>
      </c>
    </row>
    <row r="20" spans="1:24">
      <c r="A20" s="41" t="s">
        <v>5289</v>
      </c>
      <c r="B20" s="41" t="s">
        <v>5289</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5567</v>
      </c>
      <c r="B21" s="41" t="s">
        <v>5567</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3111</v>
      </c>
      <c r="B23" s="41" t="s">
        <v>3111</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5568</v>
      </c>
      <c r="B25" s="41" t="s">
        <v>5568</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5569</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5570</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5571</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5572</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5573</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691</v>
      </c>
      <c r="B33" t="s">
        <v>691</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7221</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9" t="s">
        <v>5574</v>
      </c>
      <c r="B36" s="2719" t="s">
        <v>209</v>
      </c>
      <c r="C36" s="2581"/>
      <c r="D36" s="28"/>
      <c r="E36" s="28"/>
      <c r="F36" s="28"/>
      <c r="G36" s="28"/>
      <c r="H36" s="28"/>
      <c r="I36" s="28"/>
      <c r="J36" s="28"/>
      <c r="K36" s="28"/>
      <c r="L36" s="28"/>
      <c r="M36" s="28"/>
      <c r="O36" s="455"/>
      <c r="P36" s="455"/>
      <c r="Q36" s="455"/>
      <c r="R36" s="455"/>
      <c r="S36" s="455">
        <v>0</v>
      </c>
      <c r="T36" s="455"/>
      <c r="U36" s="455"/>
      <c r="V36" s="455"/>
    </row>
    <row r="37" spans="1:22" ht="15.75">
      <c r="A37" s="2720" t="s">
        <v>5575</v>
      </c>
      <c r="B37" s="2720" t="s">
        <v>5576</v>
      </c>
      <c r="C37" s="2568"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21" t="s">
        <v>447</v>
      </c>
      <c r="B38" s="2721" t="s">
        <v>447</v>
      </c>
      <c r="C38" s="2568"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9" t="s">
        <v>5577</v>
      </c>
      <c r="B39" s="2719" t="s">
        <v>212</v>
      </c>
      <c r="C39" s="2568"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5" t="s">
        <v>5578</v>
      </c>
      <c r="B40" s="2465" t="s">
        <v>5579</v>
      </c>
      <c r="C40" s="2581"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9" t="s">
        <v>209</v>
      </c>
      <c r="B41" s="2719" t="s">
        <v>209</v>
      </c>
      <c r="C41" s="2581"/>
      <c r="D41" s="28"/>
      <c r="E41" s="28"/>
      <c r="F41" s="28"/>
      <c r="G41" s="28"/>
      <c r="H41" s="28"/>
      <c r="I41" s="28"/>
      <c r="J41" s="28"/>
      <c r="K41" s="28"/>
      <c r="L41" s="28"/>
      <c r="M41" s="28"/>
      <c r="N41" s="389"/>
      <c r="O41" s="455"/>
      <c r="P41" s="455"/>
      <c r="Q41" s="455"/>
      <c r="R41" s="455"/>
      <c r="S41" s="125">
        <v>0</v>
      </c>
      <c r="T41" s="455"/>
      <c r="U41" s="455"/>
      <c r="V41" s="455"/>
    </row>
    <row r="42" spans="1:22" ht="15.75">
      <c r="A42" s="2719" t="s">
        <v>7226</v>
      </c>
      <c r="B42" s="2719" t="s">
        <v>4431</v>
      </c>
      <c r="C42" s="2568"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2" t="s">
        <v>5580</v>
      </c>
      <c r="B43" s="2722" t="s">
        <v>5581</v>
      </c>
      <c r="C43" s="2581"/>
      <c r="D43" s="28"/>
      <c r="E43" s="28"/>
      <c r="F43" s="28"/>
      <c r="G43" s="28"/>
      <c r="H43" s="28"/>
      <c r="I43" s="28"/>
      <c r="J43" s="28"/>
      <c r="K43" s="28"/>
      <c r="L43" s="28"/>
      <c r="M43" s="28"/>
      <c r="N43" s="389"/>
      <c r="O43" s="455"/>
      <c r="P43" s="455"/>
      <c r="Q43" s="455"/>
      <c r="R43" s="455"/>
      <c r="S43" s="455">
        <v>0</v>
      </c>
      <c r="T43" s="455"/>
      <c r="U43" s="455"/>
      <c r="V43" s="455"/>
    </row>
    <row r="44" spans="1:22" ht="15.75">
      <c r="A44" s="2719" t="s">
        <v>7225</v>
      </c>
      <c r="B44" s="2722" t="s">
        <v>5582</v>
      </c>
      <c r="C44" s="2568"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2" t="s">
        <v>258</v>
      </c>
      <c r="B45" s="2722" t="s">
        <v>7222</v>
      </c>
      <c r="C45" s="2568"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9" t="s">
        <v>50</v>
      </c>
      <c r="B46" s="2719" t="s">
        <v>50</v>
      </c>
      <c r="C46" s="2581"/>
      <c r="D46" s="28"/>
      <c r="E46" s="28"/>
      <c r="F46" s="28"/>
      <c r="G46" s="28"/>
      <c r="H46" s="28"/>
      <c r="I46" s="28"/>
      <c r="J46" s="28"/>
      <c r="K46" s="28"/>
      <c r="L46" s="28"/>
      <c r="M46" s="28"/>
      <c r="N46" s="389"/>
      <c r="O46" s="455"/>
      <c r="P46" s="455"/>
      <c r="Q46" s="455"/>
      <c r="R46" s="455"/>
      <c r="S46" s="455">
        <v>0</v>
      </c>
      <c r="T46" s="455"/>
      <c r="U46" s="455"/>
      <c r="V46" s="455"/>
    </row>
    <row r="47" spans="1:22" ht="15.75">
      <c r="A47" s="2719" t="s">
        <v>7224</v>
      </c>
      <c r="B47" s="2719" t="s">
        <v>212</v>
      </c>
      <c r="C47" s="2568"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2" t="s">
        <v>258</v>
      </c>
      <c r="B48" s="2722" t="s">
        <v>7223</v>
      </c>
      <c r="C48" s="2568"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2"/>
      <c r="B49" s="2722" t="s">
        <v>5583</v>
      </c>
      <c r="C49" s="2581"/>
      <c r="D49" s="28"/>
      <c r="E49" s="28"/>
      <c r="F49" s="28"/>
      <c r="G49" s="28"/>
      <c r="H49" s="28"/>
      <c r="I49" s="28"/>
      <c r="J49" s="28"/>
      <c r="K49" s="28"/>
      <c r="L49" s="28"/>
      <c r="M49" s="28"/>
      <c r="N49" s="389"/>
      <c r="O49" s="455"/>
      <c r="P49" s="455"/>
      <c r="Q49" s="455"/>
      <c r="R49" s="455"/>
      <c r="S49" s="455"/>
      <c r="T49" s="455"/>
      <c r="U49" s="455"/>
      <c r="V49" s="455"/>
    </row>
    <row r="50" spans="1:22">
      <c r="A50" s="2465" t="s">
        <v>50</v>
      </c>
      <c r="B50" s="2465" t="s">
        <v>50</v>
      </c>
      <c r="C50" s="2581"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1980</v>
      </c>
      <c r="N55" s="21">
        <f t="shared" ref="N55:V55" si="28">N6-N7-N17</f>
        <v>0</v>
      </c>
      <c r="O55" s="21">
        <f t="shared" si="28"/>
        <v>0</v>
      </c>
      <c r="P55" s="21">
        <f t="shared" si="28"/>
        <v>0</v>
      </c>
      <c r="Q55" s="21">
        <f t="shared" si="28"/>
        <v>0</v>
      </c>
      <c r="R55" s="21">
        <f t="shared" si="28"/>
        <v>0</v>
      </c>
      <c r="S55" s="21">
        <f t="shared" si="28"/>
        <v>0</v>
      </c>
      <c r="T55" s="21">
        <f t="shared" si="28"/>
        <v>0</v>
      </c>
      <c r="U55" s="21">
        <f t="shared" si="28"/>
        <v>0</v>
      </c>
      <c r="V55" s="21">
        <f t="shared" si="28"/>
        <v>0</v>
      </c>
    </row>
    <row r="56" spans="1:22">
      <c r="B56" t="s">
        <v>1625</v>
      </c>
      <c r="N56" s="21">
        <f t="shared" ref="N56:V56" si="29">N7-N8-N9</f>
        <v>-100000000</v>
      </c>
      <c r="O56" s="21">
        <f t="shared" si="29"/>
        <v>0</v>
      </c>
      <c r="P56" s="21">
        <f t="shared" si="29"/>
        <v>0</v>
      </c>
      <c r="Q56" s="21">
        <f t="shared" si="29"/>
        <v>0</v>
      </c>
      <c r="R56" s="21">
        <f t="shared" si="29"/>
        <v>0</v>
      </c>
      <c r="S56" s="21">
        <f t="shared" si="29"/>
        <v>0</v>
      </c>
      <c r="T56" s="21">
        <f t="shared" si="29"/>
        <v>0</v>
      </c>
      <c r="U56" s="21">
        <f t="shared" si="29"/>
        <v>0</v>
      </c>
      <c r="V56" s="21">
        <f t="shared" si="29"/>
        <v>0</v>
      </c>
    </row>
    <row r="57" spans="1:22">
      <c r="B57" t="s">
        <v>5584</v>
      </c>
      <c r="N57" s="21">
        <f t="shared" ref="N57:V57" si="30">N9-N10-N13</f>
        <v>0</v>
      </c>
      <c r="O57" s="21">
        <f t="shared" si="30"/>
        <v>0</v>
      </c>
      <c r="P57" s="21">
        <f t="shared" si="30"/>
        <v>0</v>
      </c>
      <c r="Q57" s="21">
        <f t="shared" si="30"/>
        <v>0</v>
      </c>
      <c r="R57" s="21">
        <f t="shared" si="30"/>
        <v>0</v>
      </c>
      <c r="S57" s="21">
        <f t="shared" si="30"/>
        <v>0</v>
      </c>
      <c r="T57" s="21">
        <f t="shared" si="30"/>
        <v>0</v>
      </c>
      <c r="U57" s="21">
        <f t="shared" si="30"/>
        <v>0</v>
      </c>
      <c r="V57" s="21">
        <f t="shared" si="30"/>
        <v>0</v>
      </c>
    </row>
    <row r="58" spans="1:22">
      <c r="B58" t="s">
        <v>3643</v>
      </c>
      <c r="N58" s="21">
        <f t="shared" ref="N58:V58" si="31">N10-N11-N12</f>
        <v>0</v>
      </c>
      <c r="O58" s="131">
        <f t="shared" si="31"/>
        <v>27000000000</v>
      </c>
      <c r="P58" s="131">
        <f t="shared" si="31"/>
        <v>34000000000</v>
      </c>
      <c r="Q58" s="131">
        <f t="shared" si="31"/>
        <v>33000000000</v>
      </c>
      <c r="R58" s="131">
        <f t="shared" si="31"/>
        <v>38000000000</v>
      </c>
      <c r="S58" s="131">
        <f t="shared" si="31"/>
        <v>41000000000</v>
      </c>
      <c r="T58" s="131">
        <f t="shared" si="31"/>
        <v>82000000000</v>
      </c>
      <c r="U58" s="131">
        <f t="shared" si="31"/>
        <v>87000000000</v>
      </c>
      <c r="V58" s="131">
        <f t="shared" si="31"/>
        <v>138000000000</v>
      </c>
    </row>
    <row r="59" spans="1:22">
      <c r="B59" t="s">
        <v>2348</v>
      </c>
      <c r="N59" s="21">
        <f t="shared" ref="N59:V59" si="32">N13-N14-N15-N16</f>
        <v>100000000</v>
      </c>
      <c r="O59" s="131">
        <f t="shared" si="32"/>
        <v>57000000000</v>
      </c>
      <c r="P59" s="131">
        <f t="shared" si="32"/>
        <v>69000000000</v>
      </c>
      <c r="Q59" s="131">
        <f t="shared" si="32"/>
        <v>88000000000</v>
      </c>
      <c r="R59" s="131">
        <f t="shared" si="32"/>
        <v>93000000000</v>
      </c>
      <c r="S59" s="131">
        <f t="shared" si="32"/>
        <v>129000000000</v>
      </c>
      <c r="T59" s="131">
        <f t="shared" si="32"/>
        <v>104000000000</v>
      </c>
      <c r="U59" s="131">
        <f t="shared" si="32"/>
        <v>99000000000</v>
      </c>
      <c r="V59" s="131">
        <f t="shared" si="32"/>
        <v>123000000000</v>
      </c>
    </row>
    <row r="60" spans="1:22">
      <c r="B60" t="s">
        <v>1210</v>
      </c>
      <c r="N60" s="21">
        <f t="shared" ref="N60:V60" si="33">N18-N19-N27</f>
        <v>100000000</v>
      </c>
      <c r="O60" s="21">
        <f t="shared" si="33"/>
        <v>0</v>
      </c>
      <c r="P60" s="21">
        <f t="shared" si="33"/>
        <v>0</v>
      </c>
      <c r="Q60" s="21">
        <f t="shared" si="33"/>
        <v>0</v>
      </c>
      <c r="R60" s="21">
        <f t="shared" si="33"/>
        <v>0</v>
      </c>
      <c r="S60" s="21">
        <f t="shared" si="33"/>
        <v>0</v>
      </c>
      <c r="T60" s="21">
        <f t="shared" si="33"/>
        <v>0</v>
      </c>
      <c r="U60" s="21">
        <f t="shared" si="33"/>
        <v>0</v>
      </c>
      <c r="V60" s="21">
        <f t="shared" si="33"/>
        <v>0</v>
      </c>
    </row>
    <row r="61" spans="1:22">
      <c r="B61" t="s">
        <v>829</v>
      </c>
      <c r="N61" s="21">
        <f t="shared" ref="N61:V61" si="34">N19-N20-N21-N22-N23-N24-N25</f>
        <v>-100000000</v>
      </c>
      <c r="O61" s="21">
        <f t="shared" si="34"/>
        <v>0</v>
      </c>
      <c r="P61" s="21">
        <f t="shared" si="34"/>
        <v>0</v>
      </c>
      <c r="Q61" s="21">
        <f t="shared" si="34"/>
        <v>0</v>
      </c>
      <c r="R61" s="21">
        <f t="shared" si="34"/>
        <v>0</v>
      </c>
      <c r="S61" s="21">
        <f t="shared" si="34"/>
        <v>0</v>
      </c>
      <c r="T61" s="21">
        <f t="shared" si="34"/>
        <v>78000000000</v>
      </c>
      <c r="U61" s="21">
        <f t="shared" si="34"/>
        <v>98000000000</v>
      </c>
      <c r="V61" s="21">
        <f t="shared" si="34"/>
        <v>83000000000</v>
      </c>
    </row>
    <row r="62" spans="1:22">
      <c r="B62" t="s">
        <v>5585</v>
      </c>
      <c r="N62" s="21">
        <f t="shared" ref="N62:V62" si="35">N27-N28-N29</f>
        <v>0</v>
      </c>
      <c r="O62" s="21">
        <f t="shared" si="35"/>
        <v>0</v>
      </c>
      <c r="P62" s="21">
        <f t="shared" si="35"/>
        <v>-1000000000</v>
      </c>
      <c r="Q62" s="21">
        <f t="shared" si="35"/>
        <v>0</v>
      </c>
      <c r="R62" s="21">
        <f t="shared" si="35"/>
        <v>0</v>
      </c>
      <c r="S62" s="21">
        <f t="shared" si="35"/>
        <v>0</v>
      </c>
      <c r="T62" s="21">
        <f t="shared" si="35"/>
        <v>209000000000</v>
      </c>
      <c r="U62" s="21">
        <f t="shared" si="35"/>
        <v>138000000000</v>
      </c>
      <c r="V62" s="21">
        <f t="shared" si="35"/>
        <v>235000000000</v>
      </c>
    </row>
    <row r="63" spans="1:22">
      <c r="B63" t="s">
        <v>5586</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5587</v>
      </c>
      <c r="L64" s="21"/>
      <c r="N64" s="21">
        <f t="shared" ref="N64:V64" si="36">N33-N36-N39</f>
        <v>0</v>
      </c>
      <c r="O64" s="21">
        <f t="shared" si="36"/>
        <v>-194000000000</v>
      </c>
      <c r="P64" s="21">
        <f t="shared" si="36"/>
        <v>-329000000000</v>
      </c>
      <c r="Q64" s="21">
        <f t="shared" si="36"/>
        <v>-125000000000</v>
      </c>
      <c r="R64" s="21">
        <f t="shared" si="36"/>
        <v>96000000000</v>
      </c>
      <c r="S64" s="21">
        <f t="shared" si="36"/>
        <v>0</v>
      </c>
      <c r="T64" s="21">
        <f t="shared" si="36"/>
        <v>0</v>
      </c>
      <c r="U64" s="21">
        <f t="shared" si="36"/>
        <v>0</v>
      </c>
      <c r="V64" s="21">
        <f t="shared" si="36"/>
        <v>0</v>
      </c>
    </row>
    <row r="65" spans="2:22">
      <c r="B65" t="s">
        <v>5588</v>
      </c>
      <c r="L65" s="21"/>
      <c r="N65" s="21">
        <f t="shared" ref="N65:V65" si="37">N36-N37-N38</f>
        <v>0</v>
      </c>
      <c r="O65" s="21">
        <f t="shared" si="37"/>
        <v>0</v>
      </c>
      <c r="P65" s="21">
        <f t="shared" si="37"/>
        <v>0</v>
      </c>
      <c r="Q65" s="21">
        <f t="shared" si="37"/>
        <v>0</v>
      </c>
      <c r="R65" s="21">
        <f t="shared" si="37"/>
        <v>0</v>
      </c>
      <c r="S65" s="21">
        <f t="shared" si="37"/>
        <v>-356000000000</v>
      </c>
      <c r="T65" s="21">
        <f t="shared" si="37"/>
        <v>-193000000000</v>
      </c>
      <c r="U65" s="21">
        <f t="shared" si="37"/>
        <v>-98000000000</v>
      </c>
      <c r="V65" s="21">
        <f t="shared" si="37"/>
        <v>-18000000000</v>
      </c>
    </row>
    <row r="66" spans="2:22">
      <c r="B66" t="s">
        <v>5589</v>
      </c>
      <c r="L66" s="21"/>
      <c r="N66" s="21"/>
      <c r="O66" s="21"/>
      <c r="P66" s="21"/>
      <c r="Q66" s="21"/>
      <c r="R66" s="21">
        <f>R40-R41-R47</f>
        <v>-16000000000</v>
      </c>
      <c r="S66" s="21">
        <f>S40-S41-S47</f>
        <v>0</v>
      </c>
      <c r="T66" s="21">
        <f>T40-T41-T47</f>
        <v>-103000000000</v>
      </c>
      <c r="U66" s="21">
        <f>U40-U41-U47</f>
        <v>-81000000000</v>
      </c>
      <c r="V66" s="21">
        <f>V40-V41-V47</f>
        <v>-64000000000</v>
      </c>
    </row>
    <row r="67" spans="2:22">
      <c r="B67" t="s">
        <v>5590</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546</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5591</v>
      </c>
      <c r="N70" s="496">
        <f t="shared" ref="N70:V70" si="38">N6/N69</f>
        <v>0.37539046226784228</v>
      </c>
      <c r="O70" s="496">
        <f t="shared" si="38"/>
        <v>0.44530300918088939</v>
      </c>
      <c r="P70" s="496">
        <f t="shared" si="38"/>
        <v>0.45343334057567142</v>
      </c>
      <c r="Q70" s="496">
        <f t="shared" si="38"/>
        <v>0.41415003050594734</v>
      </c>
      <c r="R70" s="496">
        <f t="shared" si="38"/>
        <v>0.36929607357622923</v>
      </c>
      <c r="S70" s="496">
        <f t="shared" si="38"/>
        <v>0.25423029302517541</v>
      </c>
      <c r="T70" s="496">
        <f t="shared" si="38"/>
        <v>0.21452145214521451</v>
      </c>
      <c r="U70" s="496">
        <f t="shared" si="38"/>
        <v>0.23840551935607512</v>
      </c>
      <c r="V70" s="496">
        <f t="shared" si="38"/>
        <v>0.32058613295210864</v>
      </c>
    </row>
    <row r="71" spans="2:22">
      <c r="B71" t="s">
        <v>5592</v>
      </c>
      <c r="N71" s="496">
        <f t="shared" ref="N71:V71" si="39">N18/N69</f>
        <v>0.33965345224072574</v>
      </c>
      <c r="O71" s="496">
        <f t="shared" si="39"/>
        <v>0.33377810527154322</v>
      </c>
      <c r="P71" s="496">
        <f t="shared" si="39"/>
        <v>0.33280844548663063</v>
      </c>
      <c r="Q71" s="496">
        <f t="shared" si="39"/>
        <v>0.35682822697571237</v>
      </c>
      <c r="R71" s="496">
        <f t="shared" si="39"/>
        <v>0.40396179695790591</v>
      </c>
      <c r="S71" s="496">
        <f t="shared" si="39"/>
        <v>0.41353693768056127</v>
      </c>
      <c r="T71" s="496">
        <f t="shared" si="39"/>
        <v>0.38531353135313534</v>
      </c>
      <c r="U71" s="496">
        <f t="shared" si="39"/>
        <v>0.32962821004216175</v>
      </c>
      <c r="V71" s="496">
        <f t="shared" si="39"/>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18" activePane="bottomRight" state="frozen"/>
      <selection pane="topRight" activeCell="C1" sqref="C1"/>
      <selection pane="bottomLeft" activeCell="A6" sqref="A6"/>
      <selection pane="bottomRight" activeCell="C56" sqref="C56"/>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5593</v>
      </c>
      <c r="B1" s="548" t="s">
        <v>5594</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4248</v>
      </c>
      <c r="C2" s="552"/>
      <c r="D2" s="550"/>
      <c r="E2" s="550"/>
      <c r="F2" s="550"/>
      <c r="G2" s="550"/>
      <c r="H2" s="550"/>
      <c r="I2" s="550"/>
      <c r="J2" s="550"/>
      <c r="K2" s="550"/>
      <c r="L2" s="550"/>
      <c r="M2" s="550"/>
      <c r="N2" s="550"/>
      <c r="O2" s="550"/>
      <c r="P2" s="550"/>
      <c r="Q2" s="550"/>
      <c r="R2" s="550"/>
      <c r="S2" s="553"/>
      <c r="T2" s="2034"/>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2682</v>
      </c>
      <c r="R5" s="550" t="s">
        <v>30</v>
      </c>
      <c r="S5" s="550" t="s">
        <v>2682</v>
      </c>
      <c r="T5" s="550" t="s">
        <v>30</v>
      </c>
      <c r="U5" s="550" t="s">
        <v>30</v>
      </c>
      <c r="V5" s="550" t="s">
        <v>30</v>
      </c>
      <c r="W5" s="550" t="s">
        <v>368</v>
      </c>
      <c r="X5" s="550" t="s">
        <v>32</v>
      </c>
      <c r="Y5" s="550" t="s">
        <v>32</v>
      </c>
      <c r="Z5" s="550" t="s">
        <v>32</v>
      </c>
      <c r="AA5" s="550" t="s">
        <v>32</v>
      </c>
      <c r="AB5" s="867" t="s">
        <v>32</v>
      </c>
    </row>
    <row r="6" spans="1:28" s="848" customFormat="1">
      <c r="A6" s="875" t="s">
        <v>1501</v>
      </c>
      <c r="B6" s="875" t="s">
        <v>3889</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946</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631</v>
      </c>
      <c r="B9" s="566" t="s">
        <v>5595</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5596</v>
      </c>
      <c r="B10" s="435" t="s">
        <v>5596</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2667</v>
      </c>
      <c r="B11" s="435" t="s">
        <v>2667</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3104</v>
      </c>
      <c r="B12" s="566" t="s">
        <v>5273</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5481</v>
      </c>
      <c r="B13" s="435" t="s">
        <v>5481</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5597</v>
      </c>
      <c r="B14" s="566" t="s">
        <v>5598</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999</v>
      </c>
      <c r="B15" s="1155" t="s">
        <v>999</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955</v>
      </c>
      <c r="C17" s="865" t="s">
        <v>2768</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5"/>
      <c r="U17" s="565"/>
      <c r="V17" s="565"/>
      <c r="W17" s="565"/>
      <c r="X17" s="565"/>
      <c r="Y17" s="565"/>
      <c r="Z17" s="866"/>
      <c r="AA17" s="866"/>
      <c r="AB17" s="897"/>
    </row>
    <row r="18" spans="1:28">
      <c r="A18" s="867" t="s">
        <v>5599</v>
      </c>
      <c r="B18" s="867" t="s">
        <v>5600</v>
      </c>
      <c r="C18" s="865" t="s">
        <v>2768</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6"/>
      <c r="AA18" s="2036"/>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889</v>
      </c>
      <c r="B20" s="566" t="s">
        <v>2682</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567</v>
      </c>
      <c r="B21" s="566" t="s">
        <v>1430</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7">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1304</v>
      </c>
      <c r="C23" s="880" t="s">
        <v>35</v>
      </c>
      <c r="D23" s="876">
        <f t="shared" ref="D23:T23" si="3">D24+D40+D47+D48</f>
        <v>609500000000</v>
      </c>
      <c r="E23" s="876">
        <f t="shared" si="3"/>
        <v>744300000000</v>
      </c>
      <c r="F23" s="876">
        <f t="shared" si="3"/>
        <v>748500000000</v>
      </c>
      <c r="G23" s="876">
        <f t="shared" si="3"/>
        <v>862000000000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1729000000000</v>
      </c>
      <c r="O23" s="876">
        <f t="shared" si="3"/>
        <v>1979000000000</v>
      </c>
      <c r="P23" s="876">
        <f t="shared" si="3"/>
        <v>2090000000000</v>
      </c>
      <c r="Q23" s="876">
        <f t="shared" si="3"/>
        <v>2190000000000</v>
      </c>
      <c r="R23" s="876">
        <f t="shared" si="3"/>
        <v>2059000000000</v>
      </c>
      <c r="S23" s="876">
        <f>S24+S40+S47+S48</f>
        <v>2387000000000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5601</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v>1345000000000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967</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5602</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586</v>
      </c>
      <c r="B27" s="1156" t="s">
        <v>5603</v>
      </c>
      <c r="C27" s="380" t="s">
        <v>1528</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5604</v>
      </c>
      <c r="C28" s="380" t="s">
        <v>1528</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4284</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v>724000000000</v>
      </c>
      <c r="T29" s="1167">
        <v>154000000000</v>
      </c>
      <c r="U29" s="1167"/>
      <c r="V29" s="1167"/>
      <c r="W29" s="1167"/>
      <c r="X29" s="1167"/>
      <c r="Y29" s="1167"/>
      <c r="Z29" s="1167"/>
      <c r="AA29" s="1167"/>
      <c r="AB29" s="1167"/>
    </row>
    <row r="30" spans="1:28">
      <c r="A30" s="435" t="s">
        <v>1440</v>
      </c>
      <c r="B30" s="566" t="s">
        <v>4282</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5605</v>
      </c>
      <c r="B31" s="566" t="s">
        <v>5605</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5606</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5"/>
      <c r="AE33" s="2465"/>
      <c r="AF33" s="2465"/>
      <c r="AG33" s="2465"/>
      <c r="AH33" s="2465"/>
      <c r="AI33" s="2465"/>
      <c r="AJ33" s="2465"/>
      <c r="AK33" s="2465"/>
    </row>
    <row r="34" spans="1:37">
      <c r="A34" s="534" t="s">
        <v>76</v>
      </c>
      <c r="B34" s="1156" t="s">
        <v>5607</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5"/>
      <c r="U34" s="565"/>
      <c r="V34" s="565"/>
      <c r="W34" s="565"/>
      <c r="X34" s="565"/>
      <c r="Y34" s="565"/>
      <c r="Z34" s="866"/>
      <c r="AA34" s="866"/>
      <c r="AB34" s="897"/>
      <c r="AD34" s="2465"/>
      <c r="AE34" s="2465"/>
      <c r="AF34" s="2465"/>
      <c r="AG34" s="2465"/>
      <c r="AH34" s="2465"/>
      <c r="AI34" s="2465"/>
      <c r="AJ34" s="2465"/>
      <c r="AK34" s="2465"/>
    </row>
    <row r="35" spans="1:37">
      <c r="A35" s="534" t="s">
        <v>76</v>
      </c>
      <c r="B35" s="1156" t="s">
        <v>5608</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5"/>
      <c r="AE35" s="2465"/>
      <c r="AF35" s="2465"/>
      <c r="AG35" s="2465"/>
      <c r="AH35" s="2465"/>
      <c r="AI35" s="2465"/>
      <c r="AJ35" s="2465"/>
      <c r="AK35" s="2465"/>
    </row>
    <row r="36" spans="1:37">
      <c r="A36" s="435" t="s">
        <v>83</v>
      </c>
      <c r="B36" s="566" t="s">
        <v>968</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5609</v>
      </c>
      <c r="B37" s="566" t="s">
        <v>5610</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5611</v>
      </c>
      <c r="B38" s="566" t="s">
        <v>5612</v>
      </c>
      <c r="C38" s="2019"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6" t="s">
        <v>391</v>
      </c>
      <c r="B39" s="1956" t="s">
        <v>1014</v>
      </c>
      <c r="C39" s="2019" t="s">
        <v>81</v>
      </c>
      <c r="D39" s="567"/>
      <c r="E39" s="567"/>
      <c r="F39" s="567"/>
      <c r="G39" s="565"/>
      <c r="H39" s="565"/>
      <c r="I39" s="565"/>
      <c r="J39" s="567"/>
      <c r="K39" s="565"/>
      <c r="L39" s="565"/>
      <c r="M39" s="565"/>
      <c r="N39" s="565"/>
      <c r="O39" s="565"/>
      <c r="P39" s="565"/>
      <c r="Q39" s="565"/>
      <c r="R39" s="565"/>
      <c r="S39" s="565">
        <f>S24-S25-S26-S29-S30-S36-S37</f>
        <v>-725000000000</v>
      </c>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5613</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5614</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5615</v>
      </c>
      <c r="B42" s="1156" t="s">
        <v>5616</v>
      </c>
      <c r="C42" s="380" t="s">
        <v>1237</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5617</v>
      </c>
      <c r="B43" s="1156" t="s">
        <v>5618</v>
      </c>
      <c r="C43" s="380" t="s">
        <v>1237</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5619</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5620</v>
      </c>
      <c r="B45" s="566" t="s">
        <v>5620</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5621</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7"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971</v>
      </c>
      <c r="C48" s="865" t="s">
        <v>75</v>
      </c>
      <c r="D48" s="565">
        <v>4900000000</v>
      </c>
      <c r="E48" s="565">
        <v>-4600000000</v>
      </c>
      <c r="F48" s="565">
        <v>-5600000000</v>
      </c>
      <c r="G48" s="565">
        <v>-7000000000</v>
      </c>
      <c r="H48" s="565">
        <v>12000000000</v>
      </c>
      <c r="I48" s="565">
        <v>17000000000</v>
      </c>
      <c r="J48" s="567">
        <v>27000000000</v>
      </c>
      <c r="K48" s="565">
        <v>5000000000</v>
      </c>
      <c r="L48" s="565">
        <v>5000000000</v>
      </c>
      <c r="M48" s="565">
        <v>3000000000</v>
      </c>
      <c r="N48" s="565">
        <v>-2000000000</v>
      </c>
      <c r="O48" s="565">
        <v>28000000000</v>
      </c>
      <c r="P48" s="565">
        <v>19000000000</v>
      </c>
      <c r="Q48" s="565">
        <v>0</v>
      </c>
      <c r="R48" s="565">
        <v>-5000000000</v>
      </c>
      <c r="S48" s="565">
        <v>0</v>
      </c>
      <c r="T48" s="2035"/>
      <c r="U48" s="565"/>
      <c r="V48" s="565"/>
      <c r="W48" s="565"/>
      <c r="X48" s="565"/>
      <c r="Y48" s="565"/>
      <c r="Z48" s="866"/>
      <c r="AA48" s="866"/>
      <c r="AB48" s="897"/>
    </row>
    <row r="49" spans="1:28">
      <c r="A49" s="534" t="s">
        <v>76</v>
      </c>
      <c r="B49" s="380" t="s">
        <v>5622</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5623</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5624</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5625</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5626</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5627</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1107</v>
      </c>
      <c r="B56" s="2046" t="s">
        <v>1107</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1107</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1261</v>
      </c>
      <c r="B58" s="566" t="s">
        <v>5628</v>
      </c>
      <c r="C58" s="865" t="s">
        <v>502</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1256</v>
      </c>
      <c r="B59" s="566" t="s">
        <v>4295</v>
      </c>
      <c r="C59" s="865" t="s">
        <v>502</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5629</v>
      </c>
      <c r="B60" s="566" t="s">
        <v>5630</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5631</v>
      </c>
      <c r="B61" s="566" t="s">
        <v>5318</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5632</v>
      </c>
      <c r="B62" s="566" t="s">
        <v>5633</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5634</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5635</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5636</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5637</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980</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4303</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5638</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5639</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5640</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5641</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5642</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8" t="s">
        <v>691</v>
      </c>
      <c r="C74" s="865"/>
      <c r="D74" s="565"/>
      <c r="E74" s="565"/>
      <c r="F74" s="565"/>
      <c r="G74" s="565"/>
      <c r="H74" s="565"/>
      <c r="I74" s="565"/>
      <c r="J74" s="567"/>
      <c r="K74" s="565"/>
      <c r="L74" s="565"/>
      <c r="M74" s="565"/>
      <c r="N74" s="565"/>
      <c r="O74" s="565"/>
      <c r="P74" s="565"/>
      <c r="Q74" s="565"/>
      <c r="R74" s="565"/>
      <c r="S74" s="565"/>
      <c r="T74" s="2037">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5643</v>
      </c>
      <c r="B75" s="1149" t="s">
        <v>209</v>
      </c>
      <c r="C75" s="380" t="s">
        <v>124</v>
      </c>
      <c r="D75" s="565"/>
      <c r="E75" s="565"/>
      <c r="F75" s="565"/>
      <c r="G75" s="565"/>
      <c r="H75" s="565"/>
      <c r="I75" s="565"/>
      <c r="J75" s="567"/>
      <c r="K75" s="565"/>
      <c r="L75" s="565"/>
      <c r="M75" s="565"/>
      <c r="N75" s="565"/>
      <c r="O75" s="565"/>
      <c r="P75" s="565"/>
      <c r="Q75" s="565"/>
      <c r="R75" s="565"/>
      <c r="S75" s="565"/>
      <c r="T75" s="2037">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2784</v>
      </c>
      <c r="B76" s="1149" t="s">
        <v>2784</v>
      </c>
      <c r="C76" s="380" t="s">
        <v>5644</v>
      </c>
      <c r="D76" s="565"/>
      <c r="E76" s="565"/>
      <c r="F76" s="565"/>
      <c r="G76" s="565"/>
      <c r="H76" s="565"/>
      <c r="I76" s="565"/>
      <c r="J76" s="567"/>
      <c r="K76" s="565"/>
      <c r="L76" s="565"/>
      <c r="M76" s="565"/>
      <c r="N76" s="565"/>
      <c r="O76" s="565"/>
      <c r="P76" s="565"/>
      <c r="Q76" s="565"/>
      <c r="R76" s="565"/>
      <c r="S76" s="565"/>
      <c r="T76" s="2037">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5645</v>
      </c>
      <c r="B77" s="1149" t="s">
        <v>5645</v>
      </c>
      <c r="C77" s="380" t="s">
        <v>5644</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447</v>
      </c>
      <c r="B78" s="1149" t="s">
        <v>447</v>
      </c>
      <c r="C78" s="380" t="s">
        <v>5644</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5646</v>
      </c>
      <c r="B79" s="1149" t="s">
        <v>5646</v>
      </c>
      <c r="C79" s="380" t="s">
        <v>5644</v>
      </c>
      <c r="D79" s="565"/>
      <c r="E79" s="565"/>
      <c r="F79" s="565"/>
      <c r="G79" s="565"/>
      <c r="H79" s="565"/>
      <c r="I79" s="565"/>
      <c r="J79" s="567"/>
      <c r="K79" s="565"/>
      <c r="L79" s="565"/>
      <c r="M79" s="565"/>
      <c r="N79" s="565"/>
      <c r="O79" s="565"/>
      <c r="P79" s="565"/>
      <c r="Q79" s="565"/>
      <c r="R79" s="565"/>
      <c r="S79" s="565"/>
      <c r="T79" s="2037">
        <v>-13000000000</v>
      </c>
      <c r="U79" s="565">
        <v>-31000000000</v>
      </c>
      <c r="V79" s="565">
        <v>0</v>
      </c>
      <c r="W79" s="565">
        <v>0</v>
      </c>
      <c r="X79" s="565">
        <v>0</v>
      </c>
      <c r="Y79" s="565">
        <v>0</v>
      </c>
      <c r="Z79" s="565">
        <v>0</v>
      </c>
      <c r="AA79" s="565">
        <v>0</v>
      </c>
      <c r="AB79" s="897">
        <v>0</v>
      </c>
    </row>
    <row r="80" spans="1:28">
      <c r="A80" s="380"/>
      <c r="B80" s="1149" t="s">
        <v>447</v>
      </c>
      <c r="C80" s="380"/>
      <c r="D80" s="565"/>
      <c r="E80" s="565"/>
      <c r="F80" s="565"/>
      <c r="G80" s="565"/>
      <c r="H80" s="565"/>
      <c r="I80" s="565"/>
      <c r="J80" s="567"/>
      <c r="K80" s="565"/>
      <c r="L80" s="565"/>
      <c r="M80" s="565"/>
      <c r="N80" s="565"/>
      <c r="O80" s="565"/>
      <c r="P80" s="565"/>
      <c r="Q80" s="565"/>
      <c r="R80" s="565"/>
      <c r="S80" s="565"/>
      <c r="T80" s="2037">
        <v>0</v>
      </c>
      <c r="U80" s="565"/>
      <c r="V80" s="565"/>
      <c r="W80" s="565"/>
      <c r="X80" s="565"/>
      <c r="Y80" s="565"/>
      <c r="Z80" s="565"/>
      <c r="AA80" s="565"/>
      <c r="AB80" s="897"/>
    </row>
    <row r="81" spans="1:28">
      <c r="A81" s="1149"/>
      <c r="B81" s="1149" t="s">
        <v>3145</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5647</v>
      </c>
      <c r="B82" s="1149" t="s">
        <v>212</v>
      </c>
      <c r="C82" s="380" t="s">
        <v>264</v>
      </c>
      <c r="D82" s="565"/>
      <c r="E82" s="565"/>
      <c r="F82" s="565"/>
      <c r="G82" s="565"/>
      <c r="H82" s="565"/>
      <c r="I82" s="565"/>
      <c r="J82" s="567"/>
      <c r="K82" s="565"/>
      <c r="L82" s="565"/>
      <c r="M82" s="565"/>
      <c r="N82" s="565"/>
      <c r="O82" s="565"/>
      <c r="P82" s="565"/>
      <c r="Q82" s="565"/>
      <c r="R82" s="565"/>
      <c r="S82" s="565"/>
      <c r="T82" s="2037">
        <v>-3000000000</v>
      </c>
      <c r="U82" s="565">
        <v>0</v>
      </c>
      <c r="V82" s="565">
        <v>0</v>
      </c>
      <c r="W82" s="565">
        <v>0</v>
      </c>
      <c r="X82" s="565">
        <v>0</v>
      </c>
      <c r="Y82" s="565">
        <v>0</v>
      </c>
      <c r="Z82" s="565">
        <v>0</v>
      </c>
      <c r="AA82" s="565">
        <v>0</v>
      </c>
      <c r="AB82" s="897">
        <v>0</v>
      </c>
    </row>
    <row r="83" spans="1:28">
      <c r="A83" s="380"/>
      <c r="B83" s="2038" t="s">
        <v>692</v>
      </c>
      <c r="C83" s="865"/>
      <c r="D83" s="565"/>
      <c r="E83" s="565"/>
      <c r="F83" s="565"/>
      <c r="G83" s="565"/>
      <c r="H83" s="565"/>
      <c r="I83" s="565"/>
      <c r="J83" s="567"/>
      <c r="K83" s="565"/>
      <c r="L83" s="565"/>
      <c r="M83" s="565"/>
      <c r="N83" s="565"/>
      <c r="O83" s="565"/>
      <c r="P83" s="565"/>
      <c r="Q83" s="565"/>
      <c r="R83" s="565"/>
      <c r="S83" s="565"/>
      <c r="T83" s="2037">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5648</v>
      </c>
      <c r="B84" s="380" t="s">
        <v>209</v>
      </c>
      <c r="C84" s="380" t="s">
        <v>124</v>
      </c>
      <c r="D84" s="565"/>
      <c r="E84" s="565"/>
      <c r="F84" s="565"/>
      <c r="G84" s="565"/>
      <c r="H84" s="565"/>
      <c r="I84" s="565"/>
      <c r="J84" s="567"/>
      <c r="K84" s="565"/>
      <c r="L84" s="565"/>
      <c r="M84" s="565"/>
      <c r="N84" s="565"/>
      <c r="O84" s="565"/>
      <c r="P84" s="565"/>
      <c r="Q84" s="565"/>
      <c r="R84" s="565"/>
      <c r="S84" s="565"/>
      <c r="T84" s="2037">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7030</v>
      </c>
      <c r="B85" s="380" t="s">
        <v>7030</v>
      </c>
      <c r="C85" s="380" t="s">
        <v>5649</v>
      </c>
      <c r="D85" s="565"/>
      <c r="E85" s="565"/>
      <c r="F85" s="565"/>
      <c r="G85" s="565"/>
      <c r="H85" s="565"/>
      <c r="I85" s="565"/>
      <c r="J85" s="567"/>
      <c r="K85" s="565"/>
      <c r="L85" s="565"/>
      <c r="M85" s="565"/>
      <c r="N85" s="565"/>
      <c r="O85" s="565"/>
      <c r="P85" s="565"/>
      <c r="Q85" s="565"/>
      <c r="R85" s="565"/>
      <c r="S85" s="565"/>
      <c r="T85" s="2037">
        <v>-12000000000</v>
      </c>
      <c r="U85" s="1167">
        <v>-21000000000</v>
      </c>
      <c r="V85" s="1167">
        <v>-20000000000</v>
      </c>
      <c r="W85" s="1167">
        <v>-31000000000</v>
      </c>
      <c r="X85" s="1167">
        <v>-22000000000</v>
      </c>
      <c r="Y85" s="1167">
        <v>-4000000000</v>
      </c>
      <c r="Z85" s="1167">
        <v>0</v>
      </c>
      <c r="AA85" s="1167">
        <v>0</v>
      </c>
      <c r="AB85" s="1167">
        <v>0</v>
      </c>
    </row>
    <row r="86" spans="1:28">
      <c r="A86" s="380" t="s">
        <v>5650</v>
      </c>
      <c r="B86" s="380" t="s">
        <v>5650</v>
      </c>
      <c r="C86" s="380" t="s">
        <v>5649</v>
      </c>
      <c r="D86" s="565"/>
      <c r="E86" s="565"/>
      <c r="F86" s="565"/>
      <c r="G86" s="565"/>
      <c r="H86" s="565"/>
      <c r="I86" s="565"/>
      <c r="J86" s="567"/>
      <c r="K86" s="565"/>
      <c r="L86" s="565"/>
      <c r="M86" s="565"/>
      <c r="N86" s="565"/>
      <c r="O86" s="565"/>
      <c r="P86" s="565"/>
      <c r="Q86" s="565"/>
      <c r="R86" s="565"/>
      <c r="S86" s="565"/>
      <c r="T86" s="2037">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447</v>
      </c>
      <c r="B87" s="380" t="s">
        <v>447</v>
      </c>
      <c r="C87" s="380" t="s">
        <v>5649</v>
      </c>
      <c r="D87" s="565"/>
      <c r="E87" s="565"/>
      <c r="F87" s="565"/>
      <c r="G87" s="565"/>
      <c r="H87" s="565"/>
      <c r="I87" s="565"/>
      <c r="J87" s="567"/>
      <c r="K87" s="565"/>
      <c r="L87" s="565"/>
      <c r="M87" s="565"/>
      <c r="N87" s="565"/>
      <c r="O87" s="565"/>
      <c r="P87" s="565"/>
      <c r="Q87" s="565"/>
      <c r="R87" s="565"/>
      <c r="S87" s="565"/>
      <c r="T87" s="2037">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5651</v>
      </c>
      <c r="B88" s="380" t="s">
        <v>5651</v>
      </c>
      <c r="C88" s="380" t="s">
        <v>5649</v>
      </c>
      <c r="D88" s="565"/>
      <c r="E88" s="565"/>
      <c r="F88" s="565"/>
      <c r="G88" s="565"/>
      <c r="H88" s="565"/>
      <c r="I88" s="565"/>
      <c r="J88" s="567"/>
      <c r="K88" s="565"/>
      <c r="L88" s="565"/>
      <c r="M88" s="565"/>
      <c r="N88" s="565"/>
      <c r="O88" s="565"/>
      <c r="P88" s="565"/>
      <c r="Q88" s="565"/>
      <c r="R88" s="565"/>
      <c r="S88" s="565"/>
      <c r="T88" s="2037">
        <v>-159000000000</v>
      </c>
      <c r="U88" s="1167">
        <v>-216000000000</v>
      </c>
      <c r="V88" s="1167">
        <v>-172000000000</v>
      </c>
      <c r="W88" s="1167">
        <v>-75000000000</v>
      </c>
      <c r="X88" s="1167">
        <v>0</v>
      </c>
      <c r="Y88" s="1167">
        <v>0</v>
      </c>
      <c r="Z88" s="1167">
        <v>0</v>
      </c>
      <c r="AA88" s="1167">
        <v>0</v>
      </c>
      <c r="AB88" s="897">
        <v>0</v>
      </c>
    </row>
    <row r="89" spans="1:28">
      <c r="A89" s="380" t="s">
        <v>5652</v>
      </c>
      <c r="B89" s="380" t="s">
        <v>212</v>
      </c>
      <c r="C89" s="380" t="s">
        <v>264</v>
      </c>
      <c r="D89" s="565"/>
      <c r="E89" s="565"/>
      <c r="F89" s="565"/>
      <c r="G89" s="565"/>
      <c r="H89" s="565"/>
      <c r="I89" s="565"/>
      <c r="J89" s="567"/>
      <c r="K89" s="565"/>
      <c r="L89" s="565"/>
      <c r="M89" s="565"/>
      <c r="N89" s="565"/>
      <c r="O89" s="565"/>
      <c r="P89" s="565"/>
      <c r="Q89" s="565"/>
      <c r="R89" s="565"/>
      <c r="S89" s="565"/>
      <c r="T89" s="2037">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5650</v>
      </c>
      <c r="B90" s="380" t="s">
        <v>5650</v>
      </c>
      <c r="C90" s="380" t="s">
        <v>5653</v>
      </c>
      <c r="D90" s="565"/>
      <c r="E90" s="565"/>
      <c r="F90" s="565"/>
      <c r="G90" s="565"/>
      <c r="H90" s="565"/>
      <c r="I90" s="565"/>
      <c r="J90" s="567"/>
      <c r="K90" s="565"/>
      <c r="L90" s="565"/>
      <c r="M90" s="565"/>
      <c r="N90" s="565"/>
      <c r="O90" s="565"/>
      <c r="P90" s="565"/>
      <c r="Q90" s="565"/>
      <c r="R90" s="565"/>
      <c r="S90" s="565"/>
      <c r="T90" s="2037">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5654</v>
      </c>
      <c r="C91" s="865"/>
      <c r="D91" s="565"/>
      <c r="E91" s="565"/>
      <c r="F91" s="565"/>
      <c r="G91" s="565"/>
      <c r="H91" s="565"/>
      <c r="I91" s="565"/>
      <c r="J91" s="567"/>
      <c r="K91" s="565"/>
      <c r="L91" s="565"/>
      <c r="M91" s="565"/>
      <c r="N91" s="565"/>
      <c r="O91" s="565"/>
      <c r="P91" s="565"/>
      <c r="Q91" s="565"/>
      <c r="R91" s="565"/>
      <c r="S91" s="565"/>
      <c r="T91" s="2037">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3310</v>
      </c>
      <c r="C92" s="865"/>
      <c r="D92" s="565"/>
      <c r="E92" s="565"/>
      <c r="F92" s="565"/>
      <c r="G92" s="565"/>
      <c r="H92" s="565"/>
      <c r="I92" s="565"/>
      <c r="J92" s="567"/>
      <c r="K92" s="565"/>
      <c r="L92" s="565"/>
      <c r="M92" s="565"/>
      <c r="N92" s="565"/>
      <c r="O92" s="565"/>
      <c r="P92" s="565"/>
      <c r="Q92" s="565"/>
      <c r="R92" s="565"/>
      <c r="S92" s="565"/>
      <c r="T92" s="2037">
        <v>250000000000</v>
      </c>
      <c r="U92" s="1167">
        <v>0</v>
      </c>
      <c r="V92" s="1167">
        <v>641000000000</v>
      </c>
      <c r="W92" s="1167">
        <v>1185000000000</v>
      </c>
      <c r="X92" s="1167">
        <v>0</v>
      </c>
      <c r="Y92" s="1167">
        <v>0</v>
      </c>
      <c r="Z92" s="1167">
        <v>131000000000</v>
      </c>
      <c r="AA92" s="1167">
        <v>0</v>
      </c>
      <c r="AB92" s="1167">
        <v>0</v>
      </c>
    </row>
    <row r="93" spans="1:28">
      <c r="A93" s="380" t="s">
        <v>447</v>
      </c>
      <c r="B93" s="380" t="s">
        <v>447</v>
      </c>
      <c r="C93" s="380" t="s">
        <v>5653</v>
      </c>
      <c r="D93" s="565"/>
      <c r="E93" s="565"/>
      <c r="F93" s="565"/>
      <c r="G93" s="565"/>
      <c r="H93" s="565"/>
      <c r="I93" s="565"/>
      <c r="J93" s="567"/>
      <c r="K93" s="565"/>
      <c r="L93" s="565"/>
      <c r="M93" s="565"/>
      <c r="N93" s="565"/>
      <c r="O93" s="565"/>
      <c r="P93" s="565"/>
      <c r="Q93" s="565"/>
      <c r="R93" s="565"/>
      <c r="S93" s="565"/>
      <c r="T93" s="2037">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5628</v>
      </c>
      <c r="C94" s="865"/>
      <c r="D94" s="565"/>
      <c r="E94" s="565"/>
      <c r="F94" s="565"/>
      <c r="G94" s="565"/>
      <c r="H94" s="565"/>
      <c r="I94" s="565"/>
      <c r="J94" s="567"/>
      <c r="K94" s="565"/>
      <c r="L94" s="565"/>
      <c r="M94" s="565"/>
      <c r="N94" s="565"/>
      <c r="O94" s="565"/>
      <c r="P94" s="565"/>
      <c r="Q94" s="565"/>
      <c r="R94" s="565"/>
      <c r="S94" s="565"/>
      <c r="T94" s="2037">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4295</v>
      </c>
      <c r="C95" s="865"/>
      <c r="D95" s="565"/>
      <c r="E95" s="565"/>
      <c r="F95" s="565"/>
      <c r="G95" s="565"/>
      <c r="H95" s="565"/>
      <c r="I95" s="565"/>
      <c r="J95" s="567"/>
      <c r="K95" s="565"/>
      <c r="L95" s="565"/>
      <c r="M95" s="565"/>
      <c r="N95" s="565"/>
      <c r="O95" s="565"/>
      <c r="P95" s="565"/>
      <c r="Q95" s="565"/>
      <c r="R95" s="565"/>
      <c r="S95" s="565"/>
      <c r="T95" s="2037">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5318</v>
      </c>
      <c r="C96" s="865"/>
      <c r="D96" s="565"/>
      <c r="E96" s="565"/>
      <c r="F96" s="565"/>
      <c r="G96" s="565"/>
      <c r="H96" s="565"/>
      <c r="I96" s="565"/>
      <c r="J96" s="567"/>
      <c r="K96" s="565"/>
      <c r="L96" s="565"/>
      <c r="M96" s="565"/>
      <c r="N96" s="565"/>
      <c r="O96" s="565"/>
      <c r="P96" s="565"/>
      <c r="Q96" s="565"/>
      <c r="R96" s="565"/>
      <c r="S96" s="565"/>
      <c r="T96" s="2037">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7">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5651</v>
      </c>
      <c r="B98" s="380" t="s">
        <v>5651</v>
      </c>
      <c r="C98" s="380" t="s">
        <v>5653</v>
      </c>
      <c r="D98" s="565"/>
      <c r="E98" s="565"/>
      <c r="F98" s="565"/>
      <c r="G98" s="565"/>
      <c r="H98" s="565"/>
      <c r="I98" s="565"/>
      <c r="J98" s="567"/>
      <c r="K98" s="565"/>
      <c r="L98" s="565"/>
      <c r="M98" s="565"/>
      <c r="N98" s="565"/>
      <c r="O98" s="565"/>
      <c r="P98" s="565"/>
      <c r="Q98" s="565"/>
      <c r="R98" s="565"/>
      <c r="S98" s="565"/>
      <c r="T98" s="2037">
        <v>153000000000</v>
      </c>
      <c r="U98" s="1167">
        <v>0</v>
      </c>
      <c r="V98" s="1167">
        <v>0</v>
      </c>
      <c r="W98" s="1167">
        <v>0</v>
      </c>
      <c r="X98" s="1167">
        <v>0</v>
      </c>
      <c r="Y98" s="1167">
        <v>0</v>
      </c>
      <c r="Z98" s="1167">
        <v>0</v>
      </c>
      <c r="AA98" s="1167">
        <v>0</v>
      </c>
      <c r="AB98" s="897">
        <v>0</v>
      </c>
    </row>
    <row r="99" spans="1:28">
      <c r="A99" s="380"/>
      <c r="B99" s="2039" t="s">
        <v>5655</v>
      </c>
      <c r="C99" s="865"/>
      <c r="D99" s="565"/>
      <c r="E99" s="565"/>
      <c r="F99" s="565"/>
      <c r="G99" s="565"/>
      <c r="H99" s="565"/>
      <c r="I99" s="565"/>
      <c r="J99" s="567"/>
      <c r="K99" s="565"/>
      <c r="L99" s="565"/>
      <c r="M99" s="565"/>
      <c r="N99" s="565"/>
      <c r="O99" s="565"/>
      <c r="P99" s="565"/>
      <c r="Q99" s="565"/>
      <c r="R99" s="565"/>
      <c r="S99" s="565"/>
      <c r="T99" s="2037">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878</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5656</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1365</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1642</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939</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5657</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2745</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8" t="e">
        <f>#REF!-#REF!-#REF!-#REF!-#REF!-#REF!</f>
        <v>#REF!</v>
      </c>
      <c r="V115" s="897" t="e">
        <f>#REF!-#REF!-#REF!-#REF!-#REF!-#REF!</f>
        <v>#REF!</v>
      </c>
      <c r="W115" s="1958" t="e">
        <f>#REF!-#REF!-#REF!-#REF!-#REF!-#REF!</f>
        <v>#REF!</v>
      </c>
      <c r="X115" s="1958" t="e">
        <f>#REF!-#REF!-#REF!-#REF!-#REF!-#REF!</f>
        <v>#REF!</v>
      </c>
      <c r="Y115" s="1958" t="e">
        <f>#REF!-#REF!-#REF!-#REF!-#REF!-#REF!</f>
        <v>#REF!</v>
      </c>
      <c r="Z115" s="1958" t="e">
        <f>#REF!-#REF!-#REF!-#REF!-#REF!-#REF!</f>
        <v>#REF!</v>
      </c>
      <c r="AA115" s="1958" t="e">
        <f>#REF!-#REF!-#REF!-#REF!-#REF!-#REF!</f>
        <v>#REF!</v>
      </c>
      <c r="AB115" s="1958" t="e">
        <f>#REF!-#REF!-#REF!-#REF!-#REF!-#REF!</f>
        <v>#REF!</v>
      </c>
    </row>
    <row r="116" spans="2:28">
      <c r="B116" s="534" t="s">
        <v>1626</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8">
        <f t="shared" si="21"/>
        <v>1091000000000</v>
      </c>
      <c r="V116" s="1958">
        <f t="shared" si="21"/>
        <v>1059000000000</v>
      </c>
      <c r="W116" s="1958">
        <f t="shared" si="21"/>
        <v>1188000000000</v>
      </c>
      <c r="X116" s="1958">
        <f t="shared" si="21"/>
        <v>1270000000000</v>
      </c>
      <c r="Y116" s="1958">
        <f t="shared" si="21"/>
        <v>1400000000000</v>
      </c>
      <c r="Z116" s="1958">
        <f t="shared" si="21"/>
        <v>1575000000000</v>
      </c>
      <c r="AA116" s="1958">
        <f t="shared" si="21"/>
        <v>1715000000000</v>
      </c>
      <c r="AB116" s="1958">
        <f t="shared" si="21"/>
        <v>1863000000000</v>
      </c>
    </row>
    <row r="117" spans="2:28">
      <c r="B117" s="534" t="s">
        <v>5658</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7">
        <f t="shared" si="22"/>
        <v>0</v>
      </c>
      <c r="W117" s="897">
        <f t="shared" si="22"/>
        <v>0</v>
      </c>
      <c r="X117" s="1957">
        <f t="shared" si="22"/>
        <v>0</v>
      </c>
      <c r="Y117" s="1957">
        <f t="shared" si="22"/>
        <v>0</v>
      </c>
      <c r="Z117" s="1957">
        <f t="shared" si="22"/>
        <v>0</v>
      </c>
      <c r="AA117" s="1957">
        <f t="shared" si="22"/>
        <v>0</v>
      </c>
      <c r="AB117" s="1957">
        <f t="shared" si="22"/>
        <v>0</v>
      </c>
    </row>
    <row r="118" spans="2:28">
      <c r="B118" s="534" t="s">
        <v>460</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8">
        <f t="shared" ref="V118:AB118" si="24">V54-V55-V67-V72-V73</f>
        <v>0</v>
      </c>
      <c r="W118" s="1958">
        <f t="shared" si="24"/>
        <v>0</v>
      </c>
      <c r="X118" s="1958">
        <f t="shared" si="24"/>
        <v>0</v>
      </c>
      <c r="Y118" s="1958">
        <f t="shared" si="24"/>
        <v>0</v>
      </c>
      <c r="Z118" s="1958">
        <f t="shared" si="24"/>
        <v>0</v>
      </c>
      <c r="AA118" s="1958">
        <f t="shared" si="24"/>
        <v>0</v>
      </c>
      <c r="AB118" s="1958">
        <f t="shared" si="24"/>
        <v>0</v>
      </c>
    </row>
    <row r="119" spans="2:28">
      <c r="B119" s="534" t="s">
        <v>531</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1965</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5659</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5660</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532</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3939</v>
      </c>
      <c r="D127" s="2040">
        <v>3331768000000</v>
      </c>
      <c r="E127" s="2041">
        <v>3575470000000</v>
      </c>
      <c r="F127" s="2041">
        <v>3717639000000</v>
      </c>
      <c r="G127" s="2041">
        <v>3986425000000</v>
      </c>
      <c r="H127" s="2041">
        <v>4242837000000.0005</v>
      </c>
      <c r="I127" s="2041">
        <v>4592673000000</v>
      </c>
      <c r="J127" s="2041">
        <v>4893546000000</v>
      </c>
      <c r="K127" s="2041">
        <v>5408296000000</v>
      </c>
      <c r="L127" s="2041">
        <v>5994436000000</v>
      </c>
      <c r="M127" s="2041">
        <v>6050080000000</v>
      </c>
      <c r="N127" s="2041">
        <v>6395315000000</v>
      </c>
      <c r="O127" s="2041">
        <v>6774546000000</v>
      </c>
      <c r="P127" s="2042">
        <v>7164558000000</v>
      </c>
      <c r="Q127" s="2042">
        <v>7307651000000</v>
      </c>
      <c r="R127" s="2042">
        <v>7307651000000</v>
      </c>
      <c r="S127" s="2042">
        <v>7690843000000</v>
      </c>
      <c r="T127" s="2037">
        <v>7583000000000</v>
      </c>
      <c r="U127" s="2037">
        <v>10509000000000</v>
      </c>
      <c r="V127" s="2037">
        <v>11252000000000</v>
      </c>
      <c r="W127" s="862">
        <v>12265000000000</v>
      </c>
      <c r="X127" s="2037">
        <v>13407000000000</v>
      </c>
      <c r="Y127" s="2037">
        <v>14576000000000</v>
      </c>
      <c r="Z127" s="2037">
        <v>15860000000000</v>
      </c>
      <c r="AA127" s="2037">
        <v>17298000000000</v>
      </c>
      <c r="AB127" s="897">
        <v>18880000000000</v>
      </c>
    </row>
    <row r="128" spans="2:28">
      <c r="B128" s="534" t="s">
        <v>363</v>
      </c>
      <c r="D128" s="2043">
        <f t="shared" ref="D128:R128" si="41">(D6/D127)*100</f>
        <v>18.79782745977511</v>
      </c>
      <c r="E128" s="2043">
        <f t="shared" si="41"/>
        <v>18.582172413696661</v>
      </c>
      <c r="F128" s="2043">
        <f t="shared" si="41"/>
        <v>19.547352499798933</v>
      </c>
      <c r="G128" s="2043">
        <f t="shared" si="41"/>
        <v>20.017935869858331</v>
      </c>
      <c r="H128" s="2043">
        <f t="shared" si="41"/>
        <v>20.62299353003662</v>
      </c>
      <c r="I128" s="2043">
        <f t="shared" si="41"/>
        <v>20.815764588508696</v>
      </c>
      <c r="J128" s="2043">
        <f t="shared" si="41"/>
        <v>21.170742034508311</v>
      </c>
      <c r="K128" s="2043">
        <f t="shared" si="41"/>
        <v>23.611873314626269</v>
      </c>
      <c r="L128" s="2043">
        <f t="shared" si="41"/>
        <v>21.570002582394739</v>
      </c>
      <c r="M128" s="2043">
        <f t="shared" si="41"/>
        <v>21.569962711236876</v>
      </c>
      <c r="N128" s="2043">
        <f t="shared" si="41"/>
        <v>21.85975202159706</v>
      </c>
      <c r="O128" s="2043">
        <f t="shared" si="41"/>
        <v>22.525494697356841</v>
      </c>
      <c r="P128" s="2043">
        <f t="shared" si="41"/>
        <v>23.309183902203038</v>
      </c>
      <c r="Q128" s="2043">
        <f t="shared" si="41"/>
        <v>24.809613923817654</v>
      </c>
      <c r="R128" s="2043">
        <f t="shared" si="41"/>
        <v>22.7022335905204</v>
      </c>
      <c r="S128" s="2043">
        <f>(R6/S127)*100</f>
        <v>21.57110735455138</v>
      </c>
      <c r="T128" s="2043">
        <f>(S6/T127)*100</f>
        <v>24.937359883950943</v>
      </c>
      <c r="U128" s="2043">
        <f>(T6/U127)*100</f>
        <v>17.860881149490911</v>
      </c>
      <c r="V128" s="2043">
        <f t="shared" ref="V128:AA128" si="42">(V6/V127)*100</f>
        <v>21.125133309633842</v>
      </c>
      <c r="W128" s="2043">
        <f t="shared" si="42"/>
        <v>21.182225845902977</v>
      </c>
      <c r="X128" s="2043">
        <f t="shared" si="42"/>
        <v>21.190422913403445</v>
      </c>
      <c r="Y128" s="2043">
        <f t="shared" si="42"/>
        <v>21.418770581778265</v>
      </c>
      <c r="Z128" s="2043">
        <f t="shared" si="42"/>
        <v>21.456494325346785</v>
      </c>
      <c r="AA128" s="2043">
        <f t="shared" si="42"/>
        <v>21.557405480402359</v>
      </c>
    </row>
    <row r="129" spans="2:27">
      <c r="B129" s="534" t="s">
        <v>152</v>
      </c>
      <c r="D129" s="2043">
        <f t="shared" ref="D129:AA129" si="43">(D23/D127)*100</f>
        <v>18.293590670178716</v>
      </c>
      <c r="E129" s="2043">
        <f t="shared" si="43"/>
        <v>20.816843659714667</v>
      </c>
      <c r="F129" s="2043">
        <f t="shared" si="43"/>
        <v>20.133746176000415</v>
      </c>
      <c r="G129" s="2043">
        <f t="shared" si="43"/>
        <v>21.623384360674038</v>
      </c>
      <c r="H129" s="2043">
        <f t="shared" si="43"/>
        <v>23.262736701881309</v>
      </c>
      <c r="I129" s="2043">
        <f t="shared" si="43"/>
        <v>24.03828881350795</v>
      </c>
      <c r="J129" s="2043">
        <f t="shared" si="43"/>
        <v>27.199090393755366</v>
      </c>
      <c r="K129" s="2043">
        <f t="shared" si="43"/>
        <v>27.568757331329497</v>
      </c>
      <c r="L129" s="2043">
        <f t="shared" si="43"/>
        <v>26.341093640836267</v>
      </c>
      <c r="M129" s="2043">
        <f t="shared" si="43"/>
        <v>26.561632242879433</v>
      </c>
      <c r="N129" s="2043">
        <f t="shared" si="43"/>
        <v>27.035415769199794</v>
      </c>
      <c r="O129" s="2043">
        <f t="shared" si="43"/>
        <v>29.212289650110872</v>
      </c>
      <c r="P129" s="2043">
        <f t="shared" si="43"/>
        <v>29.171373865631349</v>
      </c>
      <c r="Q129" s="2043">
        <f t="shared" si="43"/>
        <v>29.968590454032356</v>
      </c>
      <c r="R129" s="2043">
        <f t="shared" si="43"/>
        <v>28.175948741941838</v>
      </c>
      <c r="S129" s="2043">
        <f t="shared" si="43"/>
        <v>31.036909737983208</v>
      </c>
      <c r="T129" s="2043">
        <f t="shared" si="43"/>
        <v>29.777133060793879</v>
      </c>
      <c r="U129" s="2043">
        <f t="shared" si="43"/>
        <v>25.730326386906459</v>
      </c>
      <c r="V129" s="2043">
        <f t="shared" si="43"/>
        <v>24.333451830785638</v>
      </c>
      <c r="W129" s="2043">
        <f t="shared" si="43"/>
        <v>25.063187933143087</v>
      </c>
      <c r="X129" s="2043">
        <f t="shared" si="43"/>
        <v>24.397702692623259</v>
      </c>
      <c r="Y129" s="2043">
        <f t="shared" si="43"/>
        <v>24.663830954994513</v>
      </c>
      <c r="Z129" s="2043">
        <f t="shared" si="43"/>
        <v>24.760403530895335</v>
      </c>
      <c r="AA129" s="2043">
        <f t="shared" si="43"/>
        <v>24.8641461440629</v>
      </c>
    </row>
    <row r="132" spans="2:27">
      <c r="B132" s="534" t="s">
        <v>153</v>
      </c>
      <c r="D132" s="534" t="b">
        <f t="shared" ref="D132:AA132" si="44">IF(D48&lt;0, (D48/D22)*100)</f>
        <v>0</v>
      </c>
      <c r="E132" s="534">
        <f t="shared" si="44"/>
        <v>-0.61489105734527472</v>
      </c>
      <c r="F132" s="534">
        <f t="shared" si="44"/>
        <v>-0.76680816102971383</v>
      </c>
      <c r="G132" s="534">
        <f t="shared" si="44"/>
        <v>-0.82362630897752676</v>
      </c>
      <c r="H132" s="534" t="b">
        <f t="shared" si="44"/>
        <v>0</v>
      </c>
      <c r="I132" s="534" t="b">
        <f t="shared" si="44"/>
        <v>0</v>
      </c>
      <c r="J132" s="534" t="b">
        <f t="shared" si="44"/>
        <v>0</v>
      </c>
      <c r="K132" s="534" t="b">
        <f t="shared" si="44"/>
        <v>0</v>
      </c>
      <c r="L132" s="534" t="b">
        <f t="shared" si="44"/>
        <v>0</v>
      </c>
      <c r="M132" s="534" t="b">
        <f t="shared" si="44"/>
        <v>0</v>
      </c>
      <c r="N132" s="534">
        <f t="shared" si="44"/>
        <v>-0.11567379988432619</v>
      </c>
      <c r="O132" s="534" t="b">
        <f t="shared" si="44"/>
        <v>0</v>
      </c>
      <c r="P132" s="534" t="b">
        <f t="shared" si="44"/>
        <v>0</v>
      </c>
      <c r="Q132" s="534" t="b">
        <f t="shared" si="44"/>
        <v>0</v>
      </c>
      <c r="R132" s="534">
        <f t="shared" si="44"/>
        <v>-0.24283632831471588</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7"/>
      <c r="U137" s="2037"/>
      <c r="V137" s="2037"/>
      <c r="W137" s="862"/>
      <c r="X137" s="2037"/>
      <c r="Y137" s="2037"/>
      <c r="Z137" s="2037"/>
      <c r="AA137" s="2037"/>
    </row>
    <row r="139" spans="2:27">
      <c r="T139" s="2044"/>
      <c r="U139" s="2045"/>
      <c r="V139" s="2045"/>
      <c r="W139" s="862"/>
      <c r="X139" s="2045"/>
      <c r="Y139" s="2045"/>
      <c r="Z139" s="2045"/>
      <c r="AA139" s="204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5" t="s">
        <v>5661</v>
      </c>
      <c r="B1" s="1566" t="s">
        <v>5662</v>
      </c>
      <c r="C1" s="1566"/>
      <c r="D1" s="27"/>
      <c r="E1" s="27"/>
      <c r="F1" s="27"/>
      <c r="G1" s="27"/>
      <c r="H1" s="27"/>
      <c r="I1" s="27"/>
      <c r="J1" s="27"/>
      <c r="K1" s="27"/>
      <c r="L1" s="27"/>
      <c r="M1" s="27"/>
      <c r="N1" s="27"/>
      <c r="O1" s="28"/>
      <c r="P1" s="28"/>
      <c r="Q1" s="28"/>
      <c r="R1" s="29"/>
      <c r="S1" s="28"/>
      <c r="T1" s="28"/>
      <c r="U1" s="28"/>
      <c r="V1" s="28"/>
      <c r="W1" s="28"/>
      <c r="X1" s="2"/>
    </row>
    <row r="2" spans="1:26">
      <c r="B2" s="1571" t="s">
        <v>5663</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5" t="s">
        <v>33</v>
      </c>
      <c r="B6" s="2005" t="s">
        <v>2304</v>
      </c>
      <c r="C6" s="2005" t="s">
        <v>35</v>
      </c>
      <c r="D6" s="1158"/>
      <c r="E6" s="1158"/>
      <c r="F6" s="1158"/>
      <c r="G6" s="2049">
        <v>474900000000</v>
      </c>
      <c r="H6" s="2049">
        <v>592700000000</v>
      </c>
      <c r="I6" s="1159">
        <v>725000000000</v>
      </c>
      <c r="J6" s="2049">
        <v>867000000000</v>
      </c>
      <c r="K6" s="2049">
        <v>1001000000000</v>
      </c>
      <c r="L6" s="2049">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1" t="s">
        <v>159</v>
      </c>
      <c r="C7" s="2052"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837</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5664</v>
      </c>
      <c r="C10" s="1577" t="s">
        <v>5665</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638</v>
      </c>
      <c r="B11" s="1580" t="s">
        <v>5666</v>
      </c>
      <c r="C11" s="1577" t="s">
        <v>5665</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2669</v>
      </c>
      <c r="B12" s="1580" t="s">
        <v>5667</v>
      </c>
      <c r="C12" s="1577" t="s">
        <v>5665</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5668</v>
      </c>
      <c r="B13" s="1580" t="s">
        <v>5669</v>
      </c>
      <c r="C13" s="1577" t="s">
        <v>5665</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556</v>
      </c>
      <c r="B14" s="1580" t="s">
        <v>556</v>
      </c>
      <c r="C14" s="1577" t="s">
        <v>5665</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646</v>
      </c>
      <c r="B15" s="1580" t="s">
        <v>3854</v>
      </c>
      <c r="C15" s="1577" t="s">
        <v>5665</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5670</v>
      </c>
      <c r="C16" s="1577" t="s">
        <v>5665</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3859</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471</v>
      </c>
      <c r="B18" s="1577" t="s">
        <v>5671</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5" t="s">
        <v>71</v>
      </c>
      <c r="B20" s="2005" t="s">
        <v>538</v>
      </c>
      <c r="C20" s="2005" t="s">
        <v>35</v>
      </c>
      <c r="D20" s="1158"/>
      <c r="E20" s="1158"/>
      <c r="F20" s="1158"/>
      <c r="G20" s="2049">
        <v>511900000000</v>
      </c>
      <c r="H20" s="2049">
        <v>593000000000</v>
      </c>
      <c r="I20" s="1159">
        <v>711000000000</v>
      </c>
      <c r="J20" s="2049">
        <v>898000000000</v>
      </c>
      <c r="K20" s="2049">
        <v>1045000000000</v>
      </c>
      <c r="L20" s="2049">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479</v>
      </c>
      <c r="B21" s="1577" t="s">
        <v>5440</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2405</v>
      </c>
      <c r="B22" s="1580" t="s">
        <v>5672</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5673</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1999</v>
      </c>
      <c r="B25" s="1580" t="s">
        <v>5674</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7214</v>
      </c>
      <c r="B28" s="1582" t="s">
        <v>5675</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5077</v>
      </c>
      <c r="B29" s="1582" t="s">
        <v>5676</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5448</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5677</v>
      </c>
      <c r="B31" s="1580" t="s">
        <v>5678</v>
      </c>
      <c r="C31" s="1577" t="s">
        <v>5679</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5679</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615</v>
      </c>
      <c r="B33" s="1577" t="s">
        <v>5680</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5681</v>
      </c>
      <c r="B34" s="1577" t="s">
        <v>5682</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5683</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5" t="s">
        <v>115</v>
      </c>
      <c r="B36" s="2005" t="s">
        <v>115</v>
      </c>
      <c r="C36" s="2005" t="s">
        <v>35</v>
      </c>
      <c r="D36" s="1158"/>
      <c r="E36" s="1158"/>
      <c r="F36" s="1158"/>
      <c r="G36" s="1159">
        <v>50900000000</v>
      </c>
      <c r="H36" s="1159">
        <v>9100000000</v>
      </c>
      <c r="I36" s="1159">
        <v>-14000000000</v>
      </c>
      <c r="J36" s="2049">
        <v>-31000000000</v>
      </c>
      <c r="K36" s="2049">
        <v>-44000000000</v>
      </c>
      <c r="L36" s="2049">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1099</v>
      </c>
      <c r="B37" s="1577" t="s">
        <v>5684</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5685</v>
      </c>
      <c r="B38" s="1577" t="s">
        <v>5686</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2302</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4431</v>
      </c>
      <c r="B40" s="1580" t="s">
        <v>4431</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5687</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5688</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5689</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5690</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5689</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5691</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5692</v>
      </c>
      <c r="B47" s="1580" t="s">
        <v>5693</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5694</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5695</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1223</v>
      </c>
      <c r="B51" s="1577" t="s">
        <v>1223</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1222</v>
      </c>
      <c r="B52" s="1577" t="s">
        <v>1222</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5696</v>
      </c>
      <c r="B53" s="1577" t="s">
        <v>5696</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913</v>
      </c>
      <c r="B55" s="1577" t="s">
        <v>913</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5697</v>
      </c>
      <c r="B56" s="1577" t="s">
        <v>5697</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452</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454</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2745</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1626</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8">
        <f t="shared" ref="Y66:Z66" si="13">Y30-Y31-Y32</f>
        <v>225000000000</v>
      </c>
      <c r="Z66" s="2048">
        <f t="shared" si="13"/>
        <v>241000000000</v>
      </c>
    </row>
    <row r="67" spans="2:26">
      <c r="B67" s="1577" t="s">
        <v>460</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1366</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546</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1135</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5698</v>
      </c>
      <c r="B1" s="82" t="s">
        <v>5699</v>
      </c>
      <c r="C1" s="82"/>
      <c r="D1" s="27"/>
      <c r="E1" s="27"/>
      <c r="F1" s="27"/>
      <c r="G1" s="27"/>
      <c r="H1" s="27"/>
      <c r="I1" s="27"/>
      <c r="J1" s="27"/>
      <c r="K1" s="27"/>
      <c r="L1" s="27"/>
      <c r="M1" s="27"/>
      <c r="N1" s="27"/>
      <c r="O1" s="28"/>
      <c r="P1" s="28"/>
      <c r="Q1" s="28"/>
      <c r="R1" s="29"/>
      <c r="S1" s="28"/>
      <c r="T1" s="28"/>
      <c r="U1" s="28"/>
      <c r="V1" s="28"/>
      <c r="W1" s="28"/>
      <c r="X1" s="2"/>
    </row>
    <row r="2" spans="1:24">
      <c r="B2" s="30" t="s">
        <v>5700</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1141</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1142</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1375</v>
      </c>
      <c r="B8" s="152" t="s">
        <v>1375</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5414</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5701</v>
      </c>
      <c r="B10" s="100" t="s">
        <v>5702</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5703</v>
      </c>
      <c r="B11" s="100" t="s">
        <v>5704</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5705</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5706</v>
      </c>
      <c r="B13" s="41" t="s">
        <v>5707</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5708</v>
      </c>
      <c r="B14" s="41" t="s">
        <v>5709</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5710</v>
      </c>
      <c r="B15" s="41" t="s">
        <v>5710</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5711</v>
      </c>
      <c r="B16" s="41" t="s">
        <v>5711</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2624</v>
      </c>
      <c r="B18" s="152" t="s">
        <v>2624</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1156</v>
      </c>
      <c r="B19" s="100" t="s">
        <v>1157</v>
      </c>
      <c r="C19" s="58" t="s">
        <v>1805</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5712</v>
      </c>
      <c r="B20" s="100" t="s">
        <v>5713</v>
      </c>
      <c r="C20" s="58" t="s">
        <v>1805</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1805</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5714</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1917</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1917</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5715</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5716</v>
      </c>
      <c r="B30" s="100" t="s">
        <v>5717</v>
      </c>
      <c r="C30" s="27" t="s">
        <v>489</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5718</v>
      </c>
      <c r="B31" s="100" t="s">
        <v>5719</v>
      </c>
      <c r="C31" s="27" t="s">
        <v>489</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5720</v>
      </c>
      <c r="B32" s="100" t="s">
        <v>5721</v>
      </c>
      <c r="C32" s="27" t="s">
        <v>489</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1597</v>
      </c>
      <c r="B34" s="90" t="s">
        <v>5722</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5723</v>
      </c>
      <c r="B35" s="99" t="s">
        <v>5724</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5725</v>
      </c>
      <c r="B36" s="99" t="s">
        <v>5726</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1234</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1162</v>
      </c>
      <c r="B40" s="90" t="s">
        <v>1162</v>
      </c>
      <c r="C40" s="58" t="s">
        <v>201</v>
      </c>
      <c r="D40" s="28"/>
      <c r="E40" s="28"/>
      <c r="F40" s="28"/>
      <c r="G40" s="28"/>
      <c r="H40" s="28"/>
      <c r="I40" s="28"/>
      <c r="J40" s="28"/>
      <c r="K40" s="395">
        <v>0</v>
      </c>
      <c r="L40" s="125">
        <v>796000000</v>
      </c>
      <c r="M40" s="2723">
        <v>0</v>
      </c>
      <c r="N40" s="395">
        <v>0</v>
      </c>
      <c r="O40" s="210">
        <v>9000000</v>
      </c>
      <c r="P40" s="2631">
        <v>0</v>
      </c>
      <c r="Q40" s="142">
        <v>6000000</v>
      </c>
      <c r="R40" s="142">
        <v>123000000</v>
      </c>
      <c r="S40" s="142">
        <v>77000000</v>
      </c>
      <c r="T40" s="142">
        <v>35000000</v>
      </c>
      <c r="U40" s="298">
        <v>0</v>
      </c>
      <c r="V40" s="28"/>
      <c r="W40" s="28"/>
      <c r="X40" s="28"/>
    </row>
    <row r="41" spans="1:24" ht="16.5">
      <c r="A41" s="139" t="s">
        <v>3279</v>
      </c>
      <c r="B41" s="139" t="s">
        <v>3279</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5727</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5728</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2682</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5729</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5730</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1255</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1256</v>
      </c>
      <c r="B52" s="100" t="s">
        <v>1257</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5731</v>
      </c>
      <c r="B53" s="100" t="s">
        <v>5732</v>
      </c>
      <c r="C53" s="27" t="s">
        <v>502</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5733</v>
      </c>
      <c r="B54" s="99" t="s">
        <v>5734</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5735</v>
      </c>
      <c r="B55" s="99" t="s">
        <v>5736</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5737</v>
      </c>
      <c r="B56" s="99" t="s">
        <v>5738</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5739</v>
      </c>
      <c r="B57" s="99" t="s">
        <v>5740</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5741</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1268</v>
      </c>
      <c r="B59" s="99" t="s">
        <v>5113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5742</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5743</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1270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922</v>
      </c>
      <c r="B63" s="99" t="s">
        <v>1273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5744</v>
      </c>
      <c r="B64" s="90" t="s">
        <v>5745</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7227</v>
      </c>
      <c r="B65" s="90" t="s">
        <v>7227</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2262</v>
      </c>
      <c r="B66" s="90" t="s">
        <v>5123</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5746</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1831</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5747</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622</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2224</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724</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879</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460</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5660</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5748</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1043</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3478</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5749</v>
      </c>
      <c r="B1" s="964" t="s">
        <v>5750</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5751</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3188</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4813</v>
      </c>
      <c r="U5" s="1025" t="s">
        <v>32</v>
      </c>
      <c r="V5" s="1025" t="s">
        <v>32</v>
      </c>
      <c r="W5" s="1025" t="s">
        <v>32</v>
      </c>
      <c r="X5" s="1025" t="s">
        <v>32</v>
      </c>
      <c r="Y5" s="1040" t="s">
        <v>32</v>
      </c>
    </row>
    <row r="6" spans="1:50" s="848" customFormat="1">
      <c r="A6" s="1096" t="s">
        <v>33</v>
      </c>
      <c r="B6" s="1096" t="s">
        <v>2750</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2750</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827</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2795</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2795</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5752</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1507</v>
      </c>
      <c r="B13" s="1039" t="s">
        <v>5753</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5754</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5755</v>
      </c>
      <c r="B15" s="1039" t="s">
        <v>5756</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556</v>
      </c>
      <c r="B16" s="1039" t="s">
        <v>556</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1587</v>
      </c>
      <c r="B17" s="1039" t="s">
        <v>5757</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5759</v>
      </c>
      <c r="B18" s="1039" t="s">
        <v>5760</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5761</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889</v>
      </c>
      <c r="B22" s="1037" t="s">
        <v>3040</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567</v>
      </c>
      <c r="B24" s="1037" t="s">
        <v>3041</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5762</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5763</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5764</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2804</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2810</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5765</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5766</v>
      </c>
      <c r="B32" s="1037" t="s">
        <v>5766</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3796</v>
      </c>
      <c r="B36" s="1037" t="s">
        <v>1865</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5767</v>
      </c>
      <c r="B37" s="1034" t="s">
        <v>5768</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5769</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2268</v>
      </c>
      <c r="B39" s="1037" t="s">
        <v>5770</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520</v>
      </c>
      <c r="B40" s="1037" t="s">
        <v>5771</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5772</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5773</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5774</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5775</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5776</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5777</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5778</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447</v>
      </c>
      <c r="B49" s="1037" t="s">
        <v>2549</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1430</v>
      </c>
      <c r="B50" s="1039" t="s">
        <v>1430</v>
      </c>
      <c r="C50" s="1027" t="s">
        <v>502</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2682</v>
      </c>
      <c r="B51" s="1039" t="s">
        <v>2682</v>
      </c>
      <c r="C51" s="1027" t="s">
        <v>502</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505</v>
      </c>
      <c r="B53" s="1037" t="s">
        <v>5779</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3319</v>
      </c>
      <c r="B54" s="1037" t="s">
        <v>3319</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5780</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5781</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5783</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1165</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1876</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5784</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5785</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5786</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3080</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431</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5787</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5788</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5789</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5790</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5791</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5792</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5793</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5794</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5795</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5796</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5797</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5798</v>
      </c>
      <c r="O77" s="1034"/>
      <c r="P77" s="1034"/>
      <c r="Q77" s="1034"/>
      <c r="R77" s="1116"/>
      <c r="S77" s="1075">
        <v>0</v>
      </c>
      <c r="T77" s="1075">
        <v>0</v>
      </c>
      <c r="U77" s="1075">
        <v>0</v>
      </c>
      <c r="V77" s="1075">
        <v>0</v>
      </c>
      <c r="W77" s="1033">
        <v>0</v>
      </c>
      <c r="X77" s="1033">
        <v>0</v>
      </c>
      <c r="Y77" s="1033">
        <v>0</v>
      </c>
      <c r="Z77" s="142"/>
    </row>
    <row r="78" spans="1:26" ht="16.5">
      <c r="B78" s="1034" t="s">
        <v>5799</v>
      </c>
      <c r="O78" s="1034"/>
      <c r="P78" s="1034"/>
      <c r="Q78" s="1034"/>
      <c r="R78" s="1116"/>
      <c r="S78" s="1075"/>
      <c r="T78" s="1075"/>
      <c r="U78" s="1075"/>
      <c r="V78" s="1075"/>
      <c r="W78" s="1033"/>
      <c r="X78" s="1033"/>
      <c r="Y78" s="1033"/>
      <c r="Z78" s="142"/>
    </row>
    <row r="79" spans="1:26" ht="16.5">
      <c r="B79" s="1034" t="s">
        <v>5800</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5801</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5802</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5803</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878</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619</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622</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3027</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530</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5135</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3098</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727</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5804</v>
      </c>
      <c r="B1" s="1566" t="s">
        <v>5805</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5806</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5" t="s">
        <v>33</v>
      </c>
      <c r="B6" s="2005" t="s">
        <v>5807</v>
      </c>
      <c r="C6" s="2005" t="s">
        <v>35</v>
      </c>
      <c r="D6" s="2056">
        <v>336300000</v>
      </c>
      <c r="E6" s="2056">
        <v>340300000</v>
      </c>
      <c r="F6" s="2057">
        <v>287600000</v>
      </c>
      <c r="G6" s="2057">
        <v>673500000</v>
      </c>
      <c r="H6" s="2057">
        <v>941000000</v>
      </c>
      <c r="I6" s="2057">
        <v>1461000000</v>
      </c>
      <c r="J6" s="2057">
        <v>1645000000</v>
      </c>
      <c r="K6" s="2057">
        <v>2078000000</v>
      </c>
      <c r="L6" s="2057">
        <v>2193000000</v>
      </c>
      <c r="M6" s="2057">
        <v>2659000000</v>
      </c>
      <c r="N6" s="2057">
        <v>3442000000</v>
      </c>
      <c r="O6" s="2057">
        <v>4000000000</v>
      </c>
      <c r="P6" s="2008">
        <v>4105000000</v>
      </c>
      <c r="Q6" s="2008">
        <v>4204000000</v>
      </c>
      <c r="R6" s="2008">
        <v>4089000000</v>
      </c>
      <c r="S6" s="2008">
        <v>4381000000</v>
      </c>
      <c r="T6" s="2008">
        <v>4037000000</v>
      </c>
      <c r="U6" s="2008">
        <v>4237000000</v>
      </c>
      <c r="V6" s="2008">
        <v>4610000000</v>
      </c>
      <c r="W6" s="2008">
        <v>4854000000</v>
      </c>
      <c r="X6" s="2008">
        <v>5113000000</v>
      </c>
      <c r="Y6" s="2011">
        <v>5417000000</v>
      </c>
      <c r="Z6" s="2011">
        <v>5764000000</v>
      </c>
    </row>
    <row r="7" spans="1:26">
      <c r="A7" s="1577" t="s">
        <v>36</v>
      </c>
      <c r="B7" s="1577" t="s">
        <v>5426</v>
      </c>
      <c r="C7" s="1578" t="s">
        <v>38</v>
      </c>
      <c r="D7" s="2058">
        <v>279300000</v>
      </c>
      <c r="E7" s="2058">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2">
        <v>4067000000</v>
      </c>
      <c r="Z7" s="1842">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2">
        <v>3350000000</v>
      </c>
      <c r="Z8" s="1842">
        <v>3564000000</v>
      </c>
    </row>
    <row r="9" spans="1:26">
      <c r="A9" s="1576" t="s">
        <v>317</v>
      </c>
      <c r="B9" s="1582" t="s">
        <v>5808</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2">
        <v>1247000000</v>
      </c>
      <c r="Z9" s="1842">
        <v>1325000000</v>
      </c>
    </row>
    <row r="10" spans="1:26">
      <c r="A10" s="1576" t="s">
        <v>47</v>
      </c>
      <c r="B10" s="1582" t="s">
        <v>5673</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2">
        <v>1109000000</v>
      </c>
      <c r="Z10" s="1842">
        <v>1180000000</v>
      </c>
    </row>
    <row r="11" spans="1:26">
      <c r="A11" s="1576" t="s">
        <v>45</v>
      </c>
      <c r="B11" s="1582" t="s">
        <v>5809</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2">
        <v>995000000</v>
      </c>
      <c r="Z11" s="1842">
        <v>1060000000</v>
      </c>
    </row>
    <row r="12" spans="1:26">
      <c r="A12" s="1580" t="s">
        <v>563</v>
      </c>
      <c r="B12" s="1580" t="s">
        <v>5810</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2">
        <v>717000000</v>
      </c>
      <c r="Z12" s="1842">
        <v>765000000</v>
      </c>
    </row>
    <row r="13" spans="1:26" s="848" customFormat="1">
      <c r="A13" s="2005" t="s">
        <v>53</v>
      </c>
      <c r="B13" s="2005" t="s">
        <v>53</v>
      </c>
      <c r="C13" s="2002" t="s">
        <v>38</v>
      </c>
      <c r="D13" s="2056">
        <v>57000000</v>
      </c>
      <c r="E13" s="2056">
        <v>119400000</v>
      </c>
      <c r="F13" s="2057">
        <v>40400000</v>
      </c>
      <c r="G13" s="2057">
        <v>309500000</v>
      </c>
      <c r="H13" s="2057">
        <v>427000000</v>
      </c>
      <c r="I13" s="2057">
        <v>807000000</v>
      </c>
      <c r="J13" s="2057">
        <v>826000000</v>
      </c>
      <c r="K13" s="2057">
        <v>967000000</v>
      </c>
      <c r="L13" s="2057">
        <v>827000000</v>
      </c>
      <c r="M13" s="2057">
        <v>1192000000</v>
      </c>
      <c r="N13" s="2057">
        <v>1685000000</v>
      </c>
      <c r="O13" s="2057">
        <v>1801000000</v>
      </c>
      <c r="P13" s="2008">
        <v>1570000000</v>
      </c>
      <c r="Q13" s="2008">
        <v>1441000000</v>
      </c>
      <c r="R13" s="2008">
        <v>1255000000</v>
      </c>
      <c r="S13" s="2008">
        <v>1175000000</v>
      </c>
      <c r="T13" s="2008">
        <v>930000000</v>
      </c>
      <c r="U13" s="2008">
        <v>980000000</v>
      </c>
      <c r="V13" s="2008">
        <v>1177000000</v>
      </c>
      <c r="W13" s="2008">
        <v>1221000000</v>
      </c>
      <c r="X13" s="2008">
        <v>1272000000</v>
      </c>
      <c r="Y13" s="2011">
        <v>1350000000</v>
      </c>
      <c r="Z13" s="2011">
        <v>1435000000</v>
      </c>
    </row>
    <row r="14" spans="1:26">
      <c r="A14" s="1576" t="s">
        <v>5811</v>
      </c>
      <c r="B14" s="1580" t="s">
        <v>5812</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2">
        <v>632000000</v>
      </c>
      <c r="Z14" s="1842">
        <v>672000000</v>
      </c>
    </row>
    <row r="15" spans="1:26">
      <c r="A15" s="1576" t="s">
        <v>4034</v>
      </c>
      <c r="B15" s="1580" t="s">
        <v>5813</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2">
        <v>717000000</v>
      </c>
      <c r="Z15" s="1842">
        <v>762000000</v>
      </c>
    </row>
    <row r="16" spans="1:26" s="848" customFormat="1">
      <c r="A16" s="2059" t="s">
        <v>71</v>
      </c>
      <c r="B16" s="2005" t="s">
        <v>538</v>
      </c>
      <c r="C16" s="2005" t="s">
        <v>35</v>
      </c>
      <c r="D16" s="2056">
        <v>454700000</v>
      </c>
      <c r="E16" s="2056">
        <v>523900000</v>
      </c>
      <c r="F16" s="2057">
        <v>424800000</v>
      </c>
      <c r="G16" s="2057">
        <v>642400000</v>
      </c>
      <c r="H16" s="2057">
        <v>776000000</v>
      </c>
      <c r="I16" s="2057">
        <v>1378000000</v>
      </c>
      <c r="J16" s="2057">
        <v>1585000000</v>
      </c>
      <c r="K16" s="2057">
        <v>2059000000</v>
      </c>
      <c r="L16" s="2057">
        <v>2201000000</v>
      </c>
      <c r="M16" s="2057">
        <f>M17+M25+M31</f>
        <v>2607000000</v>
      </c>
      <c r="N16" s="2057">
        <v>3099000000</v>
      </c>
      <c r="O16" s="2057">
        <v>3400000000</v>
      </c>
      <c r="P16" s="2008">
        <v>3819000000</v>
      </c>
      <c r="Q16" s="2008">
        <v>3863000000</v>
      </c>
      <c r="R16" s="2008">
        <f>R17+R25+R31</f>
        <v>3908000000</v>
      </c>
      <c r="S16" s="2008">
        <f t="shared" ref="S16:U16" si="0">S17+S25+S31</f>
        <v>4382000000</v>
      </c>
      <c r="T16" s="2008">
        <f t="shared" si="0"/>
        <v>4420000000</v>
      </c>
      <c r="U16" s="2008">
        <f t="shared" si="0"/>
        <v>4998000000</v>
      </c>
      <c r="V16" s="2008">
        <f t="shared" ref="V16" si="1">V17+V25+V31</f>
        <v>5231000000</v>
      </c>
      <c r="W16" s="2008">
        <f t="shared" ref="W16:X16" si="2">W17+W25+W31</f>
        <v>5301000000</v>
      </c>
      <c r="X16" s="2008">
        <f t="shared" si="2"/>
        <v>5542000000</v>
      </c>
      <c r="Y16" s="2008">
        <f t="shared" ref="Y16" si="3">Y17+Y25+Y31</f>
        <v>5832000000</v>
      </c>
      <c r="Z16" s="2008">
        <f t="shared" ref="Z16" si="4">Z17+Z25+Z31</f>
        <v>6190000000</v>
      </c>
    </row>
    <row r="17" spans="1:26">
      <c r="A17" s="1585" t="s">
        <v>73</v>
      </c>
      <c r="B17" s="1577" t="s">
        <v>5814</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2">
        <v>3972000000</v>
      </c>
      <c r="Z17" s="1842">
        <v>4244000000</v>
      </c>
    </row>
    <row r="18" spans="1:26">
      <c r="A18" s="1576" t="s">
        <v>2629</v>
      </c>
      <c r="B18" s="1580" t="s">
        <v>3867</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2">
        <v>1283000000</v>
      </c>
      <c r="Z18" s="1842">
        <v>1371000000</v>
      </c>
    </row>
    <row r="19" spans="1:26">
      <c r="A19" s="1576" t="s">
        <v>83</v>
      </c>
      <c r="B19" s="1580" t="s">
        <v>540</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60"/>
      <c r="U19" s="1579"/>
      <c r="V19" s="1579"/>
      <c r="W19" s="1579"/>
      <c r="X19" s="1579"/>
      <c r="Y19" s="1842"/>
      <c r="Z19" s="1842"/>
    </row>
    <row r="20" spans="1:26">
      <c r="A20" s="1580" t="s">
        <v>90</v>
      </c>
      <c r="B20" s="1580" t="s">
        <v>3872</v>
      </c>
      <c r="C20" s="1578" t="s">
        <v>81</v>
      </c>
      <c r="D20" s="1581">
        <v>54900000</v>
      </c>
      <c r="E20" s="1581">
        <v>19100000</v>
      </c>
      <c r="F20" s="1581">
        <v>20400000</v>
      </c>
      <c r="G20" s="1581">
        <v>14600000</v>
      </c>
      <c r="H20" s="2058"/>
      <c r="I20" s="2058"/>
      <c r="J20" s="2058"/>
      <c r="K20" s="2058"/>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2">
        <v>36000000</v>
      </c>
      <c r="Z20" s="1842">
        <v>39000000</v>
      </c>
    </row>
    <row r="21" spans="1:26">
      <c r="A21" s="1576" t="s">
        <v>391</v>
      </c>
      <c r="B21" s="1580" t="s">
        <v>5815</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2">
        <v>2653000000</v>
      </c>
      <c r="Z21" s="1842">
        <v>2834000000</v>
      </c>
    </row>
    <row r="22" spans="1:26">
      <c r="A22" s="2615" t="s">
        <v>5816</v>
      </c>
      <c r="B22" s="2615" t="s">
        <v>5816</v>
      </c>
      <c r="C22" s="2616" t="s">
        <v>3508</v>
      </c>
      <c r="D22" s="1581"/>
      <c r="E22" s="1581"/>
      <c r="F22" s="1581"/>
      <c r="G22" s="1581"/>
      <c r="H22" s="2058"/>
      <c r="I22" s="2058"/>
      <c r="J22" s="2058"/>
      <c r="K22" s="2058"/>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2">
        <v>1935000000</v>
      </c>
      <c r="Z22" s="1842">
        <v>2071000000</v>
      </c>
    </row>
    <row r="23" spans="1:26">
      <c r="A23" s="2615" t="s">
        <v>5817</v>
      </c>
      <c r="B23" s="2615" t="s">
        <v>5817</v>
      </c>
      <c r="C23" s="2616" t="s">
        <v>3508</v>
      </c>
      <c r="D23" s="1581"/>
      <c r="E23" s="1581"/>
      <c r="F23" s="1581"/>
      <c r="G23" s="1581"/>
      <c r="H23" s="2058"/>
      <c r="I23" s="2058"/>
      <c r="J23" s="2058"/>
      <c r="K23" s="2058"/>
      <c r="L23" s="1581"/>
      <c r="M23" s="1581"/>
      <c r="N23" s="1581"/>
      <c r="O23" s="1581"/>
      <c r="P23" s="1579"/>
      <c r="Q23" s="1579"/>
      <c r="R23" s="1579">
        <v>734000000</v>
      </c>
      <c r="S23" s="1579">
        <v>742000000</v>
      </c>
      <c r="T23" s="1579">
        <v>541000000</v>
      </c>
      <c r="U23" s="1579">
        <v>568000000</v>
      </c>
      <c r="V23" s="1579">
        <v>601000000</v>
      </c>
      <c r="W23" s="1579">
        <v>639000000</v>
      </c>
      <c r="X23" s="1579">
        <v>676000000</v>
      </c>
      <c r="Y23" s="1842">
        <v>717000000</v>
      </c>
      <c r="Z23" s="1842">
        <v>762000000</v>
      </c>
    </row>
    <row r="24" spans="1:26">
      <c r="A24" s="2615"/>
      <c r="B24" s="2615" t="s">
        <v>7216</v>
      </c>
      <c r="C24" s="1578" t="s">
        <v>81</v>
      </c>
      <c r="D24" s="1581"/>
      <c r="E24" s="1581"/>
      <c r="F24" s="1581"/>
      <c r="G24" s="1581"/>
      <c r="H24" s="2058"/>
      <c r="I24" s="2058"/>
      <c r="J24" s="2058"/>
      <c r="K24" s="2058"/>
      <c r="L24" s="1581"/>
      <c r="M24" s="1581"/>
      <c r="N24" s="1581"/>
      <c r="O24" s="1581"/>
      <c r="P24" s="1579"/>
      <c r="Q24" s="1579"/>
      <c r="R24" s="1579"/>
      <c r="S24" s="1579"/>
      <c r="T24" s="1579"/>
      <c r="U24" s="1579"/>
      <c r="V24" s="1579">
        <v>70000000</v>
      </c>
      <c r="W24" s="1579">
        <v>70000000</v>
      </c>
      <c r="X24" s="1579"/>
      <c r="Y24" s="1842"/>
      <c r="Z24" s="1842"/>
    </row>
    <row r="25" spans="1:26">
      <c r="A25" s="1577" t="s">
        <v>92</v>
      </c>
      <c r="B25" s="1577" t="s">
        <v>5818</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2">
        <v>1860000000</v>
      </c>
      <c r="Z25" s="1842">
        <v>1946000000</v>
      </c>
    </row>
    <row r="26" spans="1:26">
      <c r="A26" s="1576" t="s">
        <v>239</v>
      </c>
      <c r="B26" s="1580" t="s">
        <v>5819</v>
      </c>
      <c r="C26" s="1578" t="s">
        <v>95</v>
      </c>
      <c r="D26" s="2061">
        <f>D25-D30</f>
        <v>22600000</v>
      </c>
      <c r="E26" s="2061">
        <f>E25-E30</f>
        <v>12900000</v>
      </c>
      <c r="F26" s="2061">
        <f>F25-F30</f>
        <v>15400000.000000004</v>
      </c>
      <c r="G26" s="2061">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5" t="s">
        <v>209</v>
      </c>
      <c r="B27" s="2615" t="s">
        <v>209</v>
      </c>
      <c r="C27" s="2616"/>
      <c r="D27" s="2061"/>
      <c r="E27" s="2061"/>
      <c r="F27" s="2061"/>
      <c r="G27" s="2061"/>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2">
        <v>800000000</v>
      </c>
      <c r="Z27" s="1842">
        <v>833000000</v>
      </c>
    </row>
    <row r="28" spans="1:26">
      <c r="A28" s="2615" t="s">
        <v>5820</v>
      </c>
      <c r="B28" s="2615" t="s">
        <v>5820</v>
      </c>
      <c r="C28" s="2616"/>
      <c r="D28" s="2061"/>
      <c r="E28" s="2061"/>
      <c r="F28" s="2061"/>
      <c r="G28" s="2061"/>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2">
        <v>428000000</v>
      </c>
      <c r="Z28" s="1842">
        <v>441000000</v>
      </c>
    </row>
    <row r="29" spans="1:26">
      <c r="A29" s="2615"/>
      <c r="B29" s="2615" t="s">
        <v>5817</v>
      </c>
      <c r="C29" s="2616"/>
      <c r="D29" s="2061"/>
      <c r="E29" s="2061"/>
      <c r="F29" s="2061"/>
      <c r="G29" s="2061"/>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2">
        <v>632000000</v>
      </c>
      <c r="Z29" s="1842">
        <v>672000000</v>
      </c>
    </row>
    <row r="30" spans="1:26">
      <c r="A30" s="1584" t="s">
        <v>395</v>
      </c>
      <c r="B30" s="1580" t="s">
        <v>5821</v>
      </c>
      <c r="C30" s="1578" t="s">
        <v>95</v>
      </c>
      <c r="D30" s="1581">
        <v>46900000</v>
      </c>
      <c r="E30" s="1581">
        <v>115700000</v>
      </c>
      <c r="F30" s="1581">
        <v>33299999.999999996</v>
      </c>
      <c r="G30" s="1581">
        <v>243700000</v>
      </c>
      <c r="H30" s="2061">
        <f>H25-H26</f>
        <v>342000000</v>
      </c>
      <c r="I30" s="2061">
        <f>I25-I26</f>
        <v>812000000</v>
      </c>
      <c r="J30" s="2061">
        <f>J25-J26</f>
        <v>807000000</v>
      </c>
      <c r="K30" s="2061">
        <f>K25-K26</f>
        <v>1046000000</v>
      </c>
      <c r="L30" s="2062">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5822</v>
      </c>
      <c r="C31" s="1578" t="s">
        <v>75</v>
      </c>
      <c r="D31" s="2058"/>
      <c r="E31" s="2058"/>
      <c r="F31" s="2058"/>
      <c r="G31" s="2058"/>
      <c r="H31" s="2058"/>
      <c r="I31" s="2058"/>
      <c r="J31" s="2058"/>
      <c r="K31" s="2058"/>
      <c r="L31" s="1581">
        <v>88000000</v>
      </c>
      <c r="M31" s="1581"/>
      <c r="N31" s="1581">
        <v>18000000</v>
      </c>
      <c r="O31" s="1581">
        <v>4000000</v>
      </c>
      <c r="P31" s="1579">
        <v>0</v>
      </c>
      <c r="Q31" s="1579">
        <v>3000000</v>
      </c>
      <c r="R31" s="1579"/>
      <c r="S31" s="1579"/>
      <c r="T31" s="1579"/>
      <c r="U31" s="1579"/>
      <c r="V31" s="1579"/>
      <c r="W31" s="1579"/>
      <c r="X31" s="1579"/>
      <c r="Y31" s="1842"/>
      <c r="Z31" s="1842"/>
    </row>
    <row r="32" spans="1:26">
      <c r="A32" s="1580"/>
      <c r="B32" s="1577" t="s">
        <v>5823</v>
      </c>
      <c r="C32" s="1578"/>
      <c r="D32" s="2058"/>
      <c r="E32" s="2058"/>
      <c r="F32" s="2058"/>
      <c r="G32" s="2058"/>
      <c r="H32" s="2058"/>
      <c r="I32" s="2058"/>
      <c r="J32" s="2058"/>
      <c r="K32" s="2058"/>
      <c r="L32" s="1581"/>
      <c r="M32" s="1581"/>
      <c r="N32" s="1581"/>
      <c r="O32" s="1581"/>
      <c r="P32" s="1579"/>
      <c r="Q32" s="1579"/>
      <c r="R32" s="1579">
        <v>37000000</v>
      </c>
      <c r="S32" s="1579">
        <v>20000000</v>
      </c>
      <c r="T32" s="1579">
        <v>-58000000</v>
      </c>
      <c r="U32" s="1579">
        <v>0</v>
      </c>
      <c r="V32" s="1579">
        <v>0</v>
      </c>
      <c r="W32" s="1579">
        <v>0</v>
      </c>
      <c r="X32" s="1579">
        <v>0</v>
      </c>
      <c r="Y32" s="1842">
        <v>0</v>
      </c>
      <c r="Z32" s="1842">
        <v>0</v>
      </c>
    </row>
    <row r="33" spans="1:26">
      <c r="A33" s="1570" t="s">
        <v>76</v>
      </c>
      <c r="B33" s="1577" t="s">
        <v>5824</v>
      </c>
      <c r="C33" s="1577"/>
      <c r="D33" s="2058"/>
      <c r="E33" s="2058"/>
      <c r="F33" s="2058"/>
      <c r="G33" s="2058"/>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2">
        <v>813000000</v>
      </c>
      <c r="Z33" s="1842">
        <v>848000000</v>
      </c>
    </row>
    <row r="34" spans="1:26">
      <c r="A34" s="1570" t="s">
        <v>76</v>
      </c>
      <c r="B34" s="1577" t="s">
        <v>5825</v>
      </c>
      <c r="C34" s="1577"/>
      <c r="D34" s="2058"/>
      <c r="E34" s="2058"/>
      <c r="F34" s="2058"/>
      <c r="G34" s="2058"/>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2">
        <v>-415000000</v>
      </c>
      <c r="Z34" s="1842">
        <v>-426000000</v>
      </c>
    </row>
    <row r="35" spans="1:26" s="848" customFormat="1">
      <c r="A35" s="2059" t="s">
        <v>115</v>
      </c>
      <c r="B35" s="2005" t="s">
        <v>5826</v>
      </c>
      <c r="C35" s="2005" t="s">
        <v>35</v>
      </c>
      <c r="D35" s="2056">
        <v>78300000</v>
      </c>
      <c r="E35" s="2056">
        <v>174600000</v>
      </c>
      <c r="F35" s="2063">
        <v>168700000</v>
      </c>
      <c r="G35" s="2063">
        <v>24800000</v>
      </c>
      <c r="H35" s="2057">
        <v>-165000000</v>
      </c>
      <c r="I35" s="2057">
        <v>-83000000</v>
      </c>
      <c r="J35" s="2057">
        <v>-60000000</v>
      </c>
      <c r="K35" s="2057">
        <v>-19000000</v>
      </c>
      <c r="L35" s="2057">
        <v>8000000</v>
      </c>
      <c r="M35" s="2057">
        <v>-85000000</v>
      </c>
      <c r="N35" s="2057">
        <v>-343000000</v>
      </c>
      <c r="O35" s="2057">
        <v>-599000000</v>
      </c>
      <c r="P35" s="2008">
        <v>-286000000</v>
      </c>
      <c r="Q35" s="2008">
        <v>-341000000</v>
      </c>
      <c r="R35" s="2008">
        <v>-144000000</v>
      </c>
      <c r="S35" s="2008">
        <v>20000000</v>
      </c>
      <c r="T35" s="2008">
        <v>325000000</v>
      </c>
      <c r="U35" s="2008">
        <v>761000000</v>
      </c>
      <c r="V35" s="2008">
        <v>621000000</v>
      </c>
      <c r="W35" s="2008">
        <v>446000000</v>
      </c>
      <c r="X35" s="2008">
        <v>429000000</v>
      </c>
      <c r="Y35" s="2011">
        <v>415000000</v>
      </c>
      <c r="Z35" s="2011">
        <v>426000000</v>
      </c>
    </row>
    <row r="36" spans="1:26">
      <c r="A36" s="1576" t="s">
        <v>117</v>
      </c>
      <c r="B36" s="1577" t="s">
        <v>5827</v>
      </c>
      <c r="C36" s="1578" t="s">
        <v>119</v>
      </c>
      <c r="D36" s="2058">
        <v>8700000</v>
      </c>
      <c r="E36" s="2058">
        <v>72500000</v>
      </c>
      <c r="F36" s="2064">
        <v>77200000</v>
      </c>
      <c r="G36" s="2064">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2">
        <v>386000000</v>
      </c>
      <c r="Z36" s="1842">
        <v>400000000</v>
      </c>
    </row>
    <row r="37" spans="1:26">
      <c r="A37" s="1580" t="s">
        <v>418</v>
      </c>
      <c r="B37" s="1580" t="s">
        <v>418</v>
      </c>
      <c r="C37" s="1577" t="s">
        <v>264</v>
      </c>
      <c r="D37" s="2058">
        <v>22600000</v>
      </c>
      <c r="E37" s="2058">
        <v>88600000</v>
      </c>
      <c r="F37" s="2064">
        <v>82800000</v>
      </c>
      <c r="G37" s="2064">
        <v>23200000</v>
      </c>
      <c r="H37" s="2058"/>
      <c r="I37" s="2058"/>
      <c r="J37" s="2058"/>
      <c r="K37" s="2058"/>
      <c r="L37" s="2058"/>
      <c r="M37" s="1581">
        <v>0</v>
      </c>
      <c r="N37" s="1581">
        <v>0</v>
      </c>
      <c r="O37" s="1581">
        <v>0</v>
      </c>
      <c r="P37" s="1581"/>
      <c r="Q37" s="1581"/>
      <c r="R37" s="1581">
        <v>0</v>
      </c>
      <c r="S37" s="1581">
        <v>0</v>
      </c>
      <c r="T37" s="2060">
        <v>104000000</v>
      </c>
      <c r="U37" s="1579">
        <v>82000000</v>
      </c>
      <c r="V37" s="1579">
        <v>519000000</v>
      </c>
      <c r="W37" s="1579">
        <v>371000000</v>
      </c>
      <c r="X37" s="1579">
        <v>432000000</v>
      </c>
      <c r="Y37" s="1842">
        <v>428000000</v>
      </c>
      <c r="Z37" s="1842">
        <v>441000000</v>
      </c>
    </row>
    <row r="38" spans="1:26">
      <c r="A38" s="1580" t="s">
        <v>258</v>
      </c>
      <c r="B38" s="1580" t="s">
        <v>258</v>
      </c>
      <c r="C38" s="1577" t="s">
        <v>264</v>
      </c>
      <c r="D38" s="2058">
        <v>-13900000</v>
      </c>
      <c r="E38" s="2058">
        <v>-16100000.000000002</v>
      </c>
      <c r="F38" s="2064">
        <v>-5600000</v>
      </c>
      <c r="G38" s="2064">
        <v>-16600000.000000002</v>
      </c>
      <c r="H38" s="2058"/>
      <c r="I38" s="2058"/>
      <c r="J38" s="2058"/>
      <c r="K38" s="2058"/>
      <c r="L38" s="2058"/>
      <c r="M38" s="1581">
        <v>-53000000</v>
      </c>
      <c r="N38" s="1581">
        <v>-65000000</v>
      </c>
      <c r="O38" s="1581">
        <v>-49000000</v>
      </c>
      <c r="P38" s="1581"/>
      <c r="Q38" s="1581"/>
      <c r="R38" s="1581">
        <v>-43000000</v>
      </c>
      <c r="S38" s="1581">
        <v>-16000000</v>
      </c>
      <c r="T38" s="2060">
        <v>-75000000</v>
      </c>
      <c r="U38" s="1579">
        <v>-70000000</v>
      </c>
      <c r="V38" s="1579">
        <v>-64000000</v>
      </c>
      <c r="W38" s="1579">
        <v>-56000000</v>
      </c>
      <c r="X38" s="1579">
        <v>-42000000</v>
      </c>
      <c r="Y38" s="1842">
        <v>-42000000</v>
      </c>
      <c r="Z38" s="1842">
        <v>-42000000</v>
      </c>
    </row>
    <row r="39" spans="1:26">
      <c r="A39" s="1576" t="s">
        <v>1351</v>
      </c>
      <c r="B39" s="1580" t="s">
        <v>5828</v>
      </c>
      <c r="C39" s="1577" t="s">
        <v>264</v>
      </c>
      <c r="D39" s="2058">
        <v>0</v>
      </c>
      <c r="E39" s="2058">
        <v>0</v>
      </c>
      <c r="F39" s="2064">
        <v>0</v>
      </c>
      <c r="G39" s="2064">
        <v>7300000</v>
      </c>
      <c r="H39" s="2058"/>
      <c r="I39" s="2058"/>
      <c r="J39" s="2058"/>
      <c r="K39" s="2058"/>
      <c r="L39" s="2058"/>
      <c r="M39" s="1581">
        <v>0</v>
      </c>
      <c r="N39" s="1581">
        <v>0</v>
      </c>
      <c r="O39" s="1581">
        <v>0</v>
      </c>
      <c r="P39" s="1581"/>
      <c r="Q39" s="1581"/>
      <c r="R39" s="1581"/>
      <c r="S39" s="1581"/>
      <c r="T39" s="2060"/>
      <c r="U39" s="1579"/>
      <c r="V39" s="1579"/>
      <c r="W39" s="1579"/>
      <c r="X39" s="1579"/>
      <c r="Y39" s="1842"/>
      <c r="Z39" s="1842"/>
    </row>
    <row r="40" spans="1:26" ht="30.75" customHeight="1">
      <c r="A40" s="1576" t="s">
        <v>120</v>
      </c>
      <c r="B40" s="1577" t="s">
        <v>5829</v>
      </c>
      <c r="C40" s="1578" t="s">
        <v>119</v>
      </c>
      <c r="D40" s="2058">
        <f>D41+D46+D47</f>
        <v>63600000</v>
      </c>
      <c r="E40" s="2058">
        <f t="shared" ref="E40:O40" si="10">E41+E46+E47</f>
        <v>-20500000</v>
      </c>
      <c r="F40" s="2058">
        <f t="shared" si="10"/>
        <v>-45200000</v>
      </c>
      <c r="G40" s="2058">
        <f t="shared" si="10"/>
        <v>-159400000</v>
      </c>
      <c r="H40" s="2058">
        <f t="shared" si="10"/>
        <v>-157000000</v>
      </c>
      <c r="I40" s="2058">
        <f t="shared" si="10"/>
        <v>-45000000</v>
      </c>
      <c r="J40" s="2058">
        <f t="shared" si="10"/>
        <v>-25000000</v>
      </c>
      <c r="K40" s="2058">
        <f t="shared" si="10"/>
        <v>-57000000</v>
      </c>
      <c r="L40" s="2058">
        <f t="shared" si="10"/>
        <v>84000000</v>
      </c>
      <c r="M40" s="2058">
        <f t="shared" si="10"/>
        <v>-77000000</v>
      </c>
      <c r="N40" s="2058">
        <f t="shared" si="10"/>
        <v>-280000000</v>
      </c>
      <c r="O40" s="2058">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2">
        <v>30000000</v>
      </c>
      <c r="Z40" s="1842">
        <v>26000000</v>
      </c>
    </row>
    <row r="41" spans="1:26">
      <c r="A41" s="1576" t="s">
        <v>122</v>
      </c>
      <c r="B41" s="1580" t="s">
        <v>5830</v>
      </c>
      <c r="C41" s="1577" t="s">
        <v>124</v>
      </c>
      <c r="D41" s="2058">
        <v>79900000</v>
      </c>
      <c r="E41" s="2058">
        <v>-47700000</v>
      </c>
      <c r="F41" s="2064">
        <v>-16100000.000000002</v>
      </c>
      <c r="G41" s="2064">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2">
        <v>30000000</v>
      </c>
      <c r="Z41" s="1842">
        <v>26000000</v>
      </c>
    </row>
    <row r="42" spans="1:26">
      <c r="A42" s="1570" t="s">
        <v>76</v>
      </c>
      <c r="B42" s="1582" t="s">
        <v>3881</v>
      </c>
      <c r="C42" s="1577"/>
      <c r="D42" s="2058">
        <v>65099999.999999993</v>
      </c>
      <c r="E42" s="2058">
        <v>42300000</v>
      </c>
      <c r="F42" s="2064">
        <v>37300000</v>
      </c>
      <c r="G42" s="2064">
        <v>-66000000</v>
      </c>
      <c r="H42" s="2058"/>
      <c r="I42" s="2058"/>
      <c r="J42" s="2058"/>
      <c r="K42" s="2058"/>
      <c r="L42" s="1581">
        <v>96000000</v>
      </c>
      <c r="M42" s="1581">
        <v>-25000000</v>
      </c>
      <c r="N42" s="1581">
        <v>-284000000</v>
      </c>
      <c r="O42" s="1581">
        <v>-477000000</v>
      </c>
      <c r="P42" s="1581"/>
      <c r="Q42" s="1581"/>
      <c r="R42" s="1581"/>
      <c r="S42" s="1581"/>
      <c r="T42" s="2060"/>
      <c r="U42" s="1579"/>
      <c r="V42" s="1579"/>
      <c r="W42" s="1579"/>
      <c r="X42" s="1579"/>
      <c r="Y42" s="1842"/>
      <c r="Z42" s="1842"/>
    </row>
    <row r="43" spans="1:26">
      <c r="A43" s="1570" t="s">
        <v>76</v>
      </c>
      <c r="B43" s="1582" t="s">
        <v>5831</v>
      </c>
      <c r="C43" s="1577"/>
      <c r="D43" s="2058"/>
      <c r="E43" s="2058"/>
      <c r="F43" s="2058"/>
      <c r="G43" s="2058"/>
      <c r="H43" s="2058"/>
      <c r="I43" s="2058"/>
      <c r="J43" s="2058"/>
      <c r="K43" s="2058"/>
      <c r="L43" s="2058"/>
      <c r="M43" s="1581" t="s">
        <v>78</v>
      </c>
      <c r="N43" s="1581" t="s">
        <v>78</v>
      </c>
      <c r="O43" s="1581">
        <v>-463000000</v>
      </c>
      <c r="P43" s="1581"/>
      <c r="Q43" s="1581"/>
      <c r="R43" s="1581">
        <v>-272000000</v>
      </c>
      <c r="S43" s="1581">
        <v>186000000</v>
      </c>
      <c r="T43" s="2060">
        <v>282000000</v>
      </c>
      <c r="U43" s="1579">
        <v>449000000</v>
      </c>
      <c r="V43" s="1579">
        <v>67000000</v>
      </c>
      <c r="W43" s="1579">
        <v>131000000</v>
      </c>
      <c r="X43" s="1579">
        <v>39000000</v>
      </c>
      <c r="Y43" s="1842">
        <v>30000000</v>
      </c>
      <c r="Z43" s="1842">
        <v>26000000</v>
      </c>
    </row>
    <row r="44" spans="1:26">
      <c r="A44" s="1570" t="s">
        <v>76</v>
      </c>
      <c r="B44" s="1582" t="s">
        <v>5832</v>
      </c>
      <c r="C44" s="1577"/>
      <c r="D44" s="2058"/>
      <c r="E44" s="2058"/>
      <c r="F44" s="2058"/>
      <c r="G44" s="2058"/>
      <c r="H44" s="2058"/>
      <c r="I44" s="2058"/>
      <c r="J44" s="2058"/>
      <c r="K44" s="2058"/>
      <c r="L44" s="2058"/>
      <c r="M44" s="1581" t="s">
        <v>78</v>
      </c>
      <c r="N44" s="1581" t="s">
        <v>78</v>
      </c>
      <c r="O44" s="1581">
        <v>0</v>
      </c>
      <c r="P44" s="1581"/>
      <c r="Q44" s="1581"/>
      <c r="R44" s="1581">
        <v>-32000000</v>
      </c>
      <c r="S44" s="1581">
        <v>-131000000</v>
      </c>
      <c r="T44" s="2060">
        <v>0</v>
      </c>
      <c r="U44" s="1579">
        <v>300000000</v>
      </c>
      <c r="V44" s="1579">
        <v>100000000</v>
      </c>
      <c r="W44" s="1579">
        <v>0</v>
      </c>
      <c r="X44" s="1579">
        <v>0</v>
      </c>
      <c r="Y44" s="1842">
        <v>0</v>
      </c>
      <c r="Z44" s="1842">
        <v>0</v>
      </c>
    </row>
    <row r="45" spans="1:26">
      <c r="A45" s="1570" t="s">
        <v>76</v>
      </c>
      <c r="B45" s="1582" t="s">
        <v>3882</v>
      </c>
      <c r="C45" s="1577"/>
      <c r="D45" s="2058"/>
      <c r="E45" s="2058">
        <v>-90000000</v>
      </c>
      <c r="F45" s="2064">
        <v>-53300000</v>
      </c>
      <c r="G45" s="2064">
        <v>-90900000</v>
      </c>
      <c r="H45" s="2058"/>
      <c r="I45" s="2058"/>
      <c r="J45" s="2058"/>
      <c r="K45" s="2058"/>
      <c r="L45" s="1581">
        <v>-4000000</v>
      </c>
      <c r="M45" s="1581">
        <v>-39000000</v>
      </c>
      <c r="N45" s="1581">
        <v>2000000</v>
      </c>
      <c r="O45" s="1581">
        <v>-81000000</v>
      </c>
      <c r="P45" s="1581"/>
      <c r="Q45" s="1581"/>
      <c r="R45" s="1581"/>
      <c r="S45" s="1581"/>
      <c r="T45" s="2060"/>
      <c r="U45" s="1579"/>
      <c r="V45" s="1579"/>
      <c r="W45" s="1579"/>
      <c r="X45" s="1579"/>
      <c r="Y45" s="1842"/>
      <c r="Z45" s="1842"/>
    </row>
    <row r="46" spans="1:26">
      <c r="A46" s="1576" t="s">
        <v>431</v>
      </c>
      <c r="B46" s="1580" t="s">
        <v>350</v>
      </c>
      <c r="C46" s="1577" t="s">
        <v>124</v>
      </c>
      <c r="D46" s="2058">
        <v>-16300000</v>
      </c>
      <c r="E46" s="2058">
        <v>27200000</v>
      </c>
      <c r="F46" s="2064">
        <v>-29100000</v>
      </c>
      <c r="G46" s="2064">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2">
        <v>0</v>
      </c>
      <c r="Z46" s="1842">
        <v>0</v>
      </c>
    </row>
    <row r="47" spans="1:26">
      <c r="A47" s="1577" t="s">
        <v>253</v>
      </c>
      <c r="B47" s="1577" t="s">
        <v>4311</v>
      </c>
      <c r="C47" s="1577" t="s">
        <v>124</v>
      </c>
      <c r="D47" s="2058">
        <v>0</v>
      </c>
      <c r="E47" s="2058">
        <v>0</v>
      </c>
      <c r="F47" s="2064">
        <v>0</v>
      </c>
      <c r="G47" s="2064">
        <v>0</v>
      </c>
      <c r="H47" s="1581">
        <v>0</v>
      </c>
      <c r="I47" s="1581">
        <v>0</v>
      </c>
      <c r="J47" s="1581">
        <v>8000000</v>
      </c>
      <c r="K47" s="1581">
        <v>0</v>
      </c>
      <c r="L47" s="1581"/>
      <c r="M47" s="1581"/>
      <c r="N47" s="1581"/>
      <c r="O47" s="1581"/>
      <c r="P47" s="1581"/>
      <c r="Q47" s="1581"/>
      <c r="R47" s="1581"/>
      <c r="S47" s="1581"/>
      <c r="T47" s="2060"/>
      <c r="U47" s="1579"/>
      <c r="V47" s="1579"/>
      <c r="W47" s="1579"/>
      <c r="X47" s="1579"/>
      <c r="Y47" s="267"/>
      <c r="Z47" s="267"/>
    </row>
    <row r="48" spans="1:26">
      <c r="A48" s="1577" t="s">
        <v>5833</v>
      </c>
      <c r="B48" s="1577" t="s">
        <v>5834</v>
      </c>
      <c r="C48" s="1578" t="s">
        <v>119</v>
      </c>
      <c r="D48" s="2058">
        <v>24200000</v>
      </c>
      <c r="E48" s="2058">
        <v>54500000</v>
      </c>
      <c r="F48" s="2064">
        <v>56200000</v>
      </c>
      <c r="G48" s="2064">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5835</v>
      </c>
      <c r="B49" s="1577" t="s">
        <v>5836</v>
      </c>
      <c r="C49" s="1578" t="s">
        <v>119</v>
      </c>
      <c r="D49" s="2058">
        <v>-18200000</v>
      </c>
      <c r="E49" s="2058">
        <v>68100000</v>
      </c>
      <c r="F49" s="2064">
        <v>80500000</v>
      </c>
      <c r="G49" s="2064">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5837</v>
      </c>
      <c r="B50" s="1577" t="s">
        <v>5837</v>
      </c>
      <c r="C50" s="1578" t="s">
        <v>119</v>
      </c>
      <c r="D50" s="2058"/>
      <c r="E50" s="2058"/>
      <c r="F50" s="2058"/>
      <c r="G50" s="2058"/>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3581</v>
      </c>
      <c r="B51" s="1577" t="s">
        <v>3581</v>
      </c>
      <c r="C51" s="1578" t="s">
        <v>119</v>
      </c>
      <c r="D51" s="2061">
        <f t="shared" ref="D51:I51" si="11">D35-D36-D40-D47-D48-D49-D50</f>
        <v>0</v>
      </c>
      <c r="E51" s="2061">
        <f t="shared" si="11"/>
        <v>0</v>
      </c>
      <c r="F51" s="2061">
        <f t="shared" si="11"/>
        <v>0</v>
      </c>
      <c r="G51" s="2061">
        <f t="shared" si="11"/>
        <v>0</v>
      </c>
      <c r="H51" s="2061">
        <f t="shared" si="11"/>
        <v>43100000</v>
      </c>
      <c r="I51" s="2061">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878</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2">
        <f t="shared" si="12"/>
        <v>-1000000</v>
      </c>
      <c r="S55" s="1842">
        <f t="shared" si="12"/>
        <v>0</v>
      </c>
      <c r="T55" s="1842">
        <f>T6-T7-T13</f>
        <v>-1000000</v>
      </c>
      <c r="U55" s="1842">
        <f>U6-U7-U13</f>
        <v>0</v>
      </c>
      <c r="V55" s="1842">
        <f t="shared" ref="V55:Z55" si="13">V6-V7-V13</f>
        <v>0</v>
      </c>
      <c r="W55" s="1842">
        <f t="shared" si="13"/>
        <v>-1000000</v>
      </c>
      <c r="X55" s="1842">
        <f t="shared" si="13"/>
        <v>0</v>
      </c>
      <c r="Y55" s="1842">
        <f t="shared" si="13"/>
        <v>0</v>
      </c>
      <c r="Z55" s="1842">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2">
        <f t="shared" si="14"/>
        <v>0</v>
      </c>
      <c r="S56" s="1842">
        <f t="shared" si="14"/>
        <v>0</v>
      </c>
      <c r="T56" s="1842">
        <f>T7-T8-T12</f>
        <v>0</v>
      </c>
      <c r="U56" s="1842">
        <f>U7-U8-U12</f>
        <v>0</v>
      </c>
      <c r="V56" s="1842">
        <f t="shared" ref="V56:Z56" si="15">V7-V8-V12</f>
        <v>0</v>
      </c>
      <c r="W56" s="1842">
        <f t="shared" si="15"/>
        <v>1000000</v>
      </c>
      <c r="X56" s="1842">
        <f t="shared" si="15"/>
        <v>0</v>
      </c>
      <c r="Y56" s="1842">
        <f t="shared" si="15"/>
        <v>0</v>
      </c>
      <c r="Z56" s="1842">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2">
        <f t="shared" si="16"/>
        <v>0</v>
      </c>
      <c r="S57" s="1842">
        <f>S8-S9-S10-S11</f>
        <v>-1000000</v>
      </c>
      <c r="T57" s="1842">
        <f>T8-T9-T10-T11</f>
        <v>0</v>
      </c>
      <c r="U57" s="1842">
        <f>U8-U9-U10-U11</f>
        <v>0</v>
      </c>
      <c r="V57" s="1842">
        <f t="shared" ref="V57:Z57" si="17">V8-V9-V10-V11</f>
        <v>0</v>
      </c>
      <c r="W57" s="1842">
        <f t="shared" si="17"/>
        <v>0</v>
      </c>
      <c r="X57" s="1842">
        <f t="shared" si="17"/>
        <v>-1000000</v>
      </c>
      <c r="Y57" s="1842">
        <f t="shared" si="17"/>
        <v>-1000000</v>
      </c>
      <c r="Z57" s="1842">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2">
        <f t="shared" si="18"/>
        <v>0</v>
      </c>
      <c r="S58" s="1842">
        <f t="shared" si="18"/>
        <v>-1000000</v>
      </c>
      <c r="T58" s="1842">
        <f>T13-T14-T15</f>
        <v>0</v>
      </c>
      <c r="U58" s="1842">
        <f>U13-U14-U15</f>
        <v>0</v>
      </c>
      <c r="V58" s="1842">
        <f t="shared" ref="V58:Z58" si="19">V13-V14-V15</f>
        <v>0</v>
      </c>
      <c r="W58" s="1842">
        <f t="shared" si="19"/>
        <v>0</v>
      </c>
      <c r="X58" s="1842">
        <f t="shared" si="19"/>
        <v>0</v>
      </c>
      <c r="Y58" s="1842">
        <f t="shared" si="19"/>
        <v>1000000</v>
      </c>
      <c r="Z58" s="1842">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2">
        <f>R16-R17-R25-R32</f>
        <v>-37000000</v>
      </c>
      <c r="S59" s="1842">
        <f>S16-S17-S25-S32</f>
        <v>-20000000</v>
      </c>
      <c r="T59" s="1842">
        <f>T16-T17-T25-T31-T32</f>
        <v>58000000</v>
      </c>
      <c r="U59" s="1842">
        <f t="shared" ref="U59:Z59" si="21">U16-U17-U25-U31-U32</f>
        <v>0</v>
      </c>
      <c r="V59" s="1842">
        <f t="shared" si="21"/>
        <v>0</v>
      </c>
      <c r="W59" s="1842">
        <f t="shared" si="21"/>
        <v>0</v>
      </c>
      <c r="X59" s="1842">
        <f t="shared" si="21"/>
        <v>0</v>
      </c>
      <c r="Y59" s="1842">
        <f t="shared" si="21"/>
        <v>0</v>
      </c>
      <c r="Z59" s="1842">
        <f t="shared" si="21"/>
        <v>0</v>
      </c>
    </row>
    <row r="60" spans="1:26">
      <c r="B60" s="1570" t="s">
        <v>1626</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2">
        <f t="shared" si="22"/>
        <v>0</v>
      </c>
      <c r="S60" s="1842">
        <f t="shared" si="22"/>
        <v>0</v>
      </c>
      <c r="T60" s="1842">
        <f>T25-T26-T30</f>
        <v>0</v>
      </c>
      <c r="U60" s="1842">
        <f>U25-U26-U30</f>
        <v>0</v>
      </c>
      <c r="V60" s="1842">
        <f t="shared" ref="V60:Z60" si="23">V25-V26-V30</f>
        <v>0</v>
      </c>
      <c r="W60" s="1842">
        <f t="shared" si="23"/>
        <v>0</v>
      </c>
      <c r="X60" s="1842">
        <f t="shared" si="23"/>
        <v>0</v>
      </c>
      <c r="Y60" s="1842">
        <f t="shared" si="23"/>
        <v>0</v>
      </c>
      <c r="Z60" s="1842">
        <f t="shared" si="23"/>
        <v>0</v>
      </c>
    </row>
    <row r="61" spans="1:26">
      <c r="B61" s="1570" t="s">
        <v>148</v>
      </c>
      <c r="D61" s="2065">
        <f>D35-D36-D40-D48-D49-D50-D51</f>
        <v>0</v>
      </c>
      <c r="E61" s="2065">
        <f t="shared" ref="E61:S61" si="24">E35-E36-E40-E48-E49-E50-E51</f>
        <v>0</v>
      </c>
      <c r="F61" s="2065">
        <f t="shared" si="24"/>
        <v>0</v>
      </c>
      <c r="G61" s="2065">
        <f t="shared" si="24"/>
        <v>0</v>
      </c>
      <c r="H61" s="2065">
        <f t="shared" si="24"/>
        <v>0</v>
      </c>
      <c r="I61" s="2065">
        <f t="shared" si="24"/>
        <v>0</v>
      </c>
      <c r="J61" s="2065">
        <f t="shared" si="24"/>
        <v>0</v>
      </c>
      <c r="K61" s="2065">
        <f t="shared" si="24"/>
        <v>1000000</v>
      </c>
      <c r="L61" s="2065">
        <f t="shared" si="24"/>
        <v>-1000000</v>
      </c>
      <c r="M61" s="2065">
        <f t="shared" si="24"/>
        <v>0</v>
      </c>
      <c r="N61" s="2065">
        <f>N35-N36-N40-N48-N49-N50-N51</f>
        <v>1000000</v>
      </c>
      <c r="O61" s="2065">
        <f t="shared" si="24"/>
        <v>1000000</v>
      </c>
      <c r="P61" s="2065">
        <f t="shared" si="24"/>
        <v>0</v>
      </c>
      <c r="Q61" s="1842">
        <f t="shared" si="24"/>
        <v>-1000000</v>
      </c>
      <c r="R61" s="1842">
        <f t="shared" si="24"/>
        <v>1000000</v>
      </c>
      <c r="S61" s="1842">
        <f t="shared" si="24"/>
        <v>-1000000</v>
      </c>
      <c r="T61" s="1842">
        <f>T35-T36-T40-T48-T49-T50-T51</f>
        <v>0</v>
      </c>
      <c r="U61" s="1842">
        <f>U35-U36-U40-U48-U49-U50-U51</f>
        <v>-1000000</v>
      </c>
      <c r="V61" s="1842">
        <f t="shared" ref="V61:Z61" si="25">V35-V36-V40-V48-V49-V50-V51</f>
        <v>0</v>
      </c>
      <c r="W61" s="1842">
        <f t="shared" si="25"/>
        <v>0</v>
      </c>
      <c r="X61" s="1842">
        <f t="shared" si="25"/>
        <v>0</v>
      </c>
      <c r="Y61" s="1842">
        <f t="shared" si="25"/>
        <v>-1000000</v>
      </c>
      <c r="Z61" s="1842">
        <f t="shared" si="25"/>
        <v>0</v>
      </c>
    </row>
    <row r="62" spans="1:26">
      <c r="B62" s="1570" t="s">
        <v>1174</v>
      </c>
      <c r="D62" s="2065">
        <f>D36-D37-D38-D39</f>
        <v>0</v>
      </c>
      <c r="E62" s="2065">
        <f t="shared" ref="E62:S62" si="26">E36-E37-E38-E39</f>
        <v>1.862645149230957E-9</v>
      </c>
      <c r="F62" s="2065">
        <f t="shared" si="26"/>
        <v>0</v>
      </c>
      <c r="G62" s="2065">
        <f t="shared" si="26"/>
        <v>0</v>
      </c>
      <c r="H62" s="2066">
        <f t="shared" si="26"/>
        <v>-6000000</v>
      </c>
      <c r="I62" s="2066">
        <f t="shared" si="26"/>
        <v>73000000</v>
      </c>
      <c r="J62" s="2066">
        <f t="shared" si="26"/>
        <v>57000000</v>
      </c>
      <c r="K62" s="2066">
        <f t="shared" si="26"/>
        <v>95000000</v>
      </c>
      <c r="L62" s="2066">
        <f t="shared" si="26"/>
        <v>-75000000</v>
      </c>
      <c r="M62" s="2065">
        <f t="shared" si="26"/>
        <v>0</v>
      </c>
      <c r="N62" s="2065">
        <f>N36-N37-N38-N39</f>
        <v>0</v>
      </c>
      <c r="O62" s="2065">
        <f t="shared" si="26"/>
        <v>0</v>
      </c>
      <c r="P62" s="2069">
        <f>P36-P37-P38-P39</f>
        <v>-90000000</v>
      </c>
      <c r="Q62" s="2070">
        <f t="shared" si="26"/>
        <v>-50000000</v>
      </c>
      <c r="R62" s="2068">
        <f t="shared" si="26"/>
        <v>0</v>
      </c>
      <c r="S62" s="2068">
        <f t="shared" si="26"/>
        <v>1000000</v>
      </c>
      <c r="T62" s="2068">
        <f>T36-T37-T38-T39</f>
        <v>0</v>
      </c>
      <c r="U62" s="2068">
        <f>U36-U37-U38-U39</f>
        <v>1000000</v>
      </c>
      <c r="V62" s="2068">
        <f t="shared" ref="V62:Z62" si="27">V36-V37-V38-V39</f>
        <v>-1000000</v>
      </c>
      <c r="W62" s="2068">
        <f t="shared" si="27"/>
        <v>0</v>
      </c>
      <c r="X62" s="2068">
        <f t="shared" si="27"/>
        <v>0</v>
      </c>
      <c r="Y62" s="2068">
        <f t="shared" si="27"/>
        <v>0</v>
      </c>
      <c r="Z62" s="2068">
        <f t="shared" si="27"/>
        <v>1000000</v>
      </c>
    </row>
    <row r="63" spans="1:26">
      <c r="B63" s="1570" t="s">
        <v>297</v>
      </c>
      <c r="D63" s="2065">
        <f>D40-D41-D46-D47</f>
        <v>0</v>
      </c>
      <c r="E63" s="2065">
        <f t="shared" ref="E63:O63" si="28">E40-E41-E46-E47</f>
        <v>0</v>
      </c>
      <c r="F63" s="2065">
        <f t="shared" si="28"/>
        <v>0</v>
      </c>
      <c r="G63" s="2065">
        <f t="shared" si="28"/>
        <v>0</v>
      </c>
      <c r="H63" s="2065">
        <f t="shared" si="28"/>
        <v>0</v>
      </c>
      <c r="I63" s="2065">
        <f t="shared" si="28"/>
        <v>0</v>
      </c>
      <c r="J63" s="2065">
        <f>J40-J41-J46-J47</f>
        <v>0</v>
      </c>
      <c r="K63" s="2065">
        <f t="shared" si="28"/>
        <v>0</v>
      </c>
      <c r="L63" s="2065">
        <f t="shared" si="28"/>
        <v>0</v>
      </c>
      <c r="M63" s="2065">
        <f t="shared" si="28"/>
        <v>0</v>
      </c>
      <c r="N63" s="2065">
        <f t="shared" si="28"/>
        <v>0</v>
      </c>
      <c r="O63" s="2065">
        <f t="shared" si="28"/>
        <v>0</v>
      </c>
      <c r="P63" s="2068">
        <f t="shared" ref="P63:U63" si="29">P41+P46-P40</f>
        <v>0</v>
      </c>
      <c r="Q63" s="2068">
        <f t="shared" si="29"/>
        <v>0</v>
      </c>
      <c r="R63" s="2068">
        <f t="shared" si="29"/>
        <v>0</v>
      </c>
      <c r="S63" s="2068">
        <f t="shared" si="29"/>
        <v>0</v>
      </c>
      <c r="T63" s="2068">
        <f t="shared" si="29"/>
        <v>0</v>
      </c>
      <c r="U63" s="2068">
        <f t="shared" si="29"/>
        <v>0</v>
      </c>
      <c r="V63" s="2068">
        <f t="shared" ref="V63:Z63" si="30">V41+V46-V40</f>
        <v>0</v>
      </c>
      <c r="W63" s="2068">
        <f t="shared" si="30"/>
        <v>0</v>
      </c>
      <c r="X63" s="2068">
        <f t="shared" si="30"/>
        <v>0</v>
      </c>
      <c r="Y63" s="2068">
        <f t="shared" si="30"/>
        <v>0</v>
      </c>
      <c r="Z63" s="2068">
        <f t="shared" si="30"/>
        <v>0</v>
      </c>
    </row>
    <row r="64" spans="1:26">
      <c r="U64" s="1579"/>
      <c r="V64" s="1579"/>
      <c r="W64" s="1579"/>
      <c r="X64" s="1579"/>
    </row>
    <row r="65" spans="2:26">
      <c r="D65" s="1590"/>
      <c r="U65" s="1579"/>
      <c r="V65" s="1579"/>
      <c r="W65" s="1579"/>
      <c r="X65" s="1579"/>
    </row>
    <row r="66" spans="2:26">
      <c r="B66" s="1570" t="s">
        <v>546</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2">
        <v>8646000000</v>
      </c>
      <c r="S66" s="1842">
        <v>9139000000</v>
      </c>
      <c r="T66" s="1842">
        <v>9798000000</v>
      </c>
      <c r="U66" s="1842">
        <v>10281000000</v>
      </c>
      <c r="V66" s="1592">
        <v>10884000000</v>
      </c>
      <c r="W66" s="1592">
        <v>11564000000</v>
      </c>
      <c r="X66" s="1592">
        <v>12297000000</v>
      </c>
      <c r="Y66" s="1842">
        <v>13117000000</v>
      </c>
      <c r="Z66" s="1842">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1">
        <f t="shared" si="31"/>
        <v>52.620916687769061</v>
      </c>
      <c r="L67" s="1971">
        <f t="shared" si="31"/>
        <v>46.530872056015276</v>
      </c>
      <c r="M67" s="1971">
        <f t="shared" si="31"/>
        <v>55.223260643821391</v>
      </c>
      <c r="N67" s="1971">
        <f t="shared" si="31"/>
        <v>62.615972348553761</v>
      </c>
      <c r="O67" s="1971">
        <f t="shared" si="31"/>
        <v>60.26819346090101</v>
      </c>
      <c r="P67" s="1971">
        <f t="shared" si="31"/>
        <v>54.442970822281168</v>
      </c>
      <c r="Q67" s="1971">
        <f t="shared" si="31"/>
        <v>51.843630533974597</v>
      </c>
      <c r="R67" s="1971">
        <f t="shared" si="31"/>
        <v>47.293546148507978</v>
      </c>
      <c r="S67" s="1971">
        <f t="shared" si="31"/>
        <v>47.937411095305833</v>
      </c>
      <c r="T67" s="1971">
        <f>(T6/T66)*100</f>
        <v>41.202286180853235</v>
      </c>
      <c r="U67" s="1971">
        <f>(U6/U66)*100</f>
        <v>41.211944363388774</v>
      </c>
      <c r="V67" s="1971">
        <f t="shared" ref="V67:Z67" si="32">(V6/V66)*100</f>
        <v>42.355751561925764</v>
      </c>
      <c r="W67" s="1971">
        <f t="shared" si="32"/>
        <v>41.975095122794883</v>
      </c>
      <c r="X67" s="1971">
        <f t="shared" si="32"/>
        <v>41.57924697080589</v>
      </c>
      <c r="Y67" s="1971">
        <f t="shared" si="32"/>
        <v>41.297552794084012</v>
      </c>
      <c r="Z67" s="1971">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1">
        <f t="shared" si="33"/>
        <v>52.139782223347687</v>
      </c>
      <c r="L68" s="1971">
        <f t="shared" si="33"/>
        <v>46.700615319329515</v>
      </c>
      <c r="M68" s="1971">
        <f t="shared" si="33"/>
        <v>54.14330218068536</v>
      </c>
      <c r="N68" s="1971">
        <f t="shared" si="33"/>
        <v>56.376205202837916</v>
      </c>
      <c r="O68" s="1971">
        <f t="shared" si="33"/>
        <v>51.227964441765863</v>
      </c>
      <c r="P68" s="1971">
        <f t="shared" si="33"/>
        <v>50.649867374005311</v>
      </c>
      <c r="Q68" s="1971">
        <f t="shared" si="33"/>
        <v>47.638426439758291</v>
      </c>
      <c r="R68" s="1971">
        <f t="shared" si="33"/>
        <v>45.200092528336803</v>
      </c>
      <c r="S68" s="1971">
        <f t="shared" si="33"/>
        <v>47.948353211511105</v>
      </c>
      <c r="T68" s="1971">
        <f>(T16/T66)*100</f>
        <v>45.111247193304756</v>
      </c>
      <c r="U68" s="1971">
        <f>(U16/U66)*100</f>
        <v>48.613948059527281</v>
      </c>
      <c r="V68" s="1971">
        <f t="shared" ref="V68:Z68" si="34">(V16/V66)*100</f>
        <v>48.061374494671078</v>
      </c>
      <c r="W68" s="1971">
        <f t="shared" si="34"/>
        <v>45.840539605672774</v>
      </c>
      <c r="X68" s="1971">
        <f t="shared" si="34"/>
        <v>45.067902740505815</v>
      </c>
      <c r="Y68" s="1971">
        <f t="shared" si="34"/>
        <v>44.461385987649614</v>
      </c>
      <c r="Z68" s="1971">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6" bestFit="1" customWidth="1"/>
    <col min="2" max="2" width="33.140625" style="2356" bestFit="1" customWidth="1"/>
    <col min="3" max="3" width="17.28515625" style="2356" bestFit="1" customWidth="1"/>
    <col min="4" max="4" width="11.28515625" style="2356" bestFit="1" customWidth="1"/>
    <col min="5" max="5" width="11.140625" style="2356" bestFit="1" customWidth="1"/>
    <col min="6" max="11" width="12.7109375" style="2356" bestFit="1" customWidth="1"/>
    <col min="12" max="12" width="11.42578125" style="2356" customWidth="1"/>
    <col min="13" max="16384" width="9.140625" style="454"/>
  </cols>
  <sheetData>
    <row r="1" spans="1:20" ht="13.15" customHeight="1">
      <c r="A1" s="792" t="s">
        <v>5838</v>
      </c>
      <c r="B1" s="2369" t="s">
        <v>5839</v>
      </c>
      <c r="C1" s="2355"/>
      <c r="D1" s="792"/>
      <c r="E1" s="792"/>
      <c r="G1" s="792"/>
      <c r="H1" s="792"/>
      <c r="I1" s="2357"/>
    </row>
    <row r="2" spans="1:20" ht="13.15" customHeight="1">
      <c r="A2" s="792"/>
      <c r="B2" s="2369" t="s">
        <v>5840</v>
      </c>
      <c r="C2" s="2358"/>
      <c r="D2" s="792"/>
      <c r="E2" s="792"/>
      <c r="F2" s="792"/>
      <c r="G2" s="792"/>
      <c r="H2" s="792"/>
      <c r="I2" s="2357"/>
      <c r="L2" s="2573"/>
      <c r="M2" s="2574"/>
      <c r="N2" s="2574"/>
      <c r="O2" s="2574"/>
      <c r="P2" s="2574"/>
      <c r="Q2" s="2574"/>
      <c r="R2" s="2574"/>
      <c r="S2" s="2574"/>
      <c r="T2" s="2574"/>
    </row>
    <row r="3" spans="1:20" ht="13.15" customHeight="1">
      <c r="B3" s="590" t="s">
        <v>3</v>
      </c>
      <c r="C3" s="590"/>
      <c r="D3" s="2359">
        <v>2013</v>
      </c>
      <c r="E3" s="2359">
        <v>2014</v>
      </c>
      <c r="F3" s="2359">
        <v>2015</v>
      </c>
      <c r="G3" s="2359">
        <v>2016</v>
      </c>
      <c r="H3" s="2359">
        <v>2017</v>
      </c>
      <c r="I3" s="2359">
        <v>2018</v>
      </c>
      <c r="J3" s="2359">
        <v>2019</v>
      </c>
      <c r="K3" s="2359">
        <v>2020</v>
      </c>
      <c r="L3" s="2573"/>
      <c r="M3" s="2574"/>
      <c r="N3" s="2574"/>
      <c r="O3" s="2574"/>
      <c r="P3" s="2574"/>
      <c r="Q3" s="2574"/>
      <c r="R3" s="2574"/>
      <c r="S3" s="2574"/>
      <c r="T3" s="2574"/>
    </row>
    <row r="4" spans="1:20" ht="13.15" customHeight="1">
      <c r="B4" s="590" t="s">
        <v>4</v>
      </c>
      <c r="C4" s="590"/>
      <c r="D4" s="583" t="s">
        <v>18</v>
      </c>
      <c r="E4" s="584" t="s">
        <v>19</v>
      </c>
      <c r="F4" s="583" t="s">
        <v>20</v>
      </c>
      <c r="G4" s="583" t="s">
        <v>21</v>
      </c>
      <c r="H4" s="583" t="s">
        <v>22</v>
      </c>
      <c r="I4" s="2357" t="s">
        <v>23</v>
      </c>
      <c r="J4" s="2356" t="s">
        <v>24</v>
      </c>
      <c r="K4" s="2372" t="s">
        <v>25</v>
      </c>
      <c r="L4" s="2573"/>
      <c r="M4" s="2574"/>
      <c r="N4" s="2574"/>
      <c r="O4" s="2574"/>
      <c r="P4" s="2574"/>
      <c r="Q4" s="2574"/>
      <c r="R4" s="2574"/>
      <c r="S4" s="2574"/>
      <c r="T4" s="2574"/>
    </row>
    <row r="5" spans="1:20" ht="13.15" customHeight="1">
      <c r="A5" s="585" t="s">
        <v>28</v>
      </c>
      <c r="B5" s="590" t="s">
        <v>29</v>
      </c>
      <c r="C5" s="590"/>
      <c r="D5" s="2360" t="s">
        <v>30</v>
      </c>
      <c r="E5" s="2360" t="s">
        <v>30</v>
      </c>
      <c r="F5" s="2360" t="s">
        <v>30</v>
      </c>
      <c r="G5" s="2360" t="s">
        <v>369</v>
      </c>
      <c r="H5" s="2360" t="s">
        <v>369</v>
      </c>
      <c r="I5" s="2360" t="s">
        <v>32</v>
      </c>
      <c r="J5" s="2360" t="s">
        <v>32</v>
      </c>
      <c r="K5" s="2372" t="s">
        <v>32</v>
      </c>
      <c r="L5" s="2573"/>
      <c r="M5" s="2574"/>
      <c r="N5" s="2574"/>
      <c r="O5" s="2574"/>
      <c r="P5" s="2574"/>
      <c r="Q5" s="2574"/>
      <c r="R5" s="2574"/>
      <c r="S5" s="2574"/>
      <c r="T5" s="2574"/>
    </row>
    <row r="6" spans="1:20" s="1933" customFormat="1" ht="13.15" customHeight="1">
      <c r="A6" s="793" t="s">
        <v>33</v>
      </c>
      <c r="B6" s="793" t="s">
        <v>5841</v>
      </c>
      <c r="C6" s="793" t="s">
        <v>35</v>
      </c>
      <c r="D6" s="2572">
        <v>110800000</v>
      </c>
      <c r="E6" s="2572">
        <v>151100000</v>
      </c>
      <c r="F6" s="2572">
        <v>141200000</v>
      </c>
      <c r="G6" s="2572">
        <v>171100000</v>
      </c>
      <c r="H6" s="2572">
        <f>H7+H14</f>
        <v>248500000</v>
      </c>
      <c r="I6" s="2572">
        <f t="shared" ref="I6:K6" si="0">I7+I14</f>
        <v>261900000</v>
      </c>
      <c r="J6" s="2572">
        <f t="shared" si="0"/>
        <v>288300000</v>
      </c>
      <c r="K6" s="2572">
        <f t="shared" si="0"/>
        <v>317700000</v>
      </c>
      <c r="L6" s="2575"/>
      <c r="M6" s="2574"/>
      <c r="N6" s="2574"/>
      <c r="O6" s="2574"/>
      <c r="P6" s="2574"/>
      <c r="Q6" s="2574"/>
      <c r="R6" s="2574"/>
      <c r="S6" s="2574"/>
      <c r="T6" s="2574"/>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3"/>
      <c r="M7" s="2574"/>
      <c r="N7" s="2574"/>
      <c r="O7" s="2574"/>
      <c r="P7" s="2574"/>
      <c r="Q7" s="2574"/>
      <c r="R7" s="2574"/>
      <c r="S7" s="2574"/>
      <c r="T7" s="2574"/>
    </row>
    <row r="8" spans="1:20" ht="13.15" customHeight="1">
      <c r="A8" s="792" t="s">
        <v>5842</v>
      </c>
      <c r="B8" s="792" t="s">
        <v>5232</v>
      </c>
      <c r="C8" s="2364"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3"/>
      <c r="M8" s="2574"/>
      <c r="N8" s="2574"/>
      <c r="O8" s="2574"/>
      <c r="P8" s="2574"/>
      <c r="Q8" s="2574"/>
      <c r="R8" s="2574"/>
      <c r="S8" s="2574"/>
      <c r="T8" s="2574"/>
    </row>
    <row r="9" spans="1:20" ht="13.15" customHeight="1">
      <c r="A9" s="792" t="s">
        <v>5843</v>
      </c>
      <c r="B9" s="792" t="s">
        <v>5844</v>
      </c>
      <c r="C9" s="585" t="s">
        <v>44</v>
      </c>
      <c r="D9" s="21">
        <v>700000</v>
      </c>
      <c r="E9" s="21">
        <v>1100000</v>
      </c>
      <c r="F9" s="21">
        <v>1900000</v>
      </c>
      <c r="G9" s="125">
        <v>2400000</v>
      </c>
      <c r="H9" s="125">
        <v>3400000</v>
      </c>
      <c r="I9" s="125">
        <v>5400000</v>
      </c>
      <c r="J9" s="125">
        <v>6100000</v>
      </c>
      <c r="K9" s="125">
        <v>7000000</v>
      </c>
      <c r="L9" s="2573"/>
      <c r="M9" s="2573"/>
      <c r="N9" s="2573"/>
      <c r="O9" s="2573"/>
      <c r="P9" s="2574"/>
      <c r="Q9" s="2574"/>
      <c r="R9" s="2574"/>
      <c r="S9" s="2574"/>
      <c r="T9" s="2574"/>
    </row>
    <row r="10" spans="1:20" ht="13.15" customHeight="1">
      <c r="A10" s="792" t="s">
        <v>5845</v>
      </c>
      <c r="B10" s="792" t="s">
        <v>5846</v>
      </c>
      <c r="C10" s="585" t="s">
        <v>44</v>
      </c>
      <c r="D10" s="21">
        <v>5600000</v>
      </c>
      <c r="E10" s="21">
        <v>8500000</v>
      </c>
      <c r="F10" s="21">
        <v>9300000</v>
      </c>
      <c r="G10" s="125">
        <v>2900000</v>
      </c>
      <c r="H10" s="125">
        <v>8900000</v>
      </c>
      <c r="I10" s="125">
        <v>18500000</v>
      </c>
      <c r="J10" s="125">
        <v>21100000</v>
      </c>
      <c r="K10" s="125">
        <v>24000000</v>
      </c>
      <c r="L10" s="2573"/>
      <c r="M10" s="2573"/>
      <c r="N10" s="2573"/>
      <c r="O10" s="2573"/>
      <c r="P10" s="2574"/>
      <c r="Q10" s="2574"/>
      <c r="R10" s="2574"/>
      <c r="S10" s="2574"/>
      <c r="T10" s="2574"/>
    </row>
    <row r="11" spans="1:20" ht="13.15" customHeight="1">
      <c r="A11" s="792" t="s">
        <v>5847</v>
      </c>
      <c r="B11" s="792" t="s">
        <v>5848</v>
      </c>
      <c r="C11" s="585" t="s">
        <v>44</v>
      </c>
      <c r="D11" s="21">
        <v>58700000</v>
      </c>
      <c r="E11" s="21">
        <v>64300000</v>
      </c>
      <c r="F11" s="21">
        <v>71100000</v>
      </c>
      <c r="G11" s="125">
        <v>76300000</v>
      </c>
      <c r="H11" s="125">
        <v>92800000</v>
      </c>
      <c r="I11" s="125">
        <v>94000000</v>
      </c>
      <c r="J11" s="125">
        <v>107200000</v>
      </c>
      <c r="K11" s="21">
        <v>122000000</v>
      </c>
      <c r="L11" s="2573"/>
      <c r="M11" s="2573"/>
      <c r="N11" s="2573"/>
      <c r="O11" s="2573"/>
      <c r="P11" s="2574"/>
      <c r="Q11" s="2574"/>
      <c r="R11" s="2574"/>
      <c r="S11" s="2574"/>
      <c r="T11" s="2574"/>
    </row>
    <row r="12" spans="1:20" ht="13.15" customHeight="1">
      <c r="A12" s="2370" t="s">
        <v>1775</v>
      </c>
      <c r="B12" s="2370" t="s">
        <v>1775</v>
      </c>
      <c r="C12" s="2371" t="s">
        <v>44</v>
      </c>
      <c r="D12" s="21"/>
      <c r="E12" s="21"/>
      <c r="F12" s="21"/>
      <c r="G12" s="125">
        <v>7000000</v>
      </c>
      <c r="H12" s="125">
        <v>6900000</v>
      </c>
      <c r="I12" s="125">
        <v>6700000</v>
      </c>
      <c r="J12" s="125">
        <v>7600000</v>
      </c>
      <c r="K12" s="125">
        <v>8700000</v>
      </c>
      <c r="L12" s="2573"/>
      <c r="M12" s="2573"/>
      <c r="N12" s="2573"/>
      <c r="O12" s="2573"/>
      <c r="P12" s="2574"/>
      <c r="Q12" s="2574"/>
      <c r="R12" s="2574"/>
      <c r="S12" s="2574"/>
      <c r="T12" s="2574"/>
    </row>
    <row r="13" spans="1:20" ht="13.15" customHeight="1">
      <c r="A13" s="792" t="s">
        <v>5849</v>
      </c>
      <c r="C13" s="2364" t="s">
        <v>41</v>
      </c>
      <c r="D13" s="21">
        <v>4099999.9999999995</v>
      </c>
      <c r="E13" s="21">
        <v>16300000</v>
      </c>
      <c r="F13" s="21">
        <v>31900000</v>
      </c>
      <c r="G13" s="125">
        <v>24100000</v>
      </c>
      <c r="H13" s="125">
        <v>30600000</v>
      </c>
      <c r="I13" s="125">
        <v>40400000</v>
      </c>
      <c r="J13" s="125">
        <v>46100000</v>
      </c>
      <c r="K13" s="125">
        <v>52500000</v>
      </c>
      <c r="L13" s="2575"/>
      <c r="M13" s="2574"/>
      <c r="N13" s="2574"/>
      <c r="O13" s="2574"/>
      <c r="P13" s="2574"/>
      <c r="Q13" s="2574"/>
      <c r="R13" s="2574"/>
      <c r="S13" s="2574"/>
      <c r="T13" s="2574"/>
    </row>
    <row r="14" spans="1:20" s="1933" customFormat="1" ht="13.15" customHeight="1">
      <c r="A14" s="793" t="s">
        <v>5850</v>
      </c>
      <c r="B14" s="793" t="s">
        <v>5850</v>
      </c>
      <c r="C14" s="2367" t="s">
        <v>38</v>
      </c>
      <c r="D14" s="2572">
        <v>41700000</v>
      </c>
      <c r="E14" s="2572">
        <v>61000000</v>
      </c>
      <c r="F14" s="2572">
        <v>26900000</v>
      </c>
      <c r="G14" s="2572">
        <v>58400000</v>
      </c>
      <c r="H14" s="2572">
        <f>H16+H15</f>
        <v>105900000</v>
      </c>
      <c r="I14" s="2572">
        <f t="shared" ref="I14:K14" si="3">I16+I15</f>
        <v>96900000</v>
      </c>
      <c r="J14" s="2572">
        <f t="shared" si="3"/>
        <v>100200000</v>
      </c>
      <c r="K14" s="2572">
        <f t="shared" si="3"/>
        <v>103500000</v>
      </c>
      <c r="L14" s="2573"/>
      <c r="M14" s="2574"/>
      <c r="N14" s="2574"/>
      <c r="O14" s="2574"/>
      <c r="P14" s="2574"/>
      <c r="Q14" s="2574"/>
      <c r="R14" s="2574"/>
      <c r="S14" s="2574"/>
      <c r="T14" s="2574"/>
    </row>
    <row r="15" spans="1:20" ht="13.15" customHeight="1">
      <c r="A15" s="1872" t="s">
        <v>3309</v>
      </c>
      <c r="B15" s="1872" t="s">
        <v>3309</v>
      </c>
      <c r="C15" s="2368" t="s">
        <v>57</v>
      </c>
      <c r="D15" s="21"/>
      <c r="E15" s="21">
        <v>59000000</v>
      </c>
      <c r="F15" s="21">
        <v>2800000</v>
      </c>
      <c r="G15" s="125">
        <v>31300000</v>
      </c>
      <c r="H15" s="125">
        <v>61800000</v>
      </c>
      <c r="I15" s="125">
        <v>44100000</v>
      </c>
      <c r="J15" s="125">
        <v>45600000</v>
      </c>
      <c r="K15" s="125">
        <v>47100000</v>
      </c>
      <c r="L15" s="2573"/>
      <c r="M15" s="2573"/>
      <c r="N15" s="2573"/>
      <c r="O15" s="2573"/>
      <c r="P15" s="2574"/>
      <c r="Q15" s="2574"/>
      <c r="R15" s="2574"/>
      <c r="S15" s="2574"/>
      <c r="T15" s="2574"/>
    </row>
    <row r="16" spans="1:20" ht="13.15" customHeight="1">
      <c r="A16" s="1872" t="s">
        <v>5851</v>
      </c>
      <c r="B16" s="1872" t="s">
        <v>5851</v>
      </c>
      <c r="C16" s="2368" t="s">
        <v>57</v>
      </c>
      <c r="D16" s="21"/>
      <c r="E16" s="21">
        <v>1900000</v>
      </c>
      <c r="F16" s="21">
        <v>24100000</v>
      </c>
      <c r="G16" s="125">
        <v>27100000</v>
      </c>
      <c r="H16" s="125">
        <v>44100000</v>
      </c>
      <c r="I16" s="125">
        <v>52800000</v>
      </c>
      <c r="J16" s="125">
        <v>54600000</v>
      </c>
      <c r="K16" s="125">
        <v>56400000</v>
      </c>
      <c r="L16" s="2573"/>
      <c r="M16" s="2573"/>
      <c r="N16" s="2573"/>
      <c r="O16" s="2573"/>
      <c r="P16" s="2574"/>
      <c r="Q16" s="2574"/>
      <c r="R16" s="2574"/>
      <c r="S16" s="2574"/>
      <c r="T16" s="2574"/>
    </row>
    <row r="17" spans="1:20" s="1933" customFormat="1" ht="13.15" customHeight="1">
      <c r="A17" s="793" t="s">
        <v>5852</v>
      </c>
      <c r="B17" s="793" t="s">
        <v>5853</v>
      </c>
      <c r="C17" s="793" t="s">
        <v>35</v>
      </c>
      <c r="D17" s="2572">
        <v>117400000</v>
      </c>
      <c r="E17" s="2572">
        <v>151100000</v>
      </c>
      <c r="F17" s="2572">
        <v>135400000</v>
      </c>
      <c r="G17" s="2572">
        <v>171100000</v>
      </c>
      <c r="H17" s="2572">
        <f>H18+H24</f>
        <v>245400000</v>
      </c>
      <c r="I17" s="2572">
        <f t="shared" ref="I17:K17" si="4">I18+I24</f>
        <v>261900000</v>
      </c>
      <c r="J17" s="2572">
        <f t="shared" si="4"/>
        <v>285600000</v>
      </c>
      <c r="K17" s="2572">
        <f t="shared" si="4"/>
        <v>313000000</v>
      </c>
      <c r="L17" s="2576"/>
      <c r="M17" s="2574"/>
      <c r="N17" s="2574"/>
      <c r="O17" s="2574"/>
      <c r="P17" s="2574"/>
      <c r="Q17" s="2574"/>
      <c r="R17" s="2574"/>
      <c r="S17" s="2574"/>
      <c r="T17" s="2574"/>
    </row>
    <row r="18" spans="1:20" ht="13.15" customHeight="1">
      <c r="A18" s="792" t="s">
        <v>73</v>
      </c>
      <c r="B18" s="792" t="s">
        <v>544</v>
      </c>
      <c r="C18" s="2364"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3"/>
      <c r="M18" s="2574"/>
      <c r="N18" s="2574"/>
      <c r="O18" s="2574"/>
      <c r="P18" s="2574"/>
      <c r="Q18" s="2574"/>
      <c r="R18" s="2574"/>
      <c r="S18" s="2574"/>
      <c r="T18" s="2574"/>
    </row>
    <row r="19" spans="1:20" ht="13.15" customHeight="1">
      <c r="A19" s="792" t="s">
        <v>5854</v>
      </c>
      <c r="B19" s="792" t="s">
        <v>5855</v>
      </c>
      <c r="C19" s="2364" t="s">
        <v>81</v>
      </c>
      <c r="D19" s="21">
        <v>50400000</v>
      </c>
      <c r="E19" s="21">
        <v>77200000</v>
      </c>
      <c r="F19" s="21">
        <v>52900000</v>
      </c>
      <c r="G19" s="125">
        <v>55100000</v>
      </c>
      <c r="H19" s="125">
        <v>125400000</v>
      </c>
      <c r="I19" s="125">
        <v>131200000</v>
      </c>
      <c r="J19" s="13">
        <v>140000000</v>
      </c>
      <c r="K19" s="125">
        <v>151400000</v>
      </c>
      <c r="L19" s="2573"/>
      <c r="M19" s="2574"/>
      <c r="N19" s="2574"/>
      <c r="O19" s="2574"/>
      <c r="P19" s="2574"/>
      <c r="Q19" s="2574"/>
      <c r="R19" s="2574"/>
      <c r="S19" s="2574"/>
      <c r="T19" s="2574"/>
    </row>
    <row r="20" spans="1:20" ht="13.15" customHeight="1">
      <c r="A20" s="792" t="s">
        <v>5856</v>
      </c>
      <c r="B20" s="792" t="s">
        <v>541</v>
      </c>
      <c r="C20" s="2364" t="s">
        <v>81</v>
      </c>
      <c r="D20" s="21">
        <v>56000000</v>
      </c>
      <c r="E20" s="21">
        <v>57600000</v>
      </c>
      <c r="F20" s="21">
        <v>53000000</v>
      </c>
      <c r="G20" s="125">
        <v>64400000.000000007</v>
      </c>
      <c r="H20" s="125">
        <v>79000000</v>
      </c>
      <c r="I20" s="125">
        <v>93300000</v>
      </c>
      <c r="J20" s="125">
        <v>99500000</v>
      </c>
      <c r="K20" s="125">
        <v>107700000</v>
      </c>
      <c r="L20" s="2573"/>
      <c r="M20" s="2573"/>
      <c r="N20" s="2573"/>
      <c r="O20" s="2573"/>
      <c r="P20" s="2574"/>
      <c r="Q20" s="2574"/>
      <c r="R20" s="2574"/>
      <c r="S20" s="2574"/>
      <c r="T20" s="2574"/>
    </row>
    <row r="21" spans="1:20" ht="13.15" customHeight="1">
      <c r="A21" s="2365" t="s">
        <v>5857</v>
      </c>
      <c r="B21" s="792" t="s">
        <v>5858</v>
      </c>
      <c r="C21" s="2364" t="s">
        <v>81</v>
      </c>
      <c r="D21" s="21">
        <v>7500000</v>
      </c>
      <c r="E21" s="21">
        <v>10100000</v>
      </c>
      <c r="F21" s="21">
        <v>13800000</v>
      </c>
      <c r="G21" s="125">
        <v>9400000</v>
      </c>
      <c r="H21" s="125">
        <v>22900000</v>
      </c>
      <c r="I21" s="125">
        <v>20600000</v>
      </c>
      <c r="J21" s="125">
        <v>22000000</v>
      </c>
      <c r="K21" s="125">
        <v>23800000</v>
      </c>
      <c r="L21" s="2573"/>
      <c r="M21" s="2573"/>
      <c r="N21" s="2573"/>
      <c r="O21" s="2573"/>
      <c r="P21" s="2574"/>
      <c r="Q21" s="2574"/>
      <c r="R21" s="2574"/>
      <c r="S21" s="2574"/>
      <c r="T21" s="2574"/>
    </row>
    <row r="22" spans="1:20" ht="13.15" customHeight="1">
      <c r="A22" s="792" t="s">
        <v>3279</v>
      </c>
      <c r="B22" s="792" t="s">
        <v>3279</v>
      </c>
      <c r="C22" s="2364" t="s">
        <v>81</v>
      </c>
      <c r="D22" s="21">
        <v>3500000</v>
      </c>
      <c r="E22" s="21">
        <v>3800000</v>
      </c>
      <c r="F22" s="21">
        <v>2600000</v>
      </c>
      <c r="G22" s="125">
        <v>2100000</v>
      </c>
      <c r="H22" s="125">
        <v>4000000</v>
      </c>
      <c r="I22" s="125">
        <v>2500000</v>
      </c>
      <c r="J22" s="125">
        <v>2700000</v>
      </c>
      <c r="K22" s="125">
        <v>2900000</v>
      </c>
      <c r="L22" s="2573"/>
      <c r="M22" s="2573"/>
      <c r="N22" s="2573"/>
      <c r="O22" s="2573"/>
      <c r="P22" s="2574"/>
      <c r="Q22" s="2574"/>
      <c r="R22" s="2574"/>
      <c r="S22" s="2574"/>
      <c r="T22" s="2574"/>
    </row>
    <row r="23" spans="1:20" ht="13.15" customHeight="1">
      <c r="A23" s="792" t="s">
        <v>5859</v>
      </c>
      <c r="B23" s="792" t="s">
        <v>5860</v>
      </c>
      <c r="C23" s="2364" t="s">
        <v>81</v>
      </c>
      <c r="D23" s="21">
        <v>0</v>
      </c>
      <c r="E23" s="21">
        <v>2200000</v>
      </c>
      <c r="F23" s="21">
        <v>10800000</v>
      </c>
      <c r="G23" s="125">
        <v>34100000</v>
      </c>
      <c r="H23" s="125">
        <v>7800000</v>
      </c>
      <c r="I23" s="125">
        <v>3300000</v>
      </c>
      <c r="J23" s="125">
        <v>9700000</v>
      </c>
      <c r="K23" s="125">
        <v>14500000</v>
      </c>
      <c r="L23" s="2573"/>
      <c r="M23" s="2573"/>
      <c r="N23" s="2573"/>
      <c r="O23" s="2573"/>
      <c r="P23" s="2574"/>
      <c r="Q23" s="2574"/>
      <c r="R23" s="2574"/>
      <c r="S23" s="2574"/>
      <c r="T23" s="2574"/>
    </row>
    <row r="24" spans="1:20" ht="13.15" customHeight="1">
      <c r="A24" s="792" t="s">
        <v>237</v>
      </c>
      <c r="B24" s="792" t="s">
        <v>5861</v>
      </c>
      <c r="C24" s="2364" t="s">
        <v>75</v>
      </c>
      <c r="D24" s="21">
        <v>0</v>
      </c>
      <c r="E24" s="21">
        <v>200000</v>
      </c>
      <c r="F24" s="21">
        <v>2300000</v>
      </c>
      <c r="G24" s="125">
        <v>5900000</v>
      </c>
      <c r="H24" s="125">
        <v>6300000</v>
      </c>
      <c r="I24" s="125">
        <v>11000000</v>
      </c>
      <c r="J24" s="125">
        <v>11700000</v>
      </c>
      <c r="K24" s="125">
        <v>12700000</v>
      </c>
      <c r="L24" s="2573"/>
      <c r="M24" s="2573"/>
      <c r="N24" s="2573"/>
      <c r="O24" s="2573"/>
      <c r="P24" s="2574"/>
      <c r="Q24" s="2574"/>
      <c r="R24" s="2574"/>
      <c r="S24" s="2574"/>
      <c r="T24" s="2574"/>
    </row>
    <row r="25" spans="1:20" ht="13.15" customHeight="1">
      <c r="B25" s="792" t="s">
        <v>5862</v>
      </c>
      <c r="C25" s="792"/>
      <c r="D25" s="21">
        <v>-6600000</v>
      </c>
      <c r="E25" s="21">
        <v>0</v>
      </c>
      <c r="F25" s="21">
        <v>5800000</v>
      </c>
      <c r="G25" s="125">
        <f>G6-G17</f>
        <v>0</v>
      </c>
      <c r="H25" s="125">
        <f t="shared" ref="H25:K25" si="6">H6-H17</f>
        <v>3100000</v>
      </c>
      <c r="I25" s="125">
        <f t="shared" si="6"/>
        <v>0</v>
      </c>
      <c r="J25" s="125">
        <f t="shared" si="6"/>
        <v>2700000</v>
      </c>
      <c r="K25" s="125">
        <f t="shared" si="6"/>
        <v>4700000</v>
      </c>
      <c r="L25" s="2577"/>
      <c r="M25" s="2574"/>
      <c r="N25" s="2574"/>
      <c r="O25" s="2574"/>
      <c r="P25" s="2574"/>
      <c r="Q25" s="2574"/>
      <c r="R25" s="2574"/>
      <c r="S25" s="2574"/>
      <c r="T25" s="2574"/>
    </row>
    <row r="26" spans="1:20" s="1933" customFormat="1" ht="13.15" customHeight="1">
      <c r="A26" s="793" t="s">
        <v>115</v>
      </c>
      <c r="B26" s="793" t="s">
        <v>5863</v>
      </c>
      <c r="C26" s="793" t="s">
        <v>35</v>
      </c>
      <c r="D26" s="2572">
        <f t="shared" ref="D26:K26" si="7">D17-D6</f>
        <v>6600000</v>
      </c>
      <c r="E26" s="2572">
        <f t="shared" si="7"/>
        <v>0</v>
      </c>
      <c r="F26" s="2572">
        <f t="shared" si="7"/>
        <v>-5800000</v>
      </c>
      <c r="G26" s="2572">
        <f t="shared" si="7"/>
        <v>0</v>
      </c>
      <c r="H26" s="2572">
        <f t="shared" si="7"/>
        <v>-3100000</v>
      </c>
      <c r="I26" s="2572">
        <f t="shared" si="7"/>
        <v>0</v>
      </c>
      <c r="J26" s="2572">
        <f t="shared" si="7"/>
        <v>-2700000</v>
      </c>
      <c r="K26" s="2572">
        <f t="shared" si="7"/>
        <v>-4700000</v>
      </c>
      <c r="L26" s="2576"/>
      <c r="M26" s="2576"/>
      <c r="N26" s="2574"/>
      <c r="O26" s="2574"/>
      <c r="P26" s="2574"/>
      <c r="Q26" s="2574"/>
      <c r="R26" s="2574"/>
      <c r="S26" s="2574"/>
      <c r="T26" s="2574"/>
    </row>
    <row r="27" spans="1:20" ht="13.15" customHeight="1">
      <c r="A27" s="792" t="s">
        <v>5864</v>
      </c>
      <c r="B27" s="792" t="s">
        <v>5865</v>
      </c>
      <c r="C27" s="2364" t="s">
        <v>119</v>
      </c>
      <c r="D27" s="2361"/>
      <c r="E27" s="2361"/>
      <c r="F27" s="2361"/>
      <c r="G27" s="2361"/>
      <c r="H27" s="2361"/>
      <c r="I27" s="2362"/>
      <c r="J27" s="596"/>
      <c r="K27" s="2363"/>
      <c r="L27" s="2578"/>
      <c r="M27" s="2574"/>
      <c r="N27" s="2574"/>
      <c r="O27" s="2574"/>
      <c r="P27" s="2574"/>
      <c r="Q27" s="2574"/>
      <c r="R27" s="2574"/>
      <c r="S27" s="2574"/>
      <c r="T27" s="2574"/>
    </row>
    <row r="28" spans="1:20" ht="13.15" customHeight="1">
      <c r="A28" s="792" t="s">
        <v>5866</v>
      </c>
      <c r="B28" s="792" t="s">
        <v>5867</v>
      </c>
      <c r="C28" s="2364" t="s">
        <v>119</v>
      </c>
      <c r="D28" s="2361"/>
      <c r="E28" s="2361"/>
      <c r="F28" s="2361"/>
      <c r="G28" s="2361"/>
      <c r="H28" s="2361"/>
      <c r="I28" s="2362"/>
      <c r="J28" s="596"/>
      <c r="K28" s="2363"/>
      <c r="L28" s="2578"/>
      <c r="M28" s="2574"/>
      <c r="N28" s="2574"/>
      <c r="O28" s="2574"/>
      <c r="P28" s="2574"/>
      <c r="Q28" s="2574"/>
      <c r="R28" s="2574"/>
      <c r="S28" s="2574"/>
      <c r="T28" s="2574"/>
    </row>
    <row r="29" spans="1:20" ht="13.15" customHeight="1">
      <c r="L29" s="2573"/>
      <c r="M29" s="2574"/>
      <c r="N29" s="2574"/>
      <c r="O29" s="2574"/>
      <c r="P29" s="2574"/>
      <c r="Q29" s="2574"/>
      <c r="R29" s="2574"/>
      <c r="S29" s="2574"/>
      <c r="T29" s="2574"/>
    </row>
    <row r="30" spans="1:20" ht="13.15" customHeight="1">
      <c r="L30" s="2573"/>
      <c r="M30" s="2574"/>
      <c r="N30" s="2574"/>
      <c r="O30" s="2574"/>
      <c r="P30" s="2574"/>
      <c r="Q30" s="2574"/>
      <c r="R30" s="2574"/>
      <c r="S30" s="2574"/>
      <c r="T30" s="2574"/>
    </row>
    <row r="31" spans="1:20" ht="13.15" customHeight="1">
      <c r="D31" s="2372" t="s">
        <v>139</v>
      </c>
      <c r="E31" s="2372" t="s">
        <v>139</v>
      </c>
      <c r="F31" s="2372" t="s">
        <v>139</v>
      </c>
      <c r="G31" s="2372" t="s">
        <v>139</v>
      </c>
      <c r="H31" s="2372" t="s">
        <v>139</v>
      </c>
      <c r="I31" s="2372" t="s">
        <v>139</v>
      </c>
      <c r="J31" s="2372" t="s">
        <v>139</v>
      </c>
      <c r="K31" s="2372" t="s">
        <v>139</v>
      </c>
      <c r="L31" s="2573"/>
      <c r="M31" s="2574"/>
      <c r="N31" s="2574"/>
      <c r="O31" s="2574"/>
      <c r="P31" s="2574"/>
      <c r="Q31" s="2574"/>
      <c r="R31" s="2574"/>
      <c r="S31" s="2574"/>
      <c r="T31" s="2574"/>
    </row>
    <row r="32" spans="1:20" ht="13.15" customHeight="1">
      <c r="A32" s="792"/>
      <c r="B32" s="792"/>
      <c r="C32" s="792"/>
      <c r="D32" s="792"/>
      <c r="E32" s="792"/>
      <c r="F32" s="792"/>
      <c r="G32" s="792"/>
      <c r="H32" s="792"/>
      <c r="I32" s="2357"/>
      <c r="L32" s="2573"/>
      <c r="M32" s="2574"/>
      <c r="N32" s="2574"/>
      <c r="O32" s="2574"/>
      <c r="P32" s="2574"/>
      <c r="Q32" s="2574"/>
      <c r="R32" s="2574"/>
      <c r="S32" s="2574"/>
      <c r="T32" s="2574"/>
    </row>
    <row r="33" spans="1:20" ht="13.15" customHeight="1">
      <c r="A33" s="792"/>
      <c r="B33" s="585" t="s">
        <v>878</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3"/>
      <c r="M33" s="2574"/>
      <c r="N33" s="2574"/>
      <c r="O33" s="2574"/>
      <c r="P33" s="2574"/>
      <c r="Q33" s="2574"/>
      <c r="R33" s="2574"/>
      <c r="S33" s="2574"/>
      <c r="T33" s="2574"/>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1626</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6">
        <f>D26-D27-D28</f>
        <v>6600000</v>
      </c>
      <c r="E40" s="2366">
        <f>E26-E27-E28</f>
        <v>0</v>
      </c>
      <c r="F40" s="2366">
        <f>F26-F27-F28</f>
        <v>-5800000</v>
      </c>
      <c r="G40" s="2366">
        <f>G26-G27-G28</f>
        <v>0</v>
      </c>
      <c r="H40" s="2366">
        <f>H26-H27-H28</f>
        <v>-3100000</v>
      </c>
      <c r="I40" s="2366">
        <f t="shared" ref="I40:J40" si="20">I26-I27-I28</f>
        <v>0</v>
      </c>
      <c r="J40" s="2366">
        <f t="shared" si="20"/>
        <v>-2700000</v>
      </c>
      <c r="K40" s="2366">
        <f t="shared" ref="K40" si="21">K26-K27-K28</f>
        <v>-4700000</v>
      </c>
    </row>
    <row r="41" spans="1:20" ht="13.15" customHeight="1">
      <c r="B41" s="585" t="s">
        <v>1174</v>
      </c>
      <c r="C41" s="585"/>
      <c r="D41" s="2366"/>
      <c r="E41" s="2366"/>
      <c r="F41" s="2366"/>
      <c r="G41" s="2366"/>
      <c r="H41" s="2366"/>
      <c r="I41" s="585"/>
      <c r="J41" s="585"/>
      <c r="K41" s="585"/>
    </row>
    <row r="42" spans="1:20" ht="13.15" customHeight="1">
      <c r="B42" s="585" t="s">
        <v>297</v>
      </c>
      <c r="C42" s="585"/>
      <c r="D42" s="2366"/>
      <c r="E42" s="2366"/>
      <c r="F42" s="2366"/>
      <c r="G42" s="2366"/>
      <c r="H42" s="2366"/>
      <c r="I42" s="2366"/>
      <c r="J42" s="2366"/>
      <c r="K42" s="2366"/>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546</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5868</v>
      </c>
      <c r="B1" s="82" t="s">
        <v>5869</v>
      </c>
      <c r="C1" s="82"/>
      <c r="D1" s="27"/>
      <c r="E1" s="27"/>
      <c r="F1" s="27"/>
      <c r="G1" s="27"/>
      <c r="H1" s="27"/>
      <c r="I1" s="27"/>
      <c r="J1" s="27"/>
      <c r="K1" s="27"/>
      <c r="L1" s="27"/>
      <c r="M1" s="27"/>
      <c r="N1" s="27"/>
      <c r="O1" s="28"/>
      <c r="P1" s="28"/>
      <c r="Q1" s="28"/>
      <c r="R1" s="29"/>
      <c r="S1" s="28"/>
      <c r="T1" s="28"/>
      <c r="U1" s="28"/>
      <c r="V1" s="28"/>
      <c r="W1" s="28"/>
      <c r="X1" s="2"/>
    </row>
    <row r="2" spans="1:25">
      <c r="B2" s="30" t="s">
        <v>7194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3651</v>
      </c>
      <c r="B9" s="374" t="s">
        <v>5870</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5871</v>
      </c>
      <c r="C10" t="s">
        <v>5872</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5873</v>
      </c>
      <c r="B11" s="375" t="s">
        <v>5874</v>
      </c>
      <c r="C11" t="s">
        <v>5872</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5875</v>
      </c>
      <c r="B12" s="375" t="s">
        <v>5876</v>
      </c>
      <c r="C12" t="s">
        <v>5872</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995</v>
      </c>
      <c r="B13" s="276" t="s">
        <v>5877</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4258</v>
      </c>
      <c r="B14" s="375" t="s">
        <v>5878</v>
      </c>
      <c r="C14" s="27" t="s">
        <v>1052</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556</v>
      </c>
      <c r="B15" s="377" t="s">
        <v>5879</v>
      </c>
      <c r="C15" s="27" t="s">
        <v>1052</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5880</v>
      </c>
      <c r="B16" s="377" t="s">
        <v>5881</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5882</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5883</v>
      </c>
      <c r="B18" s="375" t="s">
        <v>5884</v>
      </c>
      <c r="C18" s="27" t="s">
        <v>5885</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1053</v>
      </c>
      <c r="B19" s="375" t="s">
        <v>5886</v>
      </c>
      <c r="C19" s="27" t="s">
        <v>5885</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5887</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563</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5888</v>
      </c>
      <c r="B23" s="90" t="s">
        <v>1914</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5889</v>
      </c>
      <c r="B24" s="90" t="s">
        <v>5890</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538</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5891</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5892</v>
      </c>
      <c r="B28" s="90" t="s">
        <v>5893</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5894</v>
      </c>
      <c r="B30" s="90" t="s">
        <v>5895</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5896</v>
      </c>
      <c r="B31" s="90" t="s">
        <v>5897</v>
      </c>
      <c r="C31" s="27" t="s">
        <v>5898</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4014</v>
      </c>
      <c r="B32" s="90" t="s">
        <v>5899</v>
      </c>
      <c r="C32" s="27" t="s">
        <v>5898</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850</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5900</v>
      </c>
      <c r="B35" s="90" t="s">
        <v>5901</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3279</v>
      </c>
      <c r="B36" s="90" t="s">
        <v>3279</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5902</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5903</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5904</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4332</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1975</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5905</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5906</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5907</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5908</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5909</v>
      </c>
      <c r="B48" s="380" t="s">
        <v>5910</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5911</v>
      </c>
      <c r="B49" s="380" t="s">
        <v>5912</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818</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824</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878</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3643</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5913</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1132</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1964</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2164</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1983</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5914</v>
      </c>
      <c r="B1" s="82" t="s">
        <v>5915</v>
      </c>
      <c r="C1" s="82"/>
      <c r="D1" s="27"/>
      <c r="E1" s="27"/>
      <c r="F1" s="27"/>
      <c r="G1" s="27"/>
      <c r="H1" s="27"/>
      <c r="I1" s="27"/>
      <c r="J1" s="27"/>
      <c r="K1" s="27"/>
      <c r="L1" s="27"/>
      <c r="M1" s="27"/>
      <c r="N1" s="27"/>
      <c r="O1" s="28"/>
      <c r="P1" s="28"/>
      <c r="Q1" s="28"/>
      <c r="R1" s="29"/>
      <c r="S1" s="28"/>
      <c r="T1" s="28"/>
      <c r="U1" s="28"/>
      <c r="V1" s="28"/>
      <c r="W1" s="28"/>
    </row>
    <row r="2" spans="1:44">
      <c r="B2" s="30" t="s">
        <v>5916</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9" t="s">
        <v>4813</v>
      </c>
      <c r="U5" s="28" t="s">
        <v>32</v>
      </c>
      <c r="V5" s="28" t="s">
        <v>32</v>
      </c>
      <c r="W5" s="28" t="s">
        <v>32</v>
      </c>
      <c r="X5" s="28" t="s">
        <v>32</v>
      </c>
      <c r="Z5" s="276"/>
      <c r="AA5" s="276"/>
      <c r="AB5" s="636"/>
      <c r="AC5" s="636"/>
      <c r="AD5" s="636"/>
      <c r="AE5" s="636"/>
      <c r="AF5" s="636"/>
    </row>
    <row r="6" spans="1:44" s="9" customFormat="1">
      <c r="A6" s="18" t="s">
        <v>3943</v>
      </c>
      <c r="B6" s="18" t="s">
        <v>3943</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986</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2439</v>
      </c>
      <c r="B8" s="99" t="s">
        <v>5917</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5918</v>
      </c>
      <c r="B9" s="100" t="s">
        <v>5919</v>
      </c>
      <c r="C9" t="s">
        <v>1633</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5038</v>
      </c>
      <c r="B10" s="100" t="s">
        <v>5920</v>
      </c>
      <c r="C10" t="s">
        <v>1633</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5921</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5922</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5923</v>
      </c>
      <c r="B14" s="99" t="s">
        <v>5924</v>
      </c>
      <c r="C14" s="58" t="s">
        <v>5925</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569</v>
      </c>
      <c r="B15" s="99" t="s">
        <v>569</v>
      </c>
      <c r="C15" s="58" t="s">
        <v>5925</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5926</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2122</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5927</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5928</v>
      </c>
      <c r="B19" s="99" t="s">
        <v>5929</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5930</v>
      </c>
      <c r="B21" s="99" t="s">
        <v>5931</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5" t="s">
        <v>5932</v>
      </c>
      <c r="B22" s="2455" t="s">
        <v>5932</v>
      </c>
      <c r="C22" s="2581" t="s">
        <v>5933</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5" t="s">
        <v>5934</v>
      </c>
      <c r="B23" s="2455" t="s">
        <v>5934</v>
      </c>
      <c r="C23" s="2581" t="s">
        <v>5935</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5" t="s">
        <v>5936</v>
      </c>
      <c r="B24" s="2455" t="s">
        <v>5936</v>
      </c>
      <c r="C24" s="2581"/>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5" t="s">
        <v>5937</v>
      </c>
      <c r="B25" s="2455" t="s">
        <v>5937</v>
      </c>
      <c r="C25" s="2581"/>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5" t="s">
        <v>5938</v>
      </c>
      <c r="B26" s="2455" t="s">
        <v>5939</v>
      </c>
      <c r="C26" s="2581" t="s">
        <v>5935</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5" t="s">
        <v>5940</v>
      </c>
      <c r="B27" s="2455" t="s">
        <v>5940</v>
      </c>
      <c r="C27" s="2581" t="s">
        <v>5935</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5" t="s">
        <v>5941</v>
      </c>
      <c r="B28" s="2455" t="s">
        <v>5941</v>
      </c>
      <c r="C28" s="2581" t="s">
        <v>5933</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5" t="s">
        <v>5942</v>
      </c>
      <c r="B29" s="2455" t="s">
        <v>5942</v>
      </c>
      <c r="C29" s="2581" t="s">
        <v>5933</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5" t="s">
        <v>5943</v>
      </c>
      <c r="B30" s="2455" t="s">
        <v>5943</v>
      </c>
      <c r="C30" s="2581" t="s">
        <v>5933</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5" t="s">
        <v>5944</v>
      </c>
      <c r="B31" s="2455" t="s">
        <v>5945</v>
      </c>
      <c r="C31" s="2581" t="s">
        <v>5933</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4" t="s">
        <v>5946</v>
      </c>
      <c r="B32" s="2455" t="s">
        <v>5947</v>
      </c>
      <c r="C32" s="2465" t="s">
        <v>7048</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4" t="s">
        <v>5948</v>
      </c>
      <c r="B33" s="2455" t="s">
        <v>5949</v>
      </c>
      <c r="C33" s="2465" t="s">
        <v>7048</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4" t="s">
        <v>5950</v>
      </c>
      <c r="B34" s="2455" t="s">
        <v>5950</v>
      </c>
      <c r="C34" s="2581" t="s">
        <v>5933</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2" t="s">
        <v>237</v>
      </c>
      <c r="B35" s="2455" t="s">
        <v>5951</v>
      </c>
      <c r="C35" s="2581"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8" t="s">
        <v>239</v>
      </c>
      <c r="B36" s="2455" t="s">
        <v>1600</v>
      </c>
      <c r="C36" s="2456"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8" t="s">
        <v>395</v>
      </c>
      <c r="B37" s="2455" t="s">
        <v>1657</v>
      </c>
      <c r="C37" s="2456"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4" t="s">
        <v>76</v>
      </c>
      <c r="B38" s="2455" t="s">
        <v>5952</v>
      </c>
      <c r="C38" s="2465"/>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5" t="s">
        <v>2928</v>
      </c>
      <c r="B39" s="2455" t="s">
        <v>2928</v>
      </c>
      <c r="C39" s="2465"/>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5" t="s">
        <v>5953</v>
      </c>
      <c r="B40" s="2455" t="s">
        <v>5953</v>
      </c>
      <c r="C40" s="2580"/>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5" t="s">
        <v>5954</v>
      </c>
      <c r="B41" s="2455" t="s">
        <v>5954</v>
      </c>
      <c r="C41" s="2580"/>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5" t="s">
        <v>524</v>
      </c>
      <c r="B42" s="2455" t="s">
        <v>524</v>
      </c>
      <c r="C42" s="2580"/>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5" t="s">
        <v>5955</v>
      </c>
      <c r="B43" s="2455" t="s">
        <v>5955</v>
      </c>
      <c r="C43" s="2580"/>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5" t="s">
        <v>3124</v>
      </c>
      <c r="B44" s="2455" t="s">
        <v>3124</v>
      </c>
      <c r="C44" s="2580"/>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5" t="s">
        <v>5956</v>
      </c>
      <c r="B45" s="2455" t="s">
        <v>5956</v>
      </c>
      <c r="C45" s="2580"/>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5" t="s">
        <v>5957</v>
      </c>
      <c r="B46" s="2455" t="s">
        <v>5957</v>
      </c>
      <c r="C46" s="2580"/>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409</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2149</v>
      </c>
      <c r="B49" s="99" t="s">
        <v>5958</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2150</v>
      </c>
      <c r="B50" s="99" t="s">
        <v>5959</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1756</v>
      </c>
      <c r="B51" s="99" t="s">
        <v>5960</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5961</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418</v>
      </c>
      <c r="B53" s="103" t="s">
        <v>501</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2609</v>
      </c>
      <c r="B55" s="681" t="s">
        <v>2609</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5962</v>
      </c>
      <c r="B59" s="678" t="s">
        <v>5962</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5963</v>
      </c>
      <c r="B60" s="678" t="s">
        <v>5963</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5964</v>
      </c>
      <c r="B61" s="678" t="s">
        <v>5964</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878</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5965</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622</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1981</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5966</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879</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626</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D6" activePane="bottomRight" state="frozen"/>
      <selection pane="topRight" activeCell="D1" sqref="D1"/>
      <selection pane="bottomLeft" activeCell="A6" sqref="A6"/>
      <selection pane="bottomRight" activeCell="K16" sqref="K16"/>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3" t="s">
        <v>5967</v>
      </c>
      <c r="B1" s="1603" t="s">
        <v>5968</v>
      </c>
      <c r="C1" s="1603"/>
      <c r="D1" s="1604"/>
      <c r="E1" s="1604"/>
      <c r="F1" s="1604"/>
      <c r="G1" s="1604"/>
      <c r="H1" s="1604"/>
      <c r="I1" s="1604"/>
      <c r="J1" s="1604"/>
      <c r="K1" s="1604"/>
      <c r="L1" s="1604"/>
      <c r="M1" s="1604"/>
      <c r="N1" s="1604"/>
      <c r="O1" s="1605"/>
      <c r="P1" s="1605"/>
      <c r="Q1" s="1605"/>
      <c r="R1" s="1606"/>
      <c r="S1" s="1605"/>
      <c r="T1" s="1605"/>
      <c r="U1" s="1605"/>
      <c r="V1" s="1605"/>
      <c r="W1" s="1605"/>
      <c r="X1" s="1605"/>
      <c r="Y1" s="2074"/>
      <c r="Z1" s="2074"/>
      <c r="AA1" s="2074"/>
      <c r="AB1" s="2074"/>
      <c r="AC1" s="2074"/>
      <c r="AD1" s="2074"/>
      <c r="AE1" s="365"/>
      <c r="AF1" s="365"/>
      <c r="AG1" s="365"/>
      <c r="AH1" s="365"/>
      <c r="AI1" s="365"/>
      <c r="AJ1" s="365"/>
      <c r="AK1" s="365"/>
      <c r="AL1" s="365"/>
      <c r="AM1" s="365"/>
      <c r="AN1" s="365"/>
      <c r="AO1" s="365"/>
    </row>
    <row r="2" spans="1:41">
      <c r="B2" s="1607" t="s">
        <v>5969</v>
      </c>
      <c r="C2" s="1607"/>
      <c r="D2" s="1605"/>
      <c r="E2" s="1605"/>
      <c r="F2" s="1605"/>
      <c r="G2" s="1605"/>
      <c r="H2" s="1605"/>
      <c r="I2" s="1605"/>
      <c r="J2" s="1605"/>
      <c r="K2" s="1605"/>
      <c r="L2" s="1605"/>
      <c r="M2" s="1605"/>
      <c r="N2" s="1605"/>
      <c r="O2" s="1605"/>
      <c r="P2" s="1605"/>
      <c r="Q2" s="1605"/>
      <c r="R2" s="1608"/>
      <c r="S2" s="1609"/>
      <c r="T2" s="1610"/>
      <c r="U2" s="1605"/>
      <c r="V2" s="1605"/>
      <c r="W2" s="1605"/>
      <c r="X2" s="1605"/>
      <c r="Y2" s="2074"/>
      <c r="Z2" s="2074"/>
      <c r="AA2" s="2074"/>
      <c r="AB2" s="2074"/>
      <c r="AC2" s="2074"/>
      <c r="AD2" s="2074"/>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4"/>
      <c r="AB3" s="2074"/>
      <c r="AC3" s="2074"/>
      <c r="AD3" s="2074"/>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0" t="s">
        <v>27</v>
      </c>
      <c r="AA4" s="2074"/>
      <c r="AB4" s="2074"/>
      <c r="AC4" s="2074"/>
      <c r="AD4" s="2074"/>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4"/>
      <c r="AB5" s="2074"/>
      <c r="AC5" s="2074"/>
      <c r="AD5" s="2074"/>
      <c r="AE5" s="365"/>
      <c r="AF5" s="365"/>
      <c r="AG5" s="365"/>
      <c r="AH5" s="365"/>
      <c r="AI5" s="365"/>
      <c r="AJ5" s="365"/>
      <c r="AK5" s="365"/>
      <c r="AL5" s="365"/>
      <c r="AM5" s="365"/>
      <c r="AN5" s="365"/>
      <c r="AO5" s="365"/>
    </row>
    <row r="6" spans="1:41" s="848" customFormat="1">
      <c r="A6" s="1900" t="s">
        <v>33</v>
      </c>
      <c r="B6" s="1903" t="s">
        <v>5970</v>
      </c>
      <c r="C6" s="1903" t="s">
        <v>35</v>
      </c>
      <c r="D6" s="2084">
        <f t="shared" ref="D6:G6" si="0">D7+D15</f>
        <v>216427000000</v>
      </c>
      <c r="E6" s="2084">
        <f t="shared" si="0"/>
        <v>239796000000</v>
      </c>
      <c r="F6" s="2084">
        <f t="shared" si="0"/>
        <v>268966000000</v>
      </c>
      <c r="G6" s="2084">
        <f t="shared" si="0"/>
        <v>284472000000</v>
      </c>
      <c r="H6" s="2085">
        <f>H7+H15</f>
        <v>316524000000</v>
      </c>
      <c r="I6" s="2085">
        <f>I7+I15</f>
        <v>412812166000</v>
      </c>
      <c r="J6" s="2084">
        <f t="shared" ref="J6:K6" si="1">J7+J15</f>
        <v>508391640000</v>
      </c>
      <c r="K6" s="2084">
        <f t="shared" si="1"/>
        <v>597640896000</v>
      </c>
      <c r="L6" s="2085">
        <v>688066392000</v>
      </c>
      <c r="M6" s="2085">
        <f>M7+M15</f>
        <v>720458656999.99988</v>
      </c>
      <c r="N6" s="2085">
        <f>N7+N15</f>
        <v>829392000000</v>
      </c>
      <c r="O6" s="2085">
        <v>948880000000</v>
      </c>
      <c r="P6" s="2085">
        <v>1000823999999.9999</v>
      </c>
      <c r="Q6" s="2085">
        <f>Q7+Q15</f>
        <v>1092096000000</v>
      </c>
      <c r="R6" s="2085">
        <v>1205000000000</v>
      </c>
      <c r="S6" s="2092">
        <v>1461000000000</v>
      </c>
      <c r="T6" s="2092">
        <v>1694000000000</v>
      </c>
      <c r="U6" s="2092">
        <v>1854000000000</v>
      </c>
      <c r="V6" s="2092">
        <v>2146000000000</v>
      </c>
      <c r="W6" s="2093">
        <v>2523000000000</v>
      </c>
      <c r="X6" s="2093">
        <v>2858000000000</v>
      </c>
      <c r="Y6" s="2092">
        <v>3175000000000</v>
      </c>
      <c r="Z6" s="2092">
        <v>3523000000000</v>
      </c>
      <c r="AA6" s="2086"/>
      <c r="AB6" s="2086"/>
      <c r="AC6" s="2086"/>
      <c r="AD6" s="2086"/>
      <c r="AE6" s="916"/>
      <c r="AF6" s="916"/>
      <c r="AG6" s="916"/>
      <c r="AH6" s="916"/>
      <c r="AI6" s="916"/>
      <c r="AJ6" s="916"/>
      <c r="AK6" s="916"/>
      <c r="AL6" s="916"/>
      <c r="AM6" s="916"/>
      <c r="AN6" s="916"/>
      <c r="AO6" s="916"/>
    </row>
    <row r="7" spans="1:41">
      <c r="A7" s="1602" t="s">
        <v>36</v>
      </c>
      <c r="B7" s="1612" t="s">
        <v>4961</v>
      </c>
      <c r="C7" s="1613" t="s">
        <v>38</v>
      </c>
      <c r="D7" s="2076">
        <v>211282000000</v>
      </c>
      <c r="E7" s="2076">
        <v>234296000000</v>
      </c>
      <c r="F7" s="2076">
        <v>261887000000</v>
      </c>
      <c r="G7" s="2076">
        <v>276516000000</v>
      </c>
      <c r="H7" s="2075">
        <f>H8+H14</f>
        <v>308408000000</v>
      </c>
      <c r="I7" s="2075">
        <f>I8+I14</f>
        <v>380926000000</v>
      </c>
      <c r="J7" s="1624">
        <v>479004840000</v>
      </c>
      <c r="K7" s="2077">
        <v>565432704000</v>
      </c>
      <c r="L7" s="1624">
        <v>657191618000</v>
      </c>
      <c r="M7" s="2075">
        <f>M8+M14</f>
        <v>696282191999.99988</v>
      </c>
      <c r="N7" s="2075">
        <f>N8+N14</f>
        <v>812580000000</v>
      </c>
      <c r="O7" s="1624">
        <v>935792000000</v>
      </c>
      <c r="P7" s="1624">
        <v>985659999999.99988</v>
      </c>
      <c r="Q7" s="2075">
        <f>Q8+Q14</f>
        <v>1075032000000</v>
      </c>
      <c r="R7" s="2078">
        <v>1195000000000</v>
      </c>
      <c r="S7" s="2094">
        <v>1455000000000</v>
      </c>
      <c r="T7" s="2095">
        <v>1686000000000</v>
      </c>
      <c r="U7" s="2095">
        <v>1846000000000</v>
      </c>
      <c r="V7" s="2095">
        <v>2136000000000</v>
      </c>
      <c r="W7" s="2096">
        <v>2512000000000</v>
      </c>
      <c r="X7" s="2096">
        <v>2846000000000</v>
      </c>
      <c r="Y7" s="2094">
        <v>3162000000000</v>
      </c>
      <c r="Z7" s="2094">
        <v>3508000000000</v>
      </c>
      <c r="AA7" s="2074"/>
      <c r="AB7" s="2074"/>
      <c r="AC7" s="2074"/>
      <c r="AD7" s="2074"/>
      <c r="AE7" s="365"/>
      <c r="AF7" s="365"/>
      <c r="AG7" s="365"/>
      <c r="AH7" s="365"/>
      <c r="AI7" s="365"/>
      <c r="AJ7" s="365"/>
      <c r="AK7" s="365"/>
      <c r="AL7" s="365"/>
      <c r="AM7" s="365"/>
      <c r="AN7" s="365"/>
      <c r="AO7" s="365"/>
    </row>
    <row r="8" spans="1:41">
      <c r="A8" s="1616" t="s">
        <v>39</v>
      </c>
      <c r="B8" s="1616" t="s">
        <v>3890</v>
      </c>
      <c r="C8" s="1612" t="s">
        <v>41</v>
      </c>
      <c r="D8" s="2076">
        <v>182392000000</v>
      </c>
      <c r="E8" s="2076">
        <v>205839000000</v>
      </c>
      <c r="F8" s="2076">
        <v>221837000000</v>
      </c>
      <c r="G8" s="2076">
        <v>231648000000</v>
      </c>
      <c r="H8" s="2075">
        <f>H9+H10+H11+H12+H13</f>
        <v>277973000000</v>
      </c>
      <c r="I8" s="2075">
        <f>I9+I10+I11+I12+I13</f>
        <v>338338000000</v>
      </c>
      <c r="J8" s="1624">
        <v>429047279999.99994</v>
      </c>
      <c r="K8" s="2077">
        <v>508173696000</v>
      </c>
      <c r="L8" s="1624">
        <v>586620706000</v>
      </c>
      <c r="M8" s="2075">
        <f>M9+M10+M11+M12+M13</f>
        <v>614082210999.99988</v>
      </c>
      <c r="N8" s="2075">
        <f>N9+N10+N11+N12+N13</f>
        <v>717312000000</v>
      </c>
      <c r="O8" s="1624">
        <v>811456000000</v>
      </c>
      <c r="P8" s="1624">
        <v>841601999999.99988</v>
      </c>
      <c r="Q8" s="1624">
        <v>964116000000</v>
      </c>
      <c r="R8" s="2078">
        <v>1050000000000</v>
      </c>
      <c r="S8" s="2094">
        <v>1356000000000</v>
      </c>
      <c r="T8" s="2095">
        <v>1464000000000</v>
      </c>
      <c r="U8" s="2095">
        <v>1680000000000</v>
      </c>
      <c r="V8" s="2095">
        <v>1954000000000</v>
      </c>
      <c r="W8" s="2096">
        <v>2312000000000</v>
      </c>
      <c r="X8" s="2096">
        <v>2626000000000</v>
      </c>
      <c r="Y8" s="2094">
        <v>2920000000000</v>
      </c>
      <c r="Z8" s="2094">
        <v>3241000000000</v>
      </c>
      <c r="AA8" s="2074"/>
      <c r="AB8" s="2074"/>
      <c r="AC8" s="2074"/>
      <c r="AD8" s="2074"/>
      <c r="AE8" s="365"/>
      <c r="AF8" s="365"/>
      <c r="AG8" s="365"/>
      <c r="AH8" s="365"/>
      <c r="AI8" s="365"/>
      <c r="AJ8" s="365"/>
      <c r="AK8" s="365"/>
      <c r="AL8" s="365"/>
      <c r="AM8" s="365"/>
      <c r="AN8" s="365"/>
      <c r="AO8" s="365"/>
    </row>
    <row r="9" spans="1:41">
      <c r="A9" s="1620" t="s">
        <v>631</v>
      </c>
      <c r="B9" s="1620" t="s">
        <v>5971</v>
      </c>
      <c r="C9" s="1604" t="s">
        <v>44</v>
      </c>
      <c r="D9" s="2080"/>
      <c r="E9" s="2080"/>
      <c r="F9" s="2080"/>
      <c r="G9" s="2080"/>
      <c r="H9" s="1624">
        <v>40580000000</v>
      </c>
      <c r="I9" s="1624">
        <v>52052000000.000008</v>
      </c>
      <c r="J9" s="1624">
        <v>79344360000</v>
      </c>
      <c r="K9" s="2077">
        <v>107360640000.00002</v>
      </c>
      <c r="L9" s="1624">
        <v>127909777999.99998</v>
      </c>
      <c r="M9" s="1624">
        <v>140223496999.99997</v>
      </c>
      <c r="N9" s="1624">
        <v>134495999999.99998</v>
      </c>
      <c r="O9" s="1624">
        <v>157055999999.99997</v>
      </c>
      <c r="P9" s="1624">
        <v>174385999999.99997</v>
      </c>
      <c r="Q9" s="1624">
        <v>204767999999.99997</v>
      </c>
      <c r="R9" s="1624">
        <v>198000000000</v>
      </c>
      <c r="S9" s="2094">
        <v>263000000000</v>
      </c>
      <c r="T9" s="2094">
        <v>259000000000</v>
      </c>
      <c r="U9" s="2094">
        <v>272000000000</v>
      </c>
      <c r="V9" s="2094">
        <v>323000000000</v>
      </c>
      <c r="W9" s="2096">
        <v>402000000000</v>
      </c>
      <c r="X9" s="2096">
        <v>443000000000</v>
      </c>
      <c r="Y9" s="2094">
        <v>488000000000</v>
      </c>
      <c r="Z9" s="2094">
        <v>538000000000</v>
      </c>
      <c r="AA9" s="2074"/>
      <c r="AB9" s="2074"/>
      <c r="AC9" s="2074"/>
      <c r="AD9" s="2074"/>
      <c r="AE9" s="365"/>
      <c r="AF9" s="365"/>
      <c r="AG9" s="365"/>
      <c r="AH9" s="365"/>
      <c r="AI9" s="365"/>
      <c r="AJ9" s="365"/>
      <c r="AK9" s="365"/>
      <c r="AL9" s="365"/>
      <c r="AM9" s="365"/>
      <c r="AN9" s="365"/>
      <c r="AO9" s="365"/>
    </row>
    <row r="10" spans="1:41">
      <c r="A10" s="1620" t="s">
        <v>161</v>
      </c>
      <c r="B10" s="1620" t="s">
        <v>162</v>
      </c>
      <c r="C10" s="1604" t="s">
        <v>44</v>
      </c>
      <c r="D10" s="2080"/>
      <c r="E10" s="2080"/>
      <c r="F10" s="2080"/>
      <c r="G10" s="2080"/>
      <c r="H10" s="1624">
        <v>119711000000</v>
      </c>
      <c r="I10" s="1624">
        <v>139594000000.00003</v>
      </c>
      <c r="J10" s="1624">
        <v>164566079999.99997</v>
      </c>
      <c r="K10" s="2077">
        <v>186091776000.00003</v>
      </c>
      <c r="L10" s="1624">
        <v>202891372000</v>
      </c>
      <c r="M10" s="1624">
        <v>169235254999.99997</v>
      </c>
      <c r="N10" s="1624">
        <v>218555999999.99997</v>
      </c>
      <c r="O10" s="1624">
        <v>215951999999.99997</v>
      </c>
      <c r="P10" s="1624">
        <v>204714000000</v>
      </c>
      <c r="Q10" s="1624">
        <v>247427999999.99997</v>
      </c>
      <c r="R10" s="1624">
        <v>275000000000</v>
      </c>
      <c r="S10" s="2094">
        <v>220000000000</v>
      </c>
      <c r="T10" s="2094">
        <v>283000000000</v>
      </c>
      <c r="U10" s="2094">
        <v>435000000000</v>
      </c>
      <c r="V10" s="2094">
        <v>545000000000</v>
      </c>
      <c r="W10" s="2096">
        <v>750000000000</v>
      </c>
      <c r="X10" s="2096">
        <v>941000000000</v>
      </c>
      <c r="Y10" s="2094">
        <v>1103000000000</v>
      </c>
      <c r="Z10" s="2094">
        <v>1279000000000</v>
      </c>
      <c r="AA10" s="2074"/>
      <c r="AB10" s="2074"/>
      <c r="AC10" s="2074"/>
      <c r="AD10" s="2074"/>
      <c r="AE10" s="365"/>
      <c r="AF10" s="365"/>
      <c r="AG10" s="365"/>
      <c r="AH10" s="365"/>
      <c r="AI10" s="365"/>
      <c r="AJ10" s="365"/>
      <c r="AK10" s="365"/>
      <c r="AL10" s="365"/>
      <c r="AM10" s="365"/>
      <c r="AN10" s="365"/>
      <c r="AO10" s="365"/>
    </row>
    <row r="11" spans="1:41">
      <c r="A11" s="1620" t="s">
        <v>644</v>
      </c>
      <c r="B11" s="1620" t="s">
        <v>5972</v>
      </c>
      <c r="C11" s="1604" t="s">
        <v>44</v>
      </c>
      <c r="D11" s="2080"/>
      <c r="E11" s="2080"/>
      <c r="F11" s="2080"/>
      <c r="G11" s="2080"/>
      <c r="H11" s="1624">
        <v>64928000000</v>
      </c>
      <c r="I11" s="1624">
        <v>78078000000</v>
      </c>
      <c r="J11" s="1624">
        <v>94037759999.999985</v>
      </c>
      <c r="K11" s="2077">
        <v>96624576000.000015</v>
      </c>
      <c r="L11" s="1624">
        <v>101445686000</v>
      </c>
      <c r="M11" s="1624">
        <v>96705859999.999985</v>
      </c>
      <c r="N11" s="1624">
        <v>128892000000</v>
      </c>
      <c r="O11" s="1624">
        <v>183231999999.99997</v>
      </c>
      <c r="P11" s="1624">
        <v>189549999999.99997</v>
      </c>
      <c r="Q11" s="1624">
        <v>221832000000</v>
      </c>
      <c r="R11" s="1624">
        <v>257000000000</v>
      </c>
      <c r="S11" s="2094">
        <v>498000000000</v>
      </c>
      <c r="T11" s="2094">
        <v>455000000000</v>
      </c>
      <c r="U11" s="2094">
        <v>476000000000</v>
      </c>
      <c r="V11" s="2094">
        <v>538000000000</v>
      </c>
      <c r="W11" s="2096">
        <v>575000000000</v>
      </c>
      <c r="X11" s="2096">
        <v>615000000000</v>
      </c>
      <c r="Y11" s="2094">
        <v>660000000000</v>
      </c>
      <c r="Z11" s="2094">
        <v>708000000000</v>
      </c>
      <c r="AA11" s="2074"/>
      <c r="AB11" s="2074"/>
      <c r="AC11" s="2074"/>
      <c r="AD11" s="2074"/>
      <c r="AE11" s="365"/>
      <c r="AF11" s="365"/>
      <c r="AG11" s="365"/>
      <c r="AH11" s="365"/>
      <c r="AI11" s="365"/>
      <c r="AJ11" s="365"/>
      <c r="AK11" s="365"/>
      <c r="AL11" s="365"/>
      <c r="AM11" s="365"/>
      <c r="AN11" s="365"/>
      <c r="AO11" s="365"/>
    </row>
    <row r="12" spans="1:41">
      <c r="A12" s="1620" t="s">
        <v>5973</v>
      </c>
      <c r="B12" s="1620" t="s">
        <v>5974</v>
      </c>
      <c r="C12" s="1604" t="s">
        <v>44</v>
      </c>
      <c r="D12" s="2080"/>
      <c r="E12" s="2080"/>
      <c r="F12" s="2080"/>
      <c r="G12" s="2080"/>
      <c r="H12" s="1624">
        <v>40580000000</v>
      </c>
      <c r="I12" s="1624">
        <v>44954000000</v>
      </c>
      <c r="J12" s="1624">
        <v>52896240000</v>
      </c>
      <c r="K12" s="2077">
        <v>57259008000.000008</v>
      </c>
      <c r="L12" s="1624">
        <v>79392276000</v>
      </c>
      <c r="M12" s="1624">
        <v>96705859999.999985</v>
      </c>
      <c r="N12" s="1624">
        <v>72852000000</v>
      </c>
      <c r="O12" s="1624">
        <v>91615999999.999985</v>
      </c>
      <c r="P12" s="1624">
        <v>106147999999.99998</v>
      </c>
      <c r="Q12" s="1624">
        <v>127979999999.99998</v>
      </c>
      <c r="R12" s="1624">
        <v>129000000000</v>
      </c>
      <c r="S12" s="2094">
        <v>184000000000</v>
      </c>
      <c r="T12" s="2094">
        <v>212000000000</v>
      </c>
      <c r="U12" s="2094">
        <v>214000000000</v>
      </c>
      <c r="V12" s="2094">
        <v>228000000000</v>
      </c>
      <c r="W12" s="2096">
        <v>243000000000</v>
      </c>
      <c r="X12" s="2096">
        <v>259000000000</v>
      </c>
      <c r="Y12" s="2094">
        <v>276000000000</v>
      </c>
      <c r="Z12" s="2094">
        <v>295000000000</v>
      </c>
      <c r="AA12" s="2074"/>
      <c r="AB12" s="2074"/>
      <c r="AC12" s="2074"/>
      <c r="AD12" s="2074"/>
      <c r="AE12" s="365"/>
      <c r="AF12" s="365"/>
      <c r="AG12" s="365"/>
      <c r="AH12" s="365"/>
      <c r="AI12" s="365"/>
      <c r="AJ12" s="365"/>
      <c r="AK12" s="365"/>
      <c r="AL12" s="365"/>
      <c r="AM12" s="365"/>
      <c r="AN12" s="365"/>
      <c r="AO12" s="365"/>
    </row>
    <row r="13" spans="1:41">
      <c r="A13" s="1620" t="s">
        <v>50</v>
      </c>
      <c r="B13" s="1620" t="s">
        <v>50</v>
      </c>
      <c r="C13" s="1604" t="s">
        <v>44</v>
      </c>
      <c r="D13" s="2080"/>
      <c r="E13" s="2080"/>
      <c r="F13" s="2080"/>
      <c r="G13" s="2080"/>
      <c r="H13" s="1624">
        <v>12174000000</v>
      </c>
      <c r="I13" s="1624">
        <v>23660000000</v>
      </c>
      <c r="J13" s="1624">
        <v>38202839999.999992</v>
      </c>
      <c r="K13" s="2077">
        <v>60837696000</v>
      </c>
      <c r="L13" s="1624">
        <v>74981594000</v>
      </c>
      <c r="M13" s="1624">
        <v>111211738999.99998</v>
      </c>
      <c r="N13" s="1624">
        <v>162516000000</v>
      </c>
      <c r="O13" s="1624">
        <v>163600000000</v>
      </c>
      <c r="P13" s="1624">
        <v>166804000000</v>
      </c>
      <c r="Q13" s="1624">
        <v>162107999999.99997</v>
      </c>
      <c r="R13" s="1624">
        <v>191000000000</v>
      </c>
      <c r="S13" s="2094">
        <v>191000000000</v>
      </c>
      <c r="T13" s="2094">
        <v>254000000000</v>
      </c>
      <c r="U13" s="2094">
        <v>283000000000</v>
      </c>
      <c r="V13" s="2094">
        <v>321000000000</v>
      </c>
      <c r="W13" s="2096">
        <v>342000000000</v>
      </c>
      <c r="X13" s="2096">
        <v>368000000000</v>
      </c>
      <c r="Y13" s="2094">
        <v>393000000000</v>
      </c>
      <c r="Z13" s="2094">
        <v>422000000000</v>
      </c>
      <c r="AA13" s="2074"/>
      <c r="AB13" s="2074"/>
      <c r="AC13" s="2074"/>
      <c r="AD13" s="2074"/>
      <c r="AE13" s="365"/>
      <c r="AF13" s="365"/>
      <c r="AG13" s="365"/>
      <c r="AH13" s="365"/>
      <c r="AI13" s="365"/>
      <c r="AJ13" s="365"/>
      <c r="AK13" s="365"/>
      <c r="AL13" s="365"/>
      <c r="AM13" s="365"/>
      <c r="AN13" s="365"/>
      <c r="AO13" s="365"/>
    </row>
    <row r="14" spans="1:41">
      <c r="A14" s="1616" t="s">
        <v>51</v>
      </c>
      <c r="B14" s="1616" t="s">
        <v>4964</v>
      </c>
      <c r="C14" s="1612" t="s">
        <v>41</v>
      </c>
      <c r="D14" s="2076">
        <v>28890000000</v>
      </c>
      <c r="E14" s="2076">
        <v>28457000000</v>
      </c>
      <c r="F14" s="2076">
        <v>40050000000</v>
      </c>
      <c r="G14" s="2076">
        <v>44868000000</v>
      </c>
      <c r="H14" s="1624">
        <v>30435000000</v>
      </c>
      <c r="I14" s="1624">
        <v>42588000000</v>
      </c>
      <c r="J14" s="1624">
        <v>49957559999.999992</v>
      </c>
      <c r="K14" s="2077">
        <v>57259008000.000008</v>
      </c>
      <c r="L14" s="1624">
        <v>70570912000</v>
      </c>
      <c r="M14" s="1624">
        <v>82199980999.999985</v>
      </c>
      <c r="N14" s="1624">
        <v>95268000000</v>
      </c>
      <c r="O14" s="1624">
        <v>124335999999.99998</v>
      </c>
      <c r="P14" s="1624">
        <v>144058000000</v>
      </c>
      <c r="Q14" s="1624">
        <v>110916000000</v>
      </c>
      <c r="R14" s="1624">
        <v>145000000000</v>
      </c>
      <c r="S14" s="2094">
        <v>99000000000</v>
      </c>
      <c r="T14" s="2094">
        <v>222000000000</v>
      </c>
      <c r="U14" s="2094">
        <v>166000000000</v>
      </c>
      <c r="V14" s="2094">
        <v>182000000000</v>
      </c>
      <c r="W14" s="2096">
        <v>200000000000</v>
      </c>
      <c r="X14" s="2096">
        <v>220000000000</v>
      </c>
      <c r="Y14" s="2094">
        <v>242000000000</v>
      </c>
      <c r="Z14" s="2094">
        <v>267000000000</v>
      </c>
      <c r="AA14" s="2074"/>
      <c r="AB14" s="2074"/>
      <c r="AC14" s="2074"/>
      <c r="AD14" s="2074"/>
      <c r="AE14" s="365"/>
      <c r="AF14" s="365"/>
      <c r="AG14" s="365"/>
      <c r="AH14" s="365"/>
      <c r="AI14" s="365"/>
      <c r="AJ14" s="365"/>
      <c r="AK14" s="365"/>
      <c r="AL14" s="365"/>
      <c r="AM14" s="365"/>
      <c r="AN14" s="365"/>
      <c r="AO14" s="365"/>
    </row>
    <row r="15" spans="1:41" s="848" customFormat="1">
      <c r="A15" s="1903" t="s">
        <v>53</v>
      </c>
      <c r="B15" s="1903" t="s">
        <v>53</v>
      </c>
      <c r="C15" s="1905" t="s">
        <v>38</v>
      </c>
      <c r="D15" s="2087">
        <v>5145000000</v>
      </c>
      <c r="E15" s="2087">
        <v>5500000000</v>
      </c>
      <c r="F15" s="2087">
        <v>7079000000</v>
      </c>
      <c r="G15" s="2087">
        <v>7956000000</v>
      </c>
      <c r="H15" s="2085">
        <v>8116000000</v>
      </c>
      <c r="I15" s="2085">
        <v>31886166000</v>
      </c>
      <c r="J15" s="2085">
        <v>29386800000</v>
      </c>
      <c r="K15" s="1900">
        <v>32208192000</v>
      </c>
      <c r="L15" s="2085">
        <f>L6-L7</f>
        <v>30874774000</v>
      </c>
      <c r="M15" s="2085">
        <v>24176464999.999996</v>
      </c>
      <c r="N15" s="2085">
        <v>16811999999.999998</v>
      </c>
      <c r="O15" s="2085">
        <v>13088000000.000002</v>
      </c>
      <c r="P15" s="2085">
        <v>15164000000</v>
      </c>
      <c r="Q15" s="2085">
        <v>17064000000</v>
      </c>
      <c r="R15" s="2085">
        <v>9000000000</v>
      </c>
      <c r="S15" s="2092">
        <v>6000000000</v>
      </c>
      <c r="T15" s="2092">
        <v>7000000000</v>
      </c>
      <c r="U15" s="2092">
        <v>8000000000</v>
      </c>
      <c r="V15" s="2092">
        <v>10000000000</v>
      </c>
      <c r="W15" s="2093">
        <v>11000000000</v>
      </c>
      <c r="X15" s="2093">
        <v>12000000000</v>
      </c>
      <c r="Y15" s="2092">
        <v>13000000000</v>
      </c>
      <c r="Z15" s="2092">
        <v>15000000000</v>
      </c>
      <c r="AA15" s="2086"/>
      <c r="AB15" s="2086"/>
      <c r="AC15" s="2086"/>
      <c r="AD15" s="2086"/>
      <c r="AE15" s="916"/>
      <c r="AF15" s="916"/>
      <c r="AG15" s="916"/>
      <c r="AH15" s="916"/>
      <c r="AI15" s="916"/>
      <c r="AJ15" s="916"/>
      <c r="AK15" s="916"/>
      <c r="AL15" s="916"/>
      <c r="AM15" s="916"/>
      <c r="AN15" s="916"/>
      <c r="AO15" s="916"/>
    </row>
    <row r="16" spans="1:41" s="848" customFormat="1">
      <c r="A16" s="1903" t="s">
        <v>198</v>
      </c>
      <c r="B16" s="1903" t="s">
        <v>5975</v>
      </c>
      <c r="C16" s="1903" t="s">
        <v>35</v>
      </c>
      <c r="D16" s="2087">
        <f>D17+D27</f>
        <v>322048000000</v>
      </c>
      <c r="E16" s="2087">
        <f>E17+E27</f>
        <v>371264000000</v>
      </c>
      <c r="F16" s="2087">
        <f>F17+F27</f>
        <v>389442000000</v>
      </c>
      <c r="G16" s="2087">
        <f>G17+G27</f>
        <v>409782000000</v>
      </c>
      <c r="H16" s="2085">
        <v>476815000000</v>
      </c>
      <c r="I16" s="2085">
        <f>I17+I27</f>
        <v>586768000000</v>
      </c>
      <c r="J16" s="2087">
        <v>708221880000</v>
      </c>
      <c r="K16" s="2085">
        <f>K17+K27</f>
        <v>844570368000</v>
      </c>
      <c r="L16" s="2085">
        <v>996814132000.00012</v>
      </c>
      <c r="M16" s="2085">
        <v>1203987956999.9998</v>
      </c>
      <c r="N16" s="2085">
        <v>1277712000000</v>
      </c>
      <c r="O16" s="2085">
        <f>O17+O27</f>
        <v>1406960000000</v>
      </c>
      <c r="P16" s="2085">
        <v>1493653999999.9998</v>
      </c>
      <c r="Q16" s="2085">
        <f>Q17+Q27</f>
        <v>1569888000000</v>
      </c>
      <c r="R16" s="2085">
        <v>1857000000000</v>
      </c>
      <c r="S16" s="2092">
        <v>2229000000000</v>
      </c>
      <c r="T16" s="2092">
        <v>2334000000000</v>
      </c>
      <c r="U16" s="2092">
        <v>2597000000000</v>
      </c>
      <c r="V16" s="2092">
        <v>2854000000000</v>
      </c>
      <c r="W16" s="2093">
        <v>3143000000000</v>
      </c>
      <c r="X16" s="2093">
        <v>3461000000000</v>
      </c>
      <c r="Y16" s="2092">
        <v>3842000000000</v>
      </c>
      <c r="Z16" s="2092">
        <v>4250000000000</v>
      </c>
      <c r="AA16" s="2086"/>
      <c r="AB16" s="2086"/>
      <c r="AC16" s="2086"/>
      <c r="AD16" s="2086"/>
      <c r="AE16" s="916"/>
      <c r="AF16" s="916"/>
      <c r="AG16" s="916"/>
      <c r="AH16" s="916"/>
      <c r="AI16" s="916"/>
      <c r="AJ16" s="916"/>
      <c r="AK16" s="916"/>
      <c r="AL16" s="916"/>
      <c r="AM16" s="916"/>
      <c r="AN16" s="916"/>
      <c r="AO16" s="916"/>
    </row>
    <row r="17" spans="1:41">
      <c r="A17" s="1612" t="s">
        <v>73</v>
      </c>
      <c r="B17" s="1612" t="s">
        <v>3899</v>
      </c>
      <c r="C17" s="1612" t="s">
        <v>201</v>
      </c>
      <c r="D17" s="2076">
        <v>254279000000</v>
      </c>
      <c r="E17" s="2076">
        <v>303362000000</v>
      </c>
      <c r="F17" s="2076">
        <v>330847000000</v>
      </c>
      <c r="G17" s="2076">
        <v>334693000000</v>
      </c>
      <c r="H17" s="1624">
        <v>389568000000</v>
      </c>
      <c r="I17" s="1624">
        <f>I18+I19+I20+I21+I22</f>
        <v>444808000000</v>
      </c>
      <c r="J17" s="1624">
        <v>543655800000</v>
      </c>
      <c r="K17" s="1624">
        <v>626270400000</v>
      </c>
      <c r="L17" s="1624">
        <v>745405257999.99988</v>
      </c>
      <c r="M17" s="1624">
        <v>880023325999.99988</v>
      </c>
      <c r="N17" s="1624">
        <v>935867999999.99988</v>
      </c>
      <c r="O17" s="2091">
        <f>O18+O19+O20+O21+O22</f>
        <v>1014320000000</v>
      </c>
      <c r="P17" s="1624">
        <v>1091808000000</v>
      </c>
      <c r="Q17" s="2091">
        <f>Q18+Q19+Q20+Q21+Q22</f>
        <v>1228608000000</v>
      </c>
      <c r="R17" s="2078">
        <v>1323000000000</v>
      </c>
      <c r="S17" s="2095">
        <v>1702000000000</v>
      </c>
      <c r="T17" s="2095">
        <v>1758000000000</v>
      </c>
      <c r="U17" s="2095">
        <v>1973000000000</v>
      </c>
      <c r="V17" s="2095">
        <v>2189000000000</v>
      </c>
      <c r="W17" s="2096">
        <v>2402000000000</v>
      </c>
      <c r="X17" s="2096">
        <v>2646000000000</v>
      </c>
      <c r="Y17" s="2094">
        <v>2899000000000</v>
      </c>
      <c r="Z17" s="2094">
        <v>3159000000000</v>
      </c>
      <c r="AA17" s="2074"/>
      <c r="AB17" s="2074"/>
      <c r="AC17" s="2074"/>
      <c r="AD17" s="2074"/>
      <c r="AE17" s="365"/>
      <c r="AF17" s="365"/>
      <c r="AG17" s="365"/>
      <c r="AH17" s="365"/>
      <c r="AI17" s="365"/>
      <c r="AJ17" s="365"/>
      <c r="AK17" s="365"/>
      <c r="AL17" s="365"/>
      <c r="AM17" s="365"/>
      <c r="AN17" s="365"/>
      <c r="AO17" s="365"/>
    </row>
    <row r="18" spans="1:41">
      <c r="A18" s="1616" t="s">
        <v>5976</v>
      </c>
      <c r="B18" s="1616" t="s">
        <v>5977</v>
      </c>
      <c r="C18" s="1612" t="s">
        <v>204</v>
      </c>
      <c r="D18" s="1624"/>
      <c r="E18" s="1624"/>
      <c r="F18" s="1624"/>
      <c r="G18" s="1624"/>
      <c r="H18" s="1624">
        <v>64928000000</v>
      </c>
      <c r="I18" s="1624">
        <v>89908000000</v>
      </c>
      <c r="J18" s="1624">
        <v>114608520000</v>
      </c>
      <c r="K18" s="2077">
        <v>132411456000</v>
      </c>
      <c r="L18" s="1624">
        <v>141141824000</v>
      </c>
      <c r="M18" s="1624">
        <v>145058790000</v>
      </c>
      <c r="N18" s="1624">
        <v>156911999999.99997</v>
      </c>
      <c r="O18" s="1624">
        <v>176688000000.00003</v>
      </c>
      <c r="P18" s="1624">
        <v>181968000000</v>
      </c>
      <c r="Q18" s="1624">
        <v>230364000000</v>
      </c>
      <c r="R18" s="2078">
        <v>255000000000</v>
      </c>
      <c r="S18" s="2095">
        <v>323000000000</v>
      </c>
      <c r="T18" s="2095">
        <v>334000000000</v>
      </c>
      <c r="U18" s="2095">
        <v>346000000000</v>
      </c>
      <c r="V18" s="2095">
        <v>365000000000</v>
      </c>
      <c r="W18" s="2096">
        <v>399000000000</v>
      </c>
      <c r="X18" s="2096">
        <v>439000000000</v>
      </c>
      <c r="Y18" s="2094">
        <v>483000000000</v>
      </c>
      <c r="Z18" s="2094">
        <v>533000000000</v>
      </c>
      <c r="AA18" s="2074"/>
      <c r="AB18" s="2074"/>
      <c r="AC18" s="2074"/>
      <c r="AD18" s="2074"/>
      <c r="AE18" s="365"/>
      <c r="AF18" s="365"/>
      <c r="AG18" s="365"/>
      <c r="AH18" s="365"/>
      <c r="AI18" s="365"/>
      <c r="AJ18" s="365"/>
      <c r="AK18" s="365"/>
      <c r="AL18" s="365"/>
      <c r="AM18" s="365"/>
      <c r="AN18" s="365"/>
      <c r="AO18" s="365"/>
    </row>
    <row r="19" spans="1:41">
      <c r="A19" s="1616" t="s">
        <v>5978</v>
      </c>
      <c r="B19" s="1616" t="s">
        <v>5979</v>
      </c>
      <c r="C19" s="1612" t="s">
        <v>204</v>
      </c>
      <c r="D19" s="1624"/>
      <c r="E19" s="1624"/>
      <c r="F19" s="1624"/>
      <c r="G19" s="1624"/>
      <c r="H19" s="1624">
        <v>26377000000</v>
      </c>
      <c r="I19" s="1624">
        <v>23660000000</v>
      </c>
      <c r="J19" s="1624">
        <v>29386800000</v>
      </c>
      <c r="K19" s="2077">
        <v>28629504000</v>
      </c>
      <c r="L19" s="1624">
        <v>48517502000</v>
      </c>
      <c r="M19" s="1624">
        <v>48352929999.999992</v>
      </c>
      <c r="N19" s="1624">
        <v>39227999999.999992</v>
      </c>
      <c r="O19" s="1624">
        <v>58896000000</v>
      </c>
      <c r="P19" s="1624">
        <v>60656000000</v>
      </c>
      <c r="Q19" s="1624">
        <v>59723999999.999992</v>
      </c>
      <c r="R19" s="1624">
        <v>55000000000</v>
      </c>
      <c r="S19" s="2094">
        <v>135000000000</v>
      </c>
      <c r="T19" s="2094">
        <v>86000000000</v>
      </c>
      <c r="U19" s="2094">
        <v>96000000000</v>
      </c>
      <c r="V19" s="2094">
        <v>105000000000</v>
      </c>
      <c r="W19" s="2096">
        <v>116000000000</v>
      </c>
      <c r="X19" s="2096">
        <v>127000000000</v>
      </c>
      <c r="Y19" s="2094">
        <v>140000000000</v>
      </c>
      <c r="Z19" s="2094">
        <v>155000000000</v>
      </c>
      <c r="AA19" s="2074"/>
      <c r="AB19" s="2074"/>
      <c r="AC19" s="2074"/>
      <c r="AD19" s="2074"/>
      <c r="AE19" s="365"/>
      <c r="AF19" s="365"/>
      <c r="AG19" s="365"/>
      <c r="AH19" s="365"/>
      <c r="AI19" s="365"/>
      <c r="AJ19" s="365"/>
      <c r="AK19" s="365"/>
      <c r="AL19" s="365"/>
      <c r="AM19" s="365"/>
      <c r="AN19" s="365"/>
      <c r="AO19" s="365"/>
    </row>
    <row r="20" spans="1:41">
      <c r="A20" s="1616" t="s">
        <v>5980</v>
      </c>
      <c r="B20" s="1616" t="s">
        <v>5981</v>
      </c>
      <c r="C20" s="1612" t="s">
        <v>204</v>
      </c>
      <c r="D20" s="1624"/>
      <c r="E20" s="1624"/>
      <c r="F20" s="1624"/>
      <c r="G20" s="1624"/>
      <c r="H20" s="1624">
        <v>73044000000</v>
      </c>
      <c r="I20" s="1624">
        <v>82810000000</v>
      </c>
      <c r="J20" s="1624">
        <v>105792480000</v>
      </c>
      <c r="K20" s="2077">
        <v>135990144000</v>
      </c>
      <c r="L20" s="1624">
        <v>172016598000</v>
      </c>
      <c r="M20" s="1624">
        <v>188576426999.99997</v>
      </c>
      <c r="N20" s="1624">
        <v>190536000000</v>
      </c>
      <c r="O20" s="1624">
        <v>202864000000</v>
      </c>
      <c r="P20" s="1624">
        <v>204714000000</v>
      </c>
      <c r="Q20" s="1624">
        <v>247427999999.99997</v>
      </c>
      <c r="R20" s="1624">
        <v>258000000000</v>
      </c>
      <c r="S20" s="2094">
        <v>297000000000</v>
      </c>
      <c r="T20" s="2094">
        <v>307000000000</v>
      </c>
      <c r="U20" s="2094">
        <v>331000000000</v>
      </c>
      <c r="V20" s="2094">
        <v>355000000000</v>
      </c>
      <c r="W20" s="2096">
        <v>385000000000</v>
      </c>
      <c r="X20" s="2096">
        <v>423000000000</v>
      </c>
      <c r="Y20" s="2094">
        <v>466000000000</v>
      </c>
      <c r="Z20" s="2094">
        <v>514000000000</v>
      </c>
      <c r="AA20" s="2074"/>
      <c r="AB20" s="2074"/>
      <c r="AC20" s="2074"/>
      <c r="AD20" s="2074"/>
      <c r="AE20" s="365"/>
      <c r="AF20" s="365"/>
      <c r="AG20" s="365"/>
      <c r="AH20" s="365"/>
      <c r="AI20" s="365"/>
      <c r="AJ20" s="365"/>
      <c r="AK20" s="365"/>
      <c r="AL20" s="365"/>
      <c r="AM20" s="365"/>
      <c r="AN20" s="365"/>
      <c r="AO20" s="365"/>
    </row>
    <row r="21" spans="1:41">
      <c r="A21" s="1616" t="s">
        <v>85</v>
      </c>
      <c r="B21" s="1616" t="s">
        <v>4973</v>
      </c>
      <c r="C21" s="1612" t="s">
        <v>204</v>
      </c>
      <c r="D21" s="1624"/>
      <c r="E21" s="1624"/>
      <c r="F21" s="1624"/>
      <c r="G21" s="1624"/>
      <c r="H21" s="1624">
        <v>105508000000</v>
      </c>
      <c r="I21" s="1624">
        <v>127764000000.00002</v>
      </c>
      <c r="J21" s="1624">
        <v>143995320000.00003</v>
      </c>
      <c r="K21" s="2077">
        <v>146726207999.99997</v>
      </c>
      <c r="L21" s="1624">
        <v>172016598000</v>
      </c>
      <c r="M21" s="1624">
        <v>188576426999.99997</v>
      </c>
      <c r="N21" s="1624">
        <v>196140000000</v>
      </c>
      <c r="O21" s="1624">
        <v>215951999999.99997</v>
      </c>
      <c r="P21" s="1624">
        <v>235041999999.99997</v>
      </c>
      <c r="Q21" s="1624">
        <v>247427999999.99997</v>
      </c>
      <c r="R21" s="1624">
        <v>318000000000</v>
      </c>
      <c r="S21" s="2094">
        <v>419000000000</v>
      </c>
      <c r="T21" s="2094">
        <v>419000000000</v>
      </c>
      <c r="U21" s="2094">
        <v>480000000000</v>
      </c>
      <c r="V21" s="2094">
        <v>515000000000</v>
      </c>
      <c r="W21" s="2096">
        <v>566000000000</v>
      </c>
      <c r="X21" s="2096">
        <v>623000000000</v>
      </c>
      <c r="Y21" s="2094">
        <v>686000000000</v>
      </c>
      <c r="Z21" s="2094">
        <v>757000000000</v>
      </c>
      <c r="AA21" s="2074"/>
      <c r="AB21" s="2074"/>
      <c r="AC21" s="2074"/>
      <c r="AD21" s="2074"/>
      <c r="AE21" s="365"/>
      <c r="AF21" s="365"/>
      <c r="AG21" s="365"/>
      <c r="AH21" s="365"/>
      <c r="AI21" s="365"/>
      <c r="AJ21" s="365"/>
      <c r="AK21" s="365"/>
      <c r="AL21" s="365"/>
      <c r="AM21" s="365"/>
      <c r="AN21" s="365"/>
      <c r="AO21" s="365"/>
    </row>
    <row r="22" spans="1:41">
      <c r="A22" s="1616" t="s">
        <v>90</v>
      </c>
      <c r="B22" s="1616" t="s">
        <v>5982</v>
      </c>
      <c r="C22" s="1612" t="s">
        <v>204</v>
      </c>
      <c r="D22" s="1624"/>
      <c r="E22" s="1624"/>
      <c r="F22" s="1624"/>
      <c r="G22" s="1624"/>
      <c r="H22" s="1624">
        <v>119711000000</v>
      </c>
      <c r="I22" s="1624">
        <v>120666000000</v>
      </c>
      <c r="J22" s="1624">
        <v>149872679999.99997</v>
      </c>
      <c r="K22" s="2077">
        <v>182513088000</v>
      </c>
      <c r="L22" s="1624">
        <v>211712735999.99997</v>
      </c>
      <c r="M22" s="1624">
        <v>309458752000</v>
      </c>
      <c r="N22" s="1624">
        <v>353051999999.99994</v>
      </c>
      <c r="O22" s="1624">
        <v>359919999999.99994</v>
      </c>
      <c r="P22" s="1624">
        <v>409428000000</v>
      </c>
      <c r="Q22" s="1624">
        <v>443664000000</v>
      </c>
      <c r="R22" s="1624">
        <v>436000000000</v>
      </c>
      <c r="S22" s="2094">
        <v>527000000000</v>
      </c>
      <c r="T22" s="2094">
        <v>611000000000</v>
      </c>
      <c r="U22" s="2094">
        <v>720000000000</v>
      </c>
      <c r="V22" s="2094">
        <v>849000000000</v>
      </c>
      <c r="W22" s="2096">
        <v>937000000000</v>
      </c>
      <c r="X22" s="2096">
        <v>1034000000000</v>
      </c>
      <c r="Y22" s="2094">
        <v>1123000000000</v>
      </c>
      <c r="Z22" s="2094">
        <v>1201000000000</v>
      </c>
      <c r="AA22" s="2074"/>
      <c r="AB22" s="2074"/>
      <c r="AC22" s="2074"/>
      <c r="AD22" s="2074"/>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7">
        <v>21472128000</v>
      </c>
      <c r="L23" s="1624"/>
      <c r="M23" s="1624"/>
      <c r="N23" s="1624"/>
      <c r="O23" s="1624"/>
      <c r="P23" s="1624"/>
      <c r="Q23" s="1624"/>
      <c r="R23" s="1624"/>
      <c r="S23" s="2094"/>
      <c r="T23" s="2094"/>
      <c r="U23" s="2094"/>
      <c r="V23" s="2094"/>
      <c r="W23" s="2096"/>
      <c r="X23" s="2096"/>
      <c r="Y23" s="2094"/>
      <c r="Z23" s="2094"/>
      <c r="AB23" s="2074"/>
      <c r="AC23" s="2074"/>
      <c r="AD23" s="2074"/>
      <c r="AE23" s="365"/>
      <c r="AF23" s="365"/>
      <c r="AG23" s="365"/>
      <c r="AH23" s="365"/>
      <c r="AI23" s="365"/>
      <c r="AJ23" s="365"/>
      <c r="AK23" s="365"/>
      <c r="AL23" s="365"/>
      <c r="AM23" s="365"/>
      <c r="AN23" s="365"/>
      <c r="AO23" s="365"/>
    </row>
    <row r="24" spans="1:41">
      <c r="A24" s="1620" t="s">
        <v>5983</v>
      </c>
      <c r="B24" s="1620" t="s">
        <v>5983</v>
      </c>
      <c r="C24" s="1612" t="s">
        <v>211</v>
      </c>
      <c r="D24" s="1624"/>
      <c r="E24" s="1624"/>
      <c r="F24" s="1624"/>
      <c r="G24" s="1624"/>
      <c r="H24" s="1624"/>
      <c r="I24" s="1624"/>
      <c r="J24" s="1624">
        <v>8816040000</v>
      </c>
      <c r="K24" s="2077">
        <v>10736064000</v>
      </c>
      <c r="L24" s="1624"/>
      <c r="M24" s="1624"/>
      <c r="N24" s="1624"/>
      <c r="O24" s="1624"/>
      <c r="P24" s="1624"/>
      <c r="Q24" s="1624"/>
      <c r="R24" s="1624"/>
      <c r="S24" s="2094"/>
      <c r="T24" s="2094"/>
      <c r="U24" s="2094"/>
      <c r="V24" s="2094"/>
      <c r="W24" s="2096"/>
      <c r="X24" s="2096"/>
      <c r="Y24" s="2094"/>
      <c r="Z24" s="2094"/>
      <c r="AB24" s="2074"/>
      <c r="AC24" s="2074"/>
      <c r="AD24" s="2074"/>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7">
        <v>150304896000</v>
      </c>
      <c r="L25" s="1624"/>
      <c r="M25" s="1624"/>
      <c r="N25" s="1624"/>
      <c r="O25" s="1624"/>
      <c r="P25" s="1624"/>
      <c r="Q25" s="1624"/>
      <c r="R25" s="1624"/>
      <c r="S25" s="2094"/>
      <c r="T25" s="2094"/>
      <c r="U25" s="2094"/>
      <c r="V25" s="2094"/>
      <c r="W25" s="2096"/>
      <c r="X25" s="2096"/>
      <c r="Y25" s="2094"/>
      <c r="Z25" s="2094"/>
      <c r="AB25" s="2074"/>
      <c r="AC25" s="2074"/>
      <c r="AD25" s="2074"/>
      <c r="AE25" s="365"/>
      <c r="AF25" s="365"/>
      <c r="AG25" s="365"/>
      <c r="AH25" s="365"/>
      <c r="AI25" s="365"/>
      <c r="AJ25" s="365"/>
      <c r="AK25" s="365"/>
      <c r="AL25" s="365"/>
      <c r="AM25" s="365"/>
      <c r="AN25" s="365"/>
      <c r="AO25" s="365"/>
    </row>
    <row r="26" spans="1:41">
      <c r="A26" s="1602" t="s">
        <v>76</v>
      </c>
      <c r="B26" s="1616" t="s">
        <v>3726</v>
      </c>
      <c r="C26" s="1612"/>
      <c r="D26" s="1624"/>
      <c r="E26" s="1624"/>
      <c r="F26" s="1624"/>
      <c r="G26" s="1624"/>
      <c r="H26" s="1624"/>
      <c r="I26" s="1624"/>
      <c r="J26" s="1624"/>
      <c r="K26" s="2077"/>
      <c r="L26" s="1624"/>
      <c r="M26" s="1624"/>
      <c r="N26" s="1624"/>
      <c r="O26" s="1624"/>
      <c r="P26" s="1624"/>
      <c r="Q26" s="1624"/>
      <c r="R26" s="1624"/>
      <c r="S26" s="2094"/>
      <c r="T26" s="2094"/>
      <c r="U26" s="2094"/>
      <c r="V26" s="2094"/>
      <c r="W26" s="2096"/>
      <c r="X26" s="2096"/>
      <c r="Y26" s="2094"/>
      <c r="Z26" s="2094"/>
      <c r="AB26" s="2074"/>
      <c r="AC26" s="2074"/>
      <c r="AD26" s="2074"/>
      <c r="AE26" s="365"/>
      <c r="AF26" s="365"/>
      <c r="AG26" s="365"/>
      <c r="AH26" s="365"/>
      <c r="AI26" s="365"/>
      <c r="AJ26" s="365"/>
      <c r="AK26" s="365"/>
      <c r="AL26" s="365"/>
      <c r="AM26" s="365"/>
      <c r="AN26" s="365"/>
      <c r="AO26" s="365"/>
    </row>
    <row r="27" spans="1:41">
      <c r="A27" s="1612" t="s">
        <v>2815</v>
      </c>
      <c r="B27" s="1612" t="s">
        <v>4981</v>
      </c>
      <c r="C27" s="1612" t="s">
        <v>201</v>
      </c>
      <c r="D27" s="2076">
        <v>67769000000</v>
      </c>
      <c r="E27" s="2076">
        <v>67902000000</v>
      </c>
      <c r="F27" s="2076">
        <v>58595000000</v>
      </c>
      <c r="G27" s="2076">
        <v>75089000000</v>
      </c>
      <c r="H27" s="1624">
        <v>87246999999.999985</v>
      </c>
      <c r="I27" s="1624">
        <v>141960000000</v>
      </c>
      <c r="J27" s="1624">
        <v>164566079999.99997</v>
      </c>
      <c r="K27" s="2077">
        <v>218299968000</v>
      </c>
      <c r="L27" s="1624">
        <v>251408874000</v>
      </c>
      <c r="M27" s="1624">
        <v>323964630999.99994</v>
      </c>
      <c r="N27" s="1624">
        <v>341844000000</v>
      </c>
      <c r="O27" s="1624">
        <v>392640000000</v>
      </c>
      <c r="P27" s="1624">
        <v>401845999999.99994</v>
      </c>
      <c r="Q27" s="1624">
        <v>341280000000</v>
      </c>
      <c r="R27" s="1624">
        <v>535000000000</v>
      </c>
      <c r="S27" s="2094">
        <v>527000000000</v>
      </c>
      <c r="T27" s="2094">
        <v>576000000000</v>
      </c>
      <c r="U27" s="2094">
        <v>624000000000</v>
      </c>
      <c r="V27" s="2094">
        <v>665000000000</v>
      </c>
      <c r="W27" s="2096">
        <v>741000000000</v>
      </c>
      <c r="X27" s="2096">
        <v>815000000000</v>
      </c>
      <c r="Y27" s="2094">
        <v>942000000000</v>
      </c>
      <c r="Z27" s="2094">
        <v>1091000000000</v>
      </c>
      <c r="AA27" s="2074"/>
      <c r="AB27" s="2074"/>
      <c r="AC27" s="2074"/>
      <c r="AD27" s="2074"/>
      <c r="AE27" s="365"/>
      <c r="AF27" s="365"/>
      <c r="AG27" s="365"/>
      <c r="AH27" s="365"/>
      <c r="AI27" s="365"/>
      <c r="AJ27" s="365"/>
      <c r="AK27" s="365"/>
      <c r="AL27" s="365"/>
      <c r="AM27" s="365"/>
      <c r="AN27" s="365"/>
      <c r="AO27" s="365"/>
    </row>
    <row r="28" spans="1:41">
      <c r="A28" s="1602" t="s">
        <v>76</v>
      </c>
      <c r="B28" s="1612" t="s">
        <v>5984</v>
      </c>
      <c r="C28" s="1612"/>
      <c r="D28" s="1624"/>
      <c r="E28" s="1624"/>
      <c r="F28" s="1624"/>
      <c r="G28" s="1624"/>
      <c r="H28" s="1624">
        <v>-166378000000</v>
      </c>
      <c r="I28" s="1624">
        <v>-205841999999.99997</v>
      </c>
      <c r="J28" s="1624">
        <v>161627400000</v>
      </c>
      <c r="K28" s="2077">
        <v>207563904000</v>
      </c>
      <c r="L28" s="1624">
        <v>-339622514000</v>
      </c>
      <c r="M28" s="1624">
        <v>-478694006999.99994</v>
      </c>
      <c r="N28" s="1624">
        <v>-448320000000</v>
      </c>
      <c r="O28" s="1624">
        <v>-451536000000</v>
      </c>
      <c r="P28" s="1624">
        <v>-485248000000</v>
      </c>
      <c r="Q28" s="1624">
        <v>-494855999999.99994</v>
      </c>
      <c r="R28" s="1624">
        <v>-653000000000</v>
      </c>
      <c r="S28" s="2094">
        <v>-768000000000</v>
      </c>
      <c r="T28" s="2094">
        <v>-640000000000</v>
      </c>
      <c r="U28" s="2094">
        <v>-742000000000</v>
      </c>
      <c r="V28" s="2094">
        <v>-707000000000</v>
      </c>
      <c r="W28" s="2096">
        <v>-620000000000</v>
      </c>
      <c r="X28" s="2096">
        <v>-602000000000</v>
      </c>
      <c r="Y28" s="2094">
        <v>-666000000000</v>
      </c>
      <c r="Z28" s="2094">
        <v>-727000000000</v>
      </c>
      <c r="AA28" s="2074"/>
      <c r="AB28" s="2074"/>
      <c r="AC28" s="2074"/>
      <c r="AD28" s="2074"/>
      <c r="AE28" s="365"/>
      <c r="AF28" s="365"/>
      <c r="AG28" s="365"/>
      <c r="AH28" s="365"/>
      <c r="AI28" s="365"/>
      <c r="AJ28" s="365"/>
      <c r="AK28" s="365"/>
      <c r="AL28" s="365"/>
      <c r="AM28" s="365"/>
      <c r="AN28" s="365"/>
      <c r="AO28" s="365"/>
    </row>
    <row r="29" spans="1:41" s="848" customFormat="1">
      <c r="A29" s="1903" t="s">
        <v>115</v>
      </c>
      <c r="B29" s="1903" t="s">
        <v>115</v>
      </c>
      <c r="C29" s="1903" t="s">
        <v>35</v>
      </c>
      <c r="D29" s="2085">
        <f t="shared" ref="D29:I29" si="2">D30+D31</f>
        <v>119396000000</v>
      </c>
      <c r="E29" s="2085">
        <f t="shared" si="2"/>
        <v>146722000000</v>
      </c>
      <c r="F29" s="2085">
        <f t="shared" si="2"/>
        <v>134023000000</v>
      </c>
      <c r="G29" s="2085">
        <f t="shared" si="2"/>
        <v>132949000000</v>
      </c>
      <c r="H29" s="2085">
        <f t="shared" si="2"/>
        <v>158262000000</v>
      </c>
      <c r="I29" s="2085">
        <f t="shared" si="2"/>
        <v>170352000000</v>
      </c>
      <c r="J29" s="2085">
        <f>J30+J31</f>
        <v>238033080000</v>
      </c>
      <c r="K29" s="2085">
        <f>K30+K31</f>
        <v>279137664000</v>
      </c>
      <c r="L29" s="2085">
        <v>339622514000</v>
      </c>
      <c r="M29" s="2085">
        <v>478694006999.99994</v>
      </c>
      <c r="N29" s="2085">
        <f>N30+N31</f>
        <v>442716000000</v>
      </c>
      <c r="O29" s="2085">
        <v>451536000000</v>
      </c>
      <c r="P29" s="2085">
        <f>P30+P31</f>
        <v>492829999999.99994</v>
      </c>
      <c r="Q29" s="2085">
        <v>494855999999.99994</v>
      </c>
      <c r="R29" s="2085">
        <v>653000000000</v>
      </c>
      <c r="S29" s="2092">
        <v>768000000000</v>
      </c>
      <c r="T29" s="2092">
        <v>640000000000</v>
      </c>
      <c r="U29" s="2092">
        <v>742000000000</v>
      </c>
      <c r="V29" s="2092">
        <v>707000000000</v>
      </c>
      <c r="W29" s="2093">
        <v>620000000000</v>
      </c>
      <c r="X29" s="2093">
        <v>602000000000</v>
      </c>
      <c r="Y29" s="2092">
        <v>666000000000</v>
      </c>
      <c r="Z29" s="2092">
        <v>727000000000</v>
      </c>
      <c r="AA29" s="2086"/>
      <c r="AB29" s="2086"/>
      <c r="AC29" s="2086"/>
      <c r="AD29" s="2086"/>
      <c r="AE29" s="916"/>
      <c r="AF29" s="916"/>
      <c r="AG29" s="916"/>
      <c r="AH29" s="916"/>
      <c r="AI29" s="916"/>
      <c r="AJ29" s="916"/>
      <c r="AK29" s="916"/>
      <c r="AL29" s="916"/>
      <c r="AM29" s="916"/>
      <c r="AN29" s="916"/>
      <c r="AO29" s="916"/>
    </row>
    <row r="30" spans="1:41">
      <c r="A30" s="1612" t="s">
        <v>2858</v>
      </c>
      <c r="B30" s="1612" t="s">
        <v>5985</v>
      </c>
      <c r="C30" s="1612" t="s">
        <v>252</v>
      </c>
      <c r="D30" s="2076">
        <v>495000000</v>
      </c>
      <c r="E30" s="2076">
        <v>14538000000</v>
      </c>
      <c r="F30" s="2076">
        <v>1979000000</v>
      </c>
      <c r="G30" s="2076">
        <v>43066000000</v>
      </c>
      <c r="H30" s="1624">
        <v>36522000000</v>
      </c>
      <c r="I30" s="1624">
        <v>47320000000</v>
      </c>
      <c r="J30" s="1624">
        <v>73467000000</v>
      </c>
      <c r="K30" s="2077">
        <v>132411456000</v>
      </c>
      <c r="L30" s="1624">
        <v>26464091999.999996</v>
      </c>
      <c r="M30" s="1624">
        <v>232094063999.99994</v>
      </c>
      <c r="N30" s="1624">
        <v>190536000000</v>
      </c>
      <c r="O30" s="1624">
        <v>222495999999.99997</v>
      </c>
      <c r="P30" s="1624">
        <v>181968000000</v>
      </c>
      <c r="Q30" s="1624">
        <v>119447999999.99998</v>
      </c>
      <c r="R30" s="1624">
        <v>260000000000</v>
      </c>
      <c r="S30" s="2094">
        <v>292000000000</v>
      </c>
      <c r="T30" s="2094">
        <v>307000000000</v>
      </c>
      <c r="U30" s="2094">
        <v>302000000000</v>
      </c>
      <c r="V30" s="2094">
        <v>293000000000</v>
      </c>
      <c r="W30" s="2096">
        <v>121000000000</v>
      </c>
      <c r="X30" s="2096">
        <v>118000000000</v>
      </c>
      <c r="Y30" s="2094">
        <v>147000000000</v>
      </c>
      <c r="Z30" s="2094">
        <v>171000000000</v>
      </c>
      <c r="AA30" s="2074"/>
      <c r="AB30" s="2074"/>
      <c r="AC30" s="2074"/>
      <c r="AD30" s="2074"/>
      <c r="AE30" s="365"/>
      <c r="AF30" s="365"/>
      <c r="AG30" s="365"/>
      <c r="AH30" s="365"/>
      <c r="AI30" s="365"/>
      <c r="AJ30" s="365"/>
      <c r="AK30" s="365"/>
      <c r="AL30" s="365"/>
      <c r="AM30" s="365"/>
      <c r="AN30" s="365"/>
      <c r="AO30" s="365"/>
    </row>
    <row r="31" spans="1:41">
      <c r="A31" s="1612" t="s">
        <v>2863</v>
      </c>
      <c r="B31" s="1612" t="s">
        <v>5986</v>
      </c>
      <c r="C31" s="1612" t="s">
        <v>252</v>
      </c>
      <c r="D31" s="2076">
        <f>D32+D35</f>
        <v>118901000000</v>
      </c>
      <c r="E31" s="2076">
        <f t="shared" ref="E31:R31" si="3">E32+E35</f>
        <v>132184000000</v>
      </c>
      <c r="F31" s="2076">
        <f t="shared" si="3"/>
        <v>132044000000</v>
      </c>
      <c r="G31" s="2076">
        <f t="shared" si="3"/>
        <v>89883000000</v>
      </c>
      <c r="H31" s="2076">
        <f t="shared" si="3"/>
        <v>121740000000</v>
      </c>
      <c r="I31" s="2076">
        <f t="shared" si="3"/>
        <v>123032000000.00002</v>
      </c>
      <c r="J31" s="2076">
        <v>164566080000</v>
      </c>
      <c r="K31" s="2076">
        <v>146726208000</v>
      </c>
      <c r="L31" s="2076">
        <f t="shared" si="3"/>
        <v>313158422000</v>
      </c>
      <c r="M31" s="2076">
        <f t="shared" si="3"/>
        <v>246599942999.99994</v>
      </c>
      <c r="N31" s="2076">
        <f t="shared" si="3"/>
        <v>252180000000</v>
      </c>
      <c r="O31" s="2076">
        <f t="shared" si="3"/>
        <v>229040000000</v>
      </c>
      <c r="P31" s="2076">
        <f t="shared" si="3"/>
        <v>310861999999.99994</v>
      </c>
      <c r="Q31" s="2076">
        <f t="shared" si="3"/>
        <v>375408000000</v>
      </c>
      <c r="R31" s="2090">
        <f t="shared" si="3"/>
        <v>393000000000</v>
      </c>
      <c r="S31" s="2097">
        <v>476000000000</v>
      </c>
      <c r="T31" s="2097">
        <v>333000000000</v>
      </c>
      <c r="U31" s="2097">
        <v>440000000000</v>
      </c>
      <c r="V31" s="2097">
        <v>414000000000</v>
      </c>
      <c r="W31" s="2097">
        <v>499000000000</v>
      </c>
      <c r="X31" s="2097">
        <v>484000000000</v>
      </c>
      <c r="Y31" s="2094">
        <v>520000000000</v>
      </c>
      <c r="Z31" s="2094">
        <v>556000000000</v>
      </c>
      <c r="AB31" s="2074"/>
      <c r="AC31" s="2074"/>
      <c r="AD31" s="2074"/>
      <c r="AE31" s="365"/>
      <c r="AF31" s="365"/>
      <c r="AG31" s="365"/>
      <c r="AH31" s="365"/>
      <c r="AI31" s="365"/>
      <c r="AJ31" s="365"/>
      <c r="AK31" s="365"/>
      <c r="AL31" s="365"/>
      <c r="AM31" s="365"/>
      <c r="AN31" s="365"/>
      <c r="AO31" s="365"/>
    </row>
    <row r="32" spans="1:41">
      <c r="A32" s="1612"/>
      <c r="B32" s="1612" t="s">
        <v>5986</v>
      </c>
      <c r="C32" s="1612"/>
      <c r="D32" s="2076">
        <v>118500000000</v>
      </c>
      <c r="E32" s="2076">
        <v>123595000000</v>
      </c>
      <c r="F32" s="2076">
        <v>126351000000</v>
      </c>
      <c r="G32" s="2076">
        <v>79660000000</v>
      </c>
      <c r="H32" s="2075">
        <f>H33+H34</f>
        <v>119711000000</v>
      </c>
      <c r="I32" s="1624">
        <v>123032000000.00002</v>
      </c>
      <c r="J32" s="1624"/>
      <c r="K32" s="2077"/>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9"/>
      <c r="X32" s="2079"/>
      <c r="Y32" s="2074"/>
      <c r="Z32" s="2074"/>
      <c r="AA32" s="2074"/>
      <c r="AB32" s="2074"/>
      <c r="AC32" s="2074"/>
      <c r="AD32" s="2074"/>
      <c r="AE32" s="365"/>
      <c r="AF32" s="365"/>
      <c r="AG32" s="365"/>
      <c r="AH32" s="365"/>
      <c r="AI32" s="365"/>
      <c r="AJ32" s="365"/>
      <c r="AK32" s="365"/>
      <c r="AL32" s="365"/>
      <c r="AM32" s="365"/>
      <c r="AN32" s="365"/>
      <c r="AO32" s="365"/>
    </row>
    <row r="33" spans="1:41">
      <c r="A33" s="1616" t="s">
        <v>349</v>
      </c>
      <c r="B33" s="1616" t="s">
        <v>349</v>
      </c>
      <c r="C33" s="1612" t="s">
        <v>124</v>
      </c>
      <c r="D33" s="2076">
        <v>56528000000</v>
      </c>
      <c r="E33" s="2076">
        <v>48554000000</v>
      </c>
      <c r="F33" s="2076">
        <v>-4836000000</v>
      </c>
      <c r="G33" s="2076">
        <v>-20905000000</v>
      </c>
      <c r="H33" s="1624">
        <v>44638000000.000008</v>
      </c>
      <c r="I33" s="1624">
        <v>26026000000.000004</v>
      </c>
      <c r="J33" s="1624"/>
      <c r="K33" s="2077"/>
      <c r="L33" s="1624"/>
      <c r="M33" s="1624"/>
      <c r="N33" s="1624"/>
      <c r="O33" s="1624"/>
      <c r="P33" s="1624"/>
      <c r="Q33" s="1624"/>
      <c r="R33" s="1624"/>
      <c r="S33" s="1624"/>
      <c r="T33" s="1624"/>
      <c r="U33" s="1624"/>
      <c r="V33" s="1624"/>
      <c r="W33" s="1605"/>
      <c r="X33" s="1605"/>
      <c r="Y33" s="2074"/>
      <c r="Z33" s="2074"/>
      <c r="AA33" s="2074"/>
      <c r="AB33" s="2074"/>
      <c r="AC33" s="2074"/>
      <c r="AD33" s="2074"/>
      <c r="AE33" s="365"/>
      <c r="AF33" s="365"/>
      <c r="AG33" s="365"/>
      <c r="AH33" s="365"/>
      <c r="AI33" s="365"/>
      <c r="AJ33" s="365"/>
      <c r="AK33" s="365"/>
      <c r="AL33" s="365"/>
      <c r="AM33" s="365"/>
      <c r="AN33" s="365"/>
      <c r="AO33" s="365"/>
    </row>
    <row r="34" spans="1:41">
      <c r="A34" s="1616" t="s">
        <v>350</v>
      </c>
      <c r="B34" s="1616" t="s">
        <v>350</v>
      </c>
      <c r="C34" s="1612" t="s">
        <v>124</v>
      </c>
      <c r="D34" s="2075">
        <f>D32-D33</f>
        <v>61972000000</v>
      </c>
      <c r="E34" s="2075">
        <f>E32-E33</f>
        <v>75041000000</v>
      </c>
      <c r="F34" s="2075">
        <f>F32-F33</f>
        <v>131187000000</v>
      </c>
      <c r="G34" s="2075">
        <f>G32-G33</f>
        <v>100565000000</v>
      </c>
      <c r="H34" s="1624">
        <v>75073000000</v>
      </c>
      <c r="I34" s="1624">
        <v>97005999999.999985</v>
      </c>
      <c r="J34" s="1624"/>
      <c r="K34" s="2077"/>
      <c r="L34" s="1624"/>
      <c r="M34" s="1624"/>
      <c r="N34" s="1624"/>
      <c r="O34" s="1624"/>
      <c r="P34" s="1624"/>
      <c r="Q34" s="1624"/>
      <c r="R34" s="1624"/>
      <c r="S34" s="1624"/>
      <c r="T34" s="1624"/>
      <c r="U34" s="1624"/>
      <c r="V34" s="1624"/>
      <c r="W34" s="1605"/>
      <c r="X34" s="1605"/>
      <c r="Y34" s="2074"/>
      <c r="Z34" s="2074"/>
      <c r="AA34" s="2074"/>
      <c r="AB34" s="2074"/>
      <c r="AC34" s="2074"/>
      <c r="AD34" s="2074"/>
      <c r="AE34" s="365"/>
      <c r="AF34" s="365"/>
      <c r="AG34" s="365"/>
      <c r="AH34" s="365"/>
      <c r="AI34" s="365"/>
      <c r="AJ34" s="365"/>
      <c r="AK34" s="365"/>
      <c r="AL34" s="365"/>
      <c r="AM34" s="365"/>
      <c r="AN34" s="365"/>
      <c r="AO34" s="365"/>
    </row>
    <row r="35" spans="1:41">
      <c r="A35" s="1612" t="s">
        <v>861</v>
      </c>
      <c r="B35" s="1612" t="s">
        <v>861</v>
      </c>
      <c r="C35" s="1612" t="s">
        <v>124</v>
      </c>
      <c r="D35" s="2076">
        <v>401000000</v>
      </c>
      <c r="E35" s="2076">
        <v>8589000000</v>
      </c>
      <c r="F35" s="2076">
        <v>5693000000</v>
      </c>
      <c r="G35" s="2076">
        <v>10223000000</v>
      </c>
      <c r="H35" s="1624">
        <v>2029000000</v>
      </c>
      <c r="I35" s="1624">
        <v>0</v>
      </c>
      <c r="J35" s="1624">
        <v>0</v>
      </c>
      <c r="K35" s="2077">
        <v>0</v>
      </c>
      <c r="L35" s="1624"/>
      <c r="M35" s="1624"/>
      <c r="N35" s="1624"/>
      <c r="O35" s="1624"/>
      <c r="P35" s="1624"/>
      <c r="Q35" s="1624"/>
      <c r="R35" s="1624"/>
      <c r="S35" s="1624"/>
      <c r="T35" s="1624"/>
      <c r="U35" s="1624"/>
      <c r="V35" s="1624"/>
      <c r="W35" s="1605"/>
      <c r="X35" s="1605"/>
      <c r="Y35" s="2074"/>
      <c r="Z35" s="2074"/>
      <c r="AA35" s="2074"/>
      <c r="AB35" s="2074"/>
      <c r="AC35" s="2074"/>
      <c r="AD35" s="2074"/>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4"/>
      <c r="Z36" s="2074"/>
      <c r="AA36" s="2074"/>
      <c r="AB36" s="2074"/>
      <c r="AC36" s="2074"/>
      <c r="AD36" s="2074"/>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4"/>
      <c r="AB37" s="2074"/>
      <c r="AC37" s="2074"/>
      <c r="AD37" s="2074"/>
      <c r="AE37" s="365"/>
      <c r="AF37" s="365"/>
      <c r="AG37" s="365"/>
      <c r="AH37" s="365"/>
      <c r="AI37" s="365"/>
      <c r="AJ37" s="365"/>
      <c r="AK37" s="365"/>
      <c r="AL37" s="365"/>
      <c r="AM37" s="365"/>
      <c r="AN37" s="365"/>
      <c r="AO37" s="365"/>
    </row>
    <row r="38" spans="1:41">
      <c r="Y38" s="2074"/>
      <c r="Z38" s="2074"/>
      <c r="AA38" s="2074"/>
      <c r="AB38" s="2074"/>
      <c r="AC38" s="2074"/>
      <c r="AD38" s="2074"/>
      <c r="AE38" s="365"/>
      <c r="AF38" s="365"/>
      <c r="AG38" s="365"/>
      <c r="AH38" s="365"/>
      <c r="AI38" s="365"/>
      <c r="AJ38" s="365"/>
      <c r="AK38" s="365"/>
      <c r="AL38" s="365"/>
      <c r="AM38" s="365"/>
      <c r="AN38" s="365"/>
      <c r="AO38" s="365"/>
    </row>
    <row r="39" spans="1:41">
      <c r="B39" s="1602" t="s">
        <v>5987</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4"/>
      <c r="AB39" s="2074"/>
      <c r="AC39" s="2074"/>
      <c r="AD39" s="2074"/>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4"/>
      <c r="AB40" s="2074"/>
      <c r="AC40" s="2074"/>
      <c r="AD40" s="2074"/>
      <c r="AE40" s="365"/>
      <c r="AF40" s="365"/>
      <c r="AG40" s="365"/>
      <c r="AH40" s="365"/>
      <c r="AI40" s="365"/>
      <c r="AJ40" s="365"/>
      <c r="AK40" s="365"/>
      <c r="AL40" s="365"/>
      <c r="AM40" s="365"/>
      <c r="AN40" s="365"/>
      <c r="AO40" s="365"/>
    </row>
    <row r="41" spans="1:41">
      <c r="B41" s="1602" t="s">
        <v>5988</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4"/>
      <c r="AB41" s="2074"/>
      <c r="AC41" s="2074"/>
      <c r="AD41" s="2074"/>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4"/>
      <c r="AB42" s="2074"/>
      <c r="AC42" s="2074"/>
      <c r="AD42" s="2074"/>
      <c r="AE42" s="365"/>
      <c r="AF42" s="365"/>
      <c r="AG42" s="365"/>
      <c r="AH42" s="365"/>
      <c r="AI42" s="365"/>
      <c r="AJ42" s="365"/>
      <c r="AK42" s="365"/>
      <c r="AL42" s="365"/>
      <c r="AM42" s="365"/>
      <c r="AN42" s="365"/>
      <c r="AO42" s="365"/>
    </row>
    <row r="43" spans="1:41">
      <c r="B43" s="1602" t="s">
        <v>3644</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4"/>
      <c r="AB43" s="2074"/>
      <c r="AC43" s="2074"/>
      <c r="AD43" s="2074"/>
      <c r="AE43" s="365"/>
      <c r="AF43" s="365"/>
      <c r="AG43" s="365"/>
      <c r="AH43" s="365"/>
      <c r="AI43" s="365"/>
      <c r="AJ43" s="365"/>
      <c r="AK43" s="365"/>
      <c r="AL43" s="365"/>
      <c r="AM43" s="365"/>
      <c r="AN43" s="365"/>
      <c r="AO43" s="365"/>
    </row>
    <row r="44" spans="1:41">
      <c r="B44" s="1602" t="s">
        <v>939</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9">
        <f t="shared" si="15"/>
        <v>527000000000</v>
      </c>
      <c r="T44" s="1919">
        <f t="shared" si="15"/>
        <v>611000000000</v>
      </c>
      <c r="U44" s="1919">
        <f t="shared" si="15"/>
        <v>720000000000</v>
      </c>
      <c r="V44" s="1919">
        <f t="shared" si="15"/>
        <v>849000000000</v>
      </c>
      <c r="W44" s="1919">
        <f>W22-W23-W24-W25</f>
        <v>937000000000</v>
      </c>
      <c r="X44" s="1919">
        <f>X22-X23-X24-X25</f>
        <v>1034000000000</v>
      </c>
      <c r="Y44" s="1919">
        <f t="shared" ref="Y44:Z44" si="16">Y22-Y23-Y24-Y25</f>
        <v>1123000000000</v>
      </c>
      <c r="Z44" s="1919">
        <f t="shared" si="16"/>
        <v>1201000000000</v>
      </c>
      <c r="AA44" s="2074"/>
      <c r="AB44" s="2074"/>
      <c r="AC44" s="2074"/>
      <c r="AD44" s="2074"/>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4"/>
      <c r="AB45" s="2074"/>
      <c r="AC45" s="2074"/>
      <c r="AD45" s="2074"/>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9">
        <f t="shared" si="19"/>
        <v>476000000000</v>
      </c>
      <c r="T46" s="1919">
        <f t="shared" si="19"/>
        <v>333000000000</v>
      </c>
      <c r="U46" s="1919">
        <f t="shared" si="19"/>
        <v>440000000000</v>
      </c>
      <c r="V46" s="1919">
        <f t="shared" si="19"/>
        <v>414000000000</v>
      </c>
      <c r="W46" s="1919">
        <f>W31-W33-W34-W35</f>
        <v>499000000000</v>
      </c>
      <c r="X46" s="1919">
        <f>X31-X33-X34-X35</f>
        <v>484000000000</v>
      </c>
      <c r="Y46" s="1919">
        <f t="shared" ref="Y46:Z46" si="20">Y31-Y33-Y34-Y35</f>
        <v>520000000000</v>
      </c>
      <c r="Z46" s="1919">
        <f t="shared" si="20"/>
        <v>556000000000</v>
      </c>
      <c r="AA46" s="2074"/>
      <c r="AB46" s="2074"/>
      <c r="AC46" s="2074"/>
      <c r="AD46" s="2074"/>
      <c r="AE46" s="365"/>
      <c r="AF46" s="365"/>
      <c r="AG46" s="365"/>
      <c r="AH46" s="365"/>
      <c r="AI46" s="365"/>
      <c r="AJ46" s="365"/>
      <c r="AK46" s="365"/>
      <c r="AL46" s="365"/>
      <c r="AM46" s="365"/>
      <c r="AN46" s="365"/>
      <c r="AO46" s="365"/>
    </row>
    <row r="47" spans="1:41" ht="16.5" thickBot="1">
      <c r="C47" s="1624"/>
      <c r="Y47" s="2074"/>
      <c r="Z47" s="2074"/>
      <c r="AA47" s="2074"/>
      <c r="AB47" s="2074"/>
      <c r="AC47" s="2074"/>
      <c r="AD47" s="2074"/>
      <c r="AE47" s="365"/>
      <c r="AF47" s="365"/>
      <c r="AG47" s="365"/>
      <c r="AH47" s="365"/>
      <c r="AI47" s="365"/>
      <c r="AJ47" s="365"/>
      <c r="AK47" s="365"/>
      <c r="AL47" s="365"/>
      <c r="AM47" s="365"/>
      <c r="AN47" s="365"/>
      <c r="AO47" s="365"/>
    </row>
    <row r="48" spans="1:41" ht="16.5" thickBot="1">
      <c r="B48" s="1602" t="s">
        <v>626</v>
      </c>
      <c r="D48" s="2081">
        <v>1300689000000</v>
      </c>
      <c r="E48" s="2082">
        <v>1455576000000</v>
      </c>
      <c r="F48" s="2082">
        <v>1636037000000</v>
      </c>
      <c r="G48" s="2082">
        <v>1822468000000</v>
      </c>
      <c r="H48" s="2082">
        <v>2090841000000</v>
      </c>
      <c r="I48" s="2082">
        <v>2452782000000</v>
      </c>
      <c r="J48" s="2082">
        <v>2938680000000</v>
      </c>
      <c r="K48" s="2082">
        <v>3578688000000</v>
      </c>
      <c r="L48" s="2082">
        <v>4410682000000</v>
      </c>
      <c r="M48" s="2082">
        <v>4835293000000</v>
      </c>
      <c r="N48" s="2082">
        <v>5604104000000</v>
      </c>
      <c r="O48" s="2082">
        <v>6543313000000</v>
      </c>
      <c r="P48" s="2082">
        <v>7578554000000</v>
      </c>
      <c r="Q48" s="2083">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8">
        <f t="shared" si="21"/>
        <v>11.533307810107198</v>
      </c>
      <c r="S49" s="2098">
        <f t="shared" si="21"/>
        <v>13.340029218407597</v>
      </c>
      <c r="T49" s="2098">
        <f t="shared" si="21"/>
        <v>14.308640932511191</v>
      </c>
      <c r="U49" s="2098">
        <f t="shared" si="21"/>
        <v>14.23197973439779</v>
      </c>
      <c r="V49" s="2098">
        <f t="shared" si="21"/>
        <v>15.037488613271671</v>
      </c>
      <c r="W49" s="2098">
        <f t="shared" si="21"/>
        <v>16.080305927342256</v>
      </c>
      <c r="X49" s="2098">
        <f t="shared" si="21"/>
        <v>16.551804019227429</v>
      </c>
      <c r="Y49" s="2098">
        <f t="shared" ref="Y49:Z49" si="22">(Y6/Y48)*100</f>
        <v>16.692077177856053</v>
      </c>
      <c r="Z49" s="2098">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8">
        <f t="shared" si="23"/>
        <v>17.773736600306279</v>
      </c>
      <c r="S50" s="2098">
        <f t="shared" si="23"/>
        <v>20.352447041636232</v>
      </c>
      <c r="T50" s="2098">
        <f t="shared" si="23"/>
        <v>19.714502914097473</v>
      </c>
      <c r="U50" s="2098">
        <f t="shared" si="23"/>
        <v>19.935518538420204</v>
      </c>
      <c r="V50" s="2098">
        <f t="shared" si="23"/>
        <v>19.998598556513208</v>
      </c>
      <c r="W50" s="2098">
        <f t="shared" si="23"/>
        <v>20.031867431485022</v>
      </c>
      <c r="X50" s="2098">
        <f t="shared" si="23"/>
        <v>20.044014594312852</v>
      </c>
      <c r="Y50" s="2098">
        <f t="shared" ref="Y50:Z50" si="24">(Y16/Y48)*100</f>
        <v>20.198727721991482</v>
      </c>
      <c r="Z50" s="2098">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5989</v>
      </c>
      <c r="B1" s="82" t="s">
        <v>5990</v>
      </c>
      <c r="C1" s="82"/>
      <c r="D1" s="27"/>
      <c r="E1" s="27"/>
      <c r="F1" s="27"/>
      <c r="G1" s="27"/>
      <c r="H1" s="27"/>
      <c r="I1" s="27"/>
      <c r="J1" s="27"/>
      <c r="K1" s="27"/>
      <c r="L1" s="27"/>
      <c r="M1" s="27"/>
      <c r="N1" s="27"/>
      <c r="O1" s="28"/>
      <c r="P1" s="28"/>
      <c r="Q1" s="28"/>
      <c r="R1" s="29"/>
      <c r="S1" s="28"/>
      <c r="T1" s="28"/>
      <c r="U1" s="28"/>
      <c r="V1" s="28"/>
    </row>
    <row r="2" spans="1:43">
      <c r="B2" s="30" t="s">
        <v>2793</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452</v>
      </c>
      <c r="C6" s="160" t="s">
        <v>35</v>
      </c>
      <c r="D6" s="36"/>
      <c r="E6" s="168">
        <f t="shared" ref="E6:R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5991</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P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3650</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2231</v>
      </c>
      <c r="B10" s="99" t="s">
        <v>5992</v>
      </c>
      <c r="C10" s="90" t="s">
        <v>5665</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2232</v>
      </c>
      <c r="B11" s="99" t="s">
        <v>4724</v>
      </c>
      <c r="C11" s="90" t="s">
        <v>5665</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5993</v>
      </c>
      <c r="B12" s="99" t="s">
        <v>5994</v>
      </c>
      <c r="C12" s="90" t="s">
        <v>5665</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2451</v>
      </c>
      <c r="B13" s="99" t="s">
        <v>2452</v>
      </c>
      <c r="C13" s="90" t="s">
        <v>5665</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650</v>
      </c>
      <c r="B14" s="90" t="s">
        <v>5995</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5996</v>
      </c>
      <c r="C15" s="90" t="s">
        <v>1805</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1805</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5997</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5998</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5345</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615</v>
      </c>
      <c r="B25" s="90" t="s">
        <v>1162</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2331</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5999</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6000</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1975</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6001</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6002</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6003</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6004</v>
      </c>
      <c r="B36" s="99" t="s">
        <v>6005</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925</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2302</v>
      </c>
      <c r="B39" s="90" t="s">
        <v>2864</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864</v>
      </c>
      <c r="B40" s="90" t="s">
        <v>2604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6006</v>
      </c>
      <c r="B41" s="90" t="s">
        <v>6007</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6008</v>
      </c>
      <c r="B42" s="90" t="s">
        <v>6009</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517</v>
      </c>
      <c r="B43" s="90" t="s">
        <v>1939</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6010</v>
      </c>
      <c r="B48" s="90" t="s">
        <v>6011</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2472</v>
      </c>
      <c r="B49" s="90" t="s">
        <v>2472</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5123</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1210</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2933</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460</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2528</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546</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6012</v>
      </c>
      <c r="B1" s="82" t="s">
        <v>6013</v>
      </c>
      <c r="C1" s="82"/>
      <c r="D1" s="27"/>
      <c r="E1" s="27"/>
      <c r="F1" s="27"/>
      <c r="G1" s="27"/>
      <c r="H1" s="27"/>
      <c r="I1" s="27"/>
      <c r="J1" s="27"/>
      <c r="K1" s="27"/>
      <c r="L1" s="27"/>
      <c r="M1" s="27"/>
      <c r="N1" s="27"/>
      <c r="O1" s="28"/>
      <c r="P1" s="28"/>
      <c r="Q1" s="28"/>
      <c r="R1" s="29"/>
      <c r="S1" s="28"/>
      <c r="T1" s="28"/>
      <c r="U1" s="28"/>
      <c r="V1" s="28"/>
    </row>
    <row r="2" spans="1:37">
      <c r="B2" s="30" t="s">
        <v>2793</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6014</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6015</v>
      </c>
      <c r="B9" s="90" t="s">
        <v>6015</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6016</v>
      </c>
      <c r="B10" s="90" t="s">
        <v>6016</v>
      </c>
      <c r="C10" s="90" t="s">
        <v>5665</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6017</v>
      </c>
      <c r="B11" s="90" t="s">
        <v>6017</v>
      </c>
      <c r="C11" s="90" t="s">
        <v>5665</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6018</v>
      </c>
      <c r="B12" s="90" t="s">
        <v>6018</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6019</v>
      </c>
      <c r="B13" s="90" t="s">
        <v>6019</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6020</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479</v>
      </c>
      <c r="B16" s="90" t="s">
        <v>6021</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6022</v>
      </c>
      <c r="B18" s="99" t="s">
        <v>6022</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1596</v>
      </c>
      <c r="B19" s="99" t="s">
        <v>1596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5066</v>
      </c>
      <c r="B21" s="99" t="s">
        <v>5066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3111</v>
      </c>
      <c r="B24" s="126" t="s">
        <v>3111</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678</v>
      </c>
      <c r="B25" s="41" t="s">
        <v>678</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6023</v>
      </c>
      <c r="B26" s="99" t="s">
        <v>6023</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497</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6024</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6025</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6026</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6027</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1107</v>
      </c>
      <c r="B35" s="103" t="s">
        <v>1107</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6028</v>
      </c>
      <c r="C36" s="34"/>
      <c r="D36" s="28"/>
      <c r="E36" s="28"/>
      <c r="F36" s="28"/>
      <c r="G36" s="298"/>
      <c r="H36" s="298"/>
      <c r="I36" s="298"/>
      <c r="J36" s="193"/>
      <c r="K36" s="193"/>
      <c r="L36" s="193"/>
      <c r="M36" s="193"/>
      <c r="N36" s="193"/>
      <c r="O36" s="193"/>
      <c r="P36" s="193"/>
      <c r="Q36" s="193"/>
      <c r="R36" s="193"/>
      <c r="S36" s="193"/>
      <c r="T36" s="298"/>
      <c r="U36" s="298"/>
      <c r="V36" s="298"/>
    </row>
    <row r="37" spans="1:22">
      <c r="B37" s="100" t="s">
        <v>6029</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6030</v>
      </c>
      <c r="B39" s="126" t="s">
        <v>6030</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4062</v>
      </c>
      <c r="B40" s="126" t="s">
        <v>4062</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2302</v>
      </c>
      <c r="B41" s="90" t="s">
        <v>1087</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2832</v>
      </c>
      <c r="B42" s="99" t="s">
        <v>6031</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6032</v>
      </c>
      <c r="B43" s="99" t="s">
        <v>6033</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1098</v>
      </c>
      <c r="B44" s="99" t="s">
        <v>1098</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717</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1210</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1188</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1366</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6034</v>
      </c>
      <c r="B1" s="82" t="s">
        <v>6035</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2793</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6036</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3650</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5665</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2232</v>
      </c>
      <c r="B11" s="99" t="s">
        <v>4724</v>
      </c>
      <c r="C11" s="90" t="s">
        <v>5665</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646</v>
      </c>
      <c r="B12" s="99" t="s">
        <v>6037</v>
      </c>
      <c r="C12" s="90" t="s">
        <v>5665</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6038</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6039</v>
      </c>
      <c r="B14" s="99" t="s">
        <v>6040</v>
      </c>
      <c r="C14" s="90" t="s">
        <v>5665</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6038</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2800</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6041</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6042</v>
      </c>
      <c r="B18" s="99" t="s">
        <v>6043</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6044</v>
      </c>
      <c r="B19" s="99" t="s">
        <v>6045</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563</v>
      </c>
      <c r="B20" s="99" t="s">
        <v>6046</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6047</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6048</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6049</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6050</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479</v>
      </c>
      <c r="B26" s="139" t="s">
        <v>544</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2405</v>
      </c>
      <c r="B27" s="99" t="s">
        <v>6051</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2241</v>
      </c>
      <c r="B31" s="99" t="s">
        <v>2577</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6049</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6052</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860</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6053</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1975</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6054</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1125</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2859</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4">
        <v>-47000000</v>
      </c>
      <c r="S43" s="2454">
        <v>-44700000</v>
      </c>
      <c r="T43" s="2454">
        <v>-55400000</v>
      </c>
      <c r="U43" s="2454">
        <v>-128300000</v>
      </c>
      <c r="V43" s="2454">
        <v>-71600000</v>
      </c>
      <c r="W43" s="2454">
        <v>-68500000</v>
      </c>
      <c r="X43" s="2454">
        <v>-71800000</v>
      </c>
      <c r="Y43" s="2454">
        <v>-69500000</v>
      </c>
      <c r="Z43" s="2454">
        <v>-68800000</v>
      </c>
    </row>
    <row r="44" spans="1:26" ht="16.5">
      <c r="A44" s="90" t="s">
        <v>6055</v>
      </c>
      <c r="B44" s="90" t="s">
        <v>6056</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2302</v>
      </c>
      <c r="B45" s="90" t="s">
        <v>6057</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6058</v>
      </c>
      <c r="B46" s="90" t="s">
        <v>3326</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6059</v>
      </c>
      <c r="B47" s="90" t="s">
        <v>6060</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3124</v>
      </c>
      <c r="B48" s="90" t="s">
        <v>1939</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6061</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1471</v>
      </c>
      <c r="B50" s="90" t="s">
        <v>2472</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6062</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2304</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6063</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1210</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6064</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1366</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6065</v>
      </c>
      <c r="B1" s="82" t="s">
        <v>6066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536</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6068</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3235</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6069</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791</v>
      </c>
      <c r="B11" s="103" t="s">
        <v>791</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6070</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6071</v>
      </c>
      <c r="B15" s="99" t="s">
        <v>6072</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2439</v>
      </c>
      <c r="B16" s="90" t="s">
        <v>6073</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6074</v>
      </c>
      <c r="B17" s="99" t="s">
        <v>6075</v>
      </c>
      <c r="C17" s="90" t="s">
        <v>1633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6076</v>
      </c>
      <c r="B18" s="99" t="s">
        <v>6076</v>
      </c>
      <c r="C18" s="90" t="s">
        <v>1633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6077</v>
      </c>
      <c r="B19" s="99" t="s">
        <v>6078</v>
      </c>
      <c r="C19" s="90" t="s">
        <v>1633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6079</v>
      </c>
      <c r="B20" s="99" t="s">
        <v>6080</v>
      </c>
      <c r="C20" s="90" t="s">
        <v>1633</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6081</v>
      </c>
      <c r="B21" s="99" t="s">
        <v>6082</v>
      </c>
      <c r="C21" s="90" t="s">
        <v>1633</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6083</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6084</v>
      </c>
      <c r="B23" s="99" t="s">
        <v>6085</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2234</v>
      </c>
      <c r="B24" s="99" t="s">
        <v>6086</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6087</v>
      </c>
      <c r="B25" s="99" t="s">
        <v>6088</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6089</v>
      </c>
      <c r="B26" s="99" t="s">
        <v>6090</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652</v>
      </c>
      <c r="B27" s="99" t="s">
        <v>6091</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6092</v>
      </c>
      <c r="C28" s="90"/>
      <c r="N28" s="188" t="s">
        <v>1203</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1304</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6093</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539</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1596</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1598</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6094</v>
      </c>
      <c r="C35" s="90" t="s">
        <v>1528</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6095</v>
      </c>
      <c r="C36" s="90" t="s">
        <v>1528</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1442</v>
      </c>
      <c r="B38" s="100" t="s">
        <v>6096</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6097</v>
      </c>
      <c r="B39" s="126" t="s">
        <v>6098</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4455</v>
      </c>
      <c r="B40" s="100" t="s">
        <v>6099</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898</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6100</v>
      </c>
      <c r="B42" s="126" t="s">
        <v>6100</v>
      </c>
      <c r="C42" s="117" t="s">
        <v>489</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6101</v>
      </c>
      <c r="B43" s="126" t="s">
        <v>6101</v>
      </c>
      <c r="C43" s="117" t="s">
        <v>489</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544</v>
      </c>
      <c r="B44" s="126" t="s">
        <v>544</v>
      </c>
      <c r="C44" s="117" t="s">
        <v>6102</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543</v>
      </c>
      <c r="B45" s="126" t="s">
        <v>543</v>
      </c>
      <c r="C45" s="117" t="s">
        <v>6102</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490</v>
      </c>
      <c r="B46" s="100" t="s">
        <v>491</v>
      </c>
      <c r="C46" s="117" t="s">
        <v>489</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6103</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6104</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6105</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6106</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6107</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6108</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6109</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6110</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6111</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1102</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418</v>
      </c>
      <c r="B57" s="103" t="s">
        <v>418</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6112</v>
      </c>
      <c r="B58" s="99" t="s">
        <v>6113</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1087</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6114</v>
      </c>
      <c r="B61" s="100" t="s">
        <v>6115</v>
      </c>
      <c r="C61" s="90" t="s">
        <v>3081</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6116</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2150</v>
      </c>
      <c r="B63" s="100" t="s">
        <v>6117</v>
      </c>
      <c r="C63" s="90" t="s">
        <v>3081</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431</v>
      </c>
      <c r="B64" s="99" t="s">
        <v>2217</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1559</v>
      </c>
      <c r="B65" s="99" t="s">
        <v>6118</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6119</v>
      </c>
      <c r="B66" s="90" t="s">
        <v>6120</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6121</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6122</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6123</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6124</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6125</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6126</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6127</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6128</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6129</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826</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2612</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829</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724</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6130</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1043</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1135</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6131</v>
      </c>
      <c r="B1" s="82" t="s">
        <v>6132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6133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6134</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81"/>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992</v>
      </c>
      <c r="B9" s="65" t="s">
        <v>993</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7209</v>
      </c>
      <c r="B10" s="65" t="s">
        <v>7209</v>
      </c>
      <c r="C10" s="27" t="s">
        <v>3236</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3236</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995</v>
      </c>
      <c r="B12" s="65" t="s">
        <v>996</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3107</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7210</v>
      </c>
      <c r="C14" s="27" t="s">
        <v>1001</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1001</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6135</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800</v>
      </c>
      <c r="B19" s="64" t="s">
        <v>1008</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1009</v>
      </c>
      <c r="B20" s="64" t="s">
        <v>1010</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756</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6136</v>
      </c>
      <c r="B22" s="65" t="s">
        <v>6137</v>
      </c>
      <c r="C22" s="58" t="s">
        <v>489</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6138</v>
      </c>
      <c r="B23" s="65" t="s">
        <v>6139</v>
      </c>
      <c r="C23" s="58" t="s">
        <v>489</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6140</v>
      </c>
      <c r="B24" s="65" t="s">
        <v>6140</v>
      </c>
      <c r="C24" s="58" t="s">
        <v>489</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7211</v>
      </c>
      <c r="B28" s="65" t="s">
        <v>7211</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615</v>
      </c>
      <c r="B30" s="58" t="s">
        <v>591</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1189</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1815</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1818</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1193</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6141</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6142</v>
      </c>
      <c r="C37" s="58"/>
      <c r="D37" s="125"/>
      <c r="E37" s="125"/>
      <c r="F37" s="125"/>
      <c r="G37" s="125"/>
      <c r="H37" s="125"/>
      <c r="I37" s="125">
        <v>-42741999.999999993</v>
      </c>
      <c r="J37" s="125">
        <v>64853999.999999993</v>
      </c>
      <c r="K37" s="331"/>
      <c r="L37" s="125"/>
      <c r="M37" s="125"/>
      <c r="N37" s="125"/>
      <c r="O37" s="125"/>
      <c r="P37" s="125"/>
      <c r="Q37" s="2481"/>
      <c r="R37" s="2481"/>
      <c r="S37" s="2481"/>
      <c r="T37" s="2481"/>
      <c r="U37" s="2481"/>
      <c r="V37" s="2481"/>
      <c r="W37" s="2481"/>
      <c r="X37" s="2"/>
    </row>
    <row r="38" spans="1:28">
      <c r="A38" s="160" t="s">
        <v>115</v>
      </c>
      <c r="B38" s="58" t="s">
        <v>6143</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6144</v>
      </c>
      <c r="B39" s="58" t="s">
        <v>6144</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1030</v>
      </c>
      <c r="D40" s="125"/>
      <c r="E40" s="125"/>
      <c r="F40" s="125"/>
      <c r="G40" s="125"/>
      <c r="H40" s="125"/>
      <c r="I40" s="125">
        <v>0</v>
      </c>
      <c r="J40" s="125">
        <v>0</v>
      </c>
      <c r="K40" s="125"/>
      <c r="L40" s="125">
        <v>-155168000.00000003</v>
      </c>
      <c r="M40" s="125">
        <v>232752000</v>
      </c>
      <c r="N40" s="210">
        <v>371752000</v>
      </c>
      <c r="O40" s="125">
        <v>-71295000</v>
      </c>
      <c r="P40" s="125">
        <v>637080000</v>
      </c>
      <c r="Q40" s="2481"/>
      <c r="R40" s="2481"/>
      <c r="S40" s="2481"/>
      <c r="T40" s="2481"/>
      <c r="U40" s="2481"/>
      <c r="V40" s="2481"/>
      <c r="W40" s="2481"/>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81">
        <v>754000000</v>
      </c>
      <c r="R41" s="2481">
        <v>1101000000</v>
      </c>
      <c r="S41" s="2481">
        <v>1275000000</v>
      </c>
      <c r="T41" s="13">
        <v>-74000000</v>
      </c>
      <c r="U41" s="13">
        <v>109000000</v>
      </c>
      <c r="V41" s="13">
        <v>-290000000</v>
      </c>
      <c r="W41" s="125"/>
      <c r="X41" s="125"/>
      <c r="Y41" s="125"/>
      <c r="Z41" s="125"/>
      <c r="AA41" s="125"/>
      <c r="AB41" s="125"/>
    </row>
    <row r="42" spans="1:28">
      <c r="A42" s="64" t="s">
        <v>2150</v>
      </c>
      <c r="B42" s="64" t="s">
        <v>1038</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81"/>
      <c r="R42" s="2481"/>
      <c r="S42" s="2481"/>
      <c r="T42" s="2481"/>
      <c r="U42" s="2481"/>
      <c r="V42" s="2481"/>
      <c r="W42" s="2481"/>
      <c r="X42" s="2"/>
    </row>
    <row r="43" spans="1:28">
      <c r="A43" s="64" t="s">
        <v>2149</v>
      </c>
      <c r="B43" s="64" t="s">
        <v>5782</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81"/>
      <c r="R43" s="2481"/>
      <c r="S43" s="2481"/>
      <c r="T43" s="2481"/>
      <c r="U43" s="2481"/>
      <c r="V43" s="2481"/>
      <c r="W43" s="2481"/>
      <c r="X43" s="2"/>
    </row>
    <row r="44" spans="1:28">
      <c r="A44" s="64" t="s">
        <v>1039</v>
      </c>
      <c r="B44" s="64" t="s">
        <v>1040</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81"/>
      <c r="R44" s="2481"/>
      <c r="S44" s="2481"/>
      <c r="T44" s="2481"/>
      <c r="U44" s="2481"/>
      <c r="V44" s="2481"/>
      <c r="W44" s="2481"/>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81"/>
      <c r="X45" s="2"/>
    </row>
    <row r="46" spans="1:28">
      <c r="A46" s="64" t="s">
        <v>421</v>
      </c>
      <c r="B46" s="64" t="s">
        <v>421</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81">
        <v>-60000000</v>
      </c>
      <c r="R46" s="2481">
        <v>-113000000</v>
      </c>
      <c r="S46" s="2481">
        <v>-120000000</v>
      </c>
      <c r="T46" s="2481">
        <v>-601000000</v>
      </c>
      <c r="U46" s="2481">
        <v>-756000000</v>
      </c>
      <c r="V46" s="13">
        <v>-326000000</v>
      </c>
      <c r="W46" s="125"/>
      <c r="X46" s="125"/>
      <c r="Y46" s="125"/>
      <c r="Z46" s="125"/>
      <c r="AA46" s="125"/>
      <c r="AB46" s="125"/>
    </row>
    <row r="47" spans="1:28">
      <c r="A47" s="64" t="s">
        <v>418</v>
      </c>
      <c r="B47" s="64" t="s">
        <v>418</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81">
        <v>372000000</v>
      </c>
      <c r="S47" s="2481">
        <v>388000000</v>
      </c>
      <c r="T47" s="2481">
        <v>2439000000</v>
      </c>
      <c r="U47" s="2481">
        <v>1531000000</v>
      </c>
      <c r="V47" s="125">
        <v>1018000000</v>
      </c>
      <c r="W47" s="125"/>
      <c r="X47" s="125"/>
      <c r="Y47" s="125"/>
      <c r="Z47" s="125"/>
      <c r="AA47" s="125"/>
      <c r="AB47" s="125"/>
    </row>
    <row r="48" spans="1:28">
      <c r="A48" s="64" t="s">
        <v>6145</v>
      </c>
      <c r="B48" s="64" t="s">
        <v>6146</v>
      </c>
      <c r="C48" s="58" t="s">
        <v>264</v>
      </c>
      <c r="D48" s="293"/>
      <c r="E48" s="293"/>
      <c r="F48" s="125"/>
      <c r="G48" s="125"/>
      <c r="H48" s="125"/>
      <c r="I48" s="125"/>
      <c r="J48" s="125"/>
      <c r="K48" s="125">
        <v>338562000</v>
      </c>
      <c r="L48" s="331"/>
      <c r="M48" s="331">
        <v>106678000.00000003</v>
      </c>
      <c r="N48" s="210"/>
      <c r="O48" s="125"/>
      <c r="P48" s="125"/>
      <c r="Q48" s="2481"/>
      <c r="R48" s="2481"/>
      <c r="S48" s="2481"/>
      <c r="T48" s="2481"/>
      <c r="U48" s="2481"/>
      <c r="V48" s="2481"/>
      <c r="W48" s="2481"/>
      <c r="X48" s="2"/>
    </row>
    <row r="49" spans="1:24">
      <c r="A49" s="65" t="s">
        <v>6147</v>
      </c>
      <c r="B49" s="65" t="s">
        <v>6148</v>
      </c>
      <c r="C49" s="58" t="s">
        <v>502</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81"/>
      <c r="R49" s="2481"/>
      <c r="S49" s="2481"/>
      <c r="T49" s="2481"/>
      <c r="U49" s="2481"/>
      <c r="V49" s="2481"/>
      <c r="W49" s="2481"/>
      <c r="X49" s="2"/>
    </row>
    <row r="50" spans="1:24">
      <c r="A50" s="65" t="s">
        <v>6149</v>
      </c>
      <c r="B50" s="65" t="s">
        <v>6150</v>
      </c>
      <c r="C50" s="58" t="s">
        <v>502</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6151</v>
      </c>
      <c r="B51" s="100" t="s">
        <v>6152</v>
      </c>
      <c r="C51" s="58" t="s">
        <v>502</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6153</v>
      </c>
      <c r="B52" s="100" t="s">
        <v>6154</v>
      </c>
      <c r="C52" s="58" t="s">
        <v>502</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1808</v>
      </c>
      <c r="C53" s="58" t="s">
        <v>502</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1171</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829</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1288</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626</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1835</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T6" activePane="bottomRight" state="frozen"/>
      <selection pane="topRight" activeCell="R7" sqref="R7"/>
      <selection pane="bottomLeft" activeCell="R7" sqref="R7"/>
      <selection pane="bottomRight" activeCell="T22" sqref="T22"/>
    </sheetView>
  </sheetViews>
  <sheetFormatPr defaultRowHeight="15"/>
  <cols>
    <col min="1" max="1" width="43.85546875" style="2103" bestFit="1" customWidth="1"/>
    <col min="2" max="2" width="51" style="2103" bestFit="1" customWidth="1"/>
    <col min="3" max="3" width="23.5703125" style="2103" bestFit="1" customWidth="1"/>
    <col min="4" max="4" width="14.85546875" style="2103" bestFit="1" customWidth="1"/>
    <col min="5" max="5" width="15.140625" style="2103" customWidth="1"/>
    <col min="6" max="6" width="16.140625" style="2103" customWidth="1"/>
    <col min="7" max="9" width="15.42578125" style="2103" bestFit="1" customWidth="1"/>
    <col min="10" max="10" width="16.140625" style="2103" bestFit="1" customWidth="1"/>
    <col min="11" max="11" width="16.5703125" style="2103" bestFit="1" customWidth="1"/>
    <col min="12" max="12" width="16.7109375" style="2103" customWidth="1"/>
    <col min="13" max="13" width="17.5703125" style="2103" customWidth="1"/>
    <col min="14" max="15" width="16.140625" style="2103" bestFit="1" customWidth="1"/>
    <col min="16" max="22" width="16.42578125" style="2103" bestFit="1" customWidth="1"/>
    <col min="23" max="26" width="15.7109375" style="2103" bestFit="1" customWidth="1"/>
    <col min="27" max="27" width="9.140625" style="2103"/>
    <col min="28" max="28" width="14.140625" style="2103" customWidth="1"/>
    <col min="29" max="36" width="14.140625" style="506" customWidth="1"/>
    <col min="37" max="37" width="14.140625" customWidth="1"/>
    <col min="38" max="38" width="10.28515625" bestFit="1" customWidth="1"/>
  </cols>
  <sheetData>
    <row r="1" spans="1:40">
      <c r="A1" s="2103" t="s">
        <v>6155</v>
      </c>
      <c r="B1" s="2130" t="s">
        <v>6156</v>
      </c>
      <c r="C1" s="2104"/>
      <c r="D1" s="2104"/>
      <c r="E1" s="2104"/>
      <c r="F1" s="2104"/>
      <c r="G1" s="2104"/>
      <c r="H1" s="2104"/>
      <c r="I1" s="2104"/>
      <c r="J1" s="2104"/>
      <c r="K1" s="2104"/>
      <c r="L1" s="2104"/>
      <c r="M1" s="2104"/>
      <c r="N1" s="2105"/>
      <c r="O1" s="2105"/>
      <c r="P1" s="2105"/>
      <c r="Q1" s="2105"/>
      <c r="R1" s="2105"/>
      <c r="S1" s="2105"/>
      <c r="T1" s="2105"/>
      <c r="U1" s="2105"/>
      <c r="V1" s="2105"/>
      <c r="W1" s="2105"/>
      <c r="AC1" s="365"/>
      <c r="AD1" s="365"/>
      <c r="AE1" s="365"/>
      <c r="AF1" s="365"/>
      <c r="AG1" s="365"/>
      <c r="AH1" s="365"/>
      <c r="AI1" s="365"/>
      <c r="AJ1" s="365"/>
      <c r="AK1" s="365"/>
      <c r="AL1" s="365"/>
      <c r="AM1" s="365"/>
      <c r="AN1" s="365"/>
    </row>
    <row r="2" spans="1:40">
      <c r="B2" s="2131" t="s">
        <v>6157</v>
      </c>
      <c r="C2" s="2105"/>
      <c r="D2" s="2105"/>
      <c r="E2" s="2105"/>
      <c r="F2" s="2105"/>
      <c r="G2" s="2105"/>
      <c r="H2" s="2105"/>
      <c r="I2" s="2105"/>
      <c r="J2" s="2105"/>
      <c r="K2" s="2105"/>
      <c r="L2" s="2105"/>
      <c r="M2" s="2105"/>
      <c r="N2" s="2105"/>
      <c r="O2" s="2105"/>
      <c r="P2" s="2105"/>
      <c r="Q2" s="2106"/>
      <c r="R2" s="2106"/>
      <c r="S2" s="2107"/>
      <c r="T2" s="2105"/>
      <c r="U2" s="2105"/>
      <c r="V2" s="2105"/>
      <c r="W2" s="2105"/>
      <c r="Y2" s="2108"/>
      <c r="Z2" s="2108"/>
      <c r="AA2" s="2108"/>
      <c r="AB2" s="2108"/>
      <c r="AC2" s="276"/>
      <c r="AD2" s="276"/>
      <c r="AE2" s="276"/>
      <c r="AF2" s="276"/>
      <c r="AG2" s="276"/>
      <c r="AH2" s="276"/>
      <c r="AI2" s="276"/>
      <c r="AJ2" s="276"/>
      <c r="AK2" s="276"/>
      <c r="AL2" s="365"/>
      <c r="AM2" s="365"/>
      <c r="AN2" s="365"/>
    </row>
    <row r="3" spans="1:40">
      <c r="B3" s="2104" t="s">
        <v>3</v>
      </c>
      <c r="C3" s="2104"/>
      <c r="D3" s="2105">
        <v>2000</v>
      </c>
      <c r="E3" s="2105">
        <v>2001</v>
      </c>
      <c r="F3" s="2105">
        <v>2002</v>
      </c>
      <c r="G3" s="2105">
        <v>2003</v>
      </c>
      <c r="H3" s="2105">
        <v>2004</v>
      </c>
      <c r="I3" s="2105">
        <v>2005</v>
      </c>
      <c r="J3" s="2105">
        <v>2006</v>
      </c>
      <c r="K3" s="2105">
        <v>2007</v>
      </c>
      <c r="L3" s="2105">
        <v>2008</v>
      </c>
      <c r="M3" s="2105">
        <v>2009</v>
      </c>
      <c r="N3" s="2105">
        <v>2010</v>
      </c>
      <c r="O3" s="2105">
        <v>2011</v>
      </c>
      <c r="P3" s="2105">
        <v>2012</v>
      </c>
      <c r="Q3" s="2105">
        <v>2013</v>
      </c>
      <c r="R3" s="2105">
        <v>2014</v>
      </c>
      <c r="S3" s="2105">
        <v>2015</v>
      </c>
      <c r="T3" s="2105">
        <v>2016</v>
      </c>
      <c r="U3" s="2105">
        <v>2017</v>
      </c>
      <c r="V3" s="2105">
        <v>2018</v>
      </c>
      <c r="W3" s="2105">
        <v>2019</v>
      </c>
      <c r="X3" s="2105">
        <v>2020</v>
      </c>
      <c r="Y3" s="2105">
        <v>2021</v>
      </c>
      <c r="Z3" s="2105">
        <v>2022</v>
      </c>
      <c r="AA3" s="2108"/>
      <c r="AB3" s="2108"/>
      <c r="AC3" s="276"/>
      <c r="AD3" s="276"/>
      <c r="AE3" s="276"/>
      <c r="AF3" s="276"/>
      <c r="AG3" s="276"/>
      <c r="AH3" s="276"/>
      <c r="AI3" s="276"/>
      <c r="AJ3" s="276"/>
      <c r="AK3" s="276"/>
      <c r="AL3" s="365"/>
      <c r="AM3" s="365"/>
      <c r="AN3" s="365"/>
    </row>
    <row r="4" spans="1:40">
      <c r="B4" s="2104" t="s">
        <v>4</v>
      </c>
      <c r="C4" s="2104"/>
      <c r="D4" s="2105" t="s">
        <v>6</v>
      </c>
      <c r="E4" s="2105" t="s">
        <v>7</v>
      </c>
      <c r="F4" s="2105" t="s">
        <v>8</v>
      </c>
      <c r="G4" s="2105" t="s">
        <v>9</v>
      </c>
      <c r="H4" s="2105" t="s">
        <v>10</v>
      </c>
      <c r="I4" s="2105" t="s">
        <v>11</v>
      </c>
      <c r="J4" s="2105" t="s">
        <v>12</v>
      </c>
      <c r="K4" s="2105" t="s">
        <v>13</v>
      </c>
      <c r="L4" s="2105" t="s">
        <v>14</v>
      </c>
      <c r="M4" s="2105" t="s">
        <v>15</v>
      </c>
      <c r="N4" s="2105" t="s">
        <v>16</v>
      </c>
      <c r="O4" s="2105" t="s">
        <v>17</v>
      </c>
      <c r="P4" s="2105" t="s">
        <v>18</v>
      </c>
      <c r="Q4" s="2105" t="s">
        <v>19</v>
      </c>
      <c r="R4" s="2105" t="s">
        <v>20</v>
      </c>
      <c r="S4" s="2105" t="s">
        <v>21</v>
      </c>
      <c r="T4" s="2105" t="s">
        <v>22</v>
      </c>
      <c r="U4" s="2105" t="s">
        <v>23</v>
      </c>
      <c r="V4" s="2105" t="s">
        <v>24</v>
      </c>
      <c r="W4" s="2105" t="s">
        <v>25</v>
      </c>
      <c r="X4" s="2105" t="s">
        <v>26</v>
      </c>
      <c r="Y4" s="2108" t="s">
        <v>27</v>
      </c>
      <c r="Z4" s="2108" t="s">
        <v>1140</v>
      </c>
      <c r="AA4" s="2108"/>
      <c r="AB4" s="2108"/>
      <c r="AC4" s="276"/>
      <c r="AD4" s="523"/>
      <c r="AE4" s="523"/>
      <c r="AF4" s="523"/>
      <c r="AG4" s="523"/>
      <c r="AH4" s="523"/>
      <c r="AI4" s="523"/>
      <c r="AJ4" s="523"/>
      <c r="AK4" s="530"/>
      <c r="AL4" s="365"/>
      <c r="AM4" s="365"/>
      <c r="AN4" s="365"/>
    </row>
    <row r="5" spans="1:40">
      <c r="A5" s="2103" t="s">
        <v>28</v>
      </c>
      <c r="B5" s="2104" t="s">
        <v>29</v>
      </c>
      <c r="C5" s="2104"/>
      <c r="D5" s="2105" t="s">
        <v>30</v>
      </c>
      <c r="E5" s="2105" t="s">
        <v>30</v>
      </c>
      <c r="F5" s="2105" t="s">
        <v>30</v>
      </c>
      <c r="G5" s="2105" t="s">
        <v>30</v>
      </c>
      <c r="H5" s="2104" t="s">
        <v>31</v>
      </c>
      <c r="I5" s="2104" t="s">
        <v>30</v>
      </c>
      <c r="J5" s="2104" t="s">
        <v>30</v>
      </c>
      <c r="K5" s="2104" t="s">
        <v>30</v>
      </c>
      <c r="L5" s="2104" t="s">
        <v>30</v>
      </c>
      <c r="M5" s="2105" t="s">
        <v>31</v>
      </c>
      <c r="N5" s="2105" t="s">
        <v>30</v>
      </c>
      <c r="O5" s="2105" t="s">
        <v>30</v>
      </c>
      <c r="P5" s="2105" t="s">
        <v>30</v>
      </c>
      <c r="Q5" s="2105" t="s">
        <v>30</v>
      </c>
      <c r="R5" s="2105" t="s">
        <v>30</v>
      </c>
      <c r="S5" s="2105" t="s">
        <v>369</v>
      </c>
      <c r="T5" s="2105" t="s">
        <v>368</v>
      </c>
      <c r="U5" s="2105" t="s">
        <v>32</v>
      </c>
      <c r="V5" s="2105" t="s">
        <v>32</v>
      </c>
      <c r="W5" s="2105" t="s">
        <v>32</v>
      </c>
      <c r="X5" s="2105" t="s">
        <v>32</v>
      </c>
      <c r="Y5" s="2105" t="s">
        <v>32</v>
      </c>
      <c r="Z5" s="2105" t="s">
        <v>32</v>
      </c>
      <c r="AA5" s="2108"/>
      <c r="AB5" s="2108"/>
      <c r="AC5" s="276"/>
      <c r="AD5" s="276"/>
      <c r="AE5" s="276"/>
      <c r="AF5" s="276"/>
      <c r="AG5" s="276"/>
      <c r="AH5" s="276"/>
      <c r="AI5" s="276"/>
      <c r="AJ5" s="276"/>
      <c r="AK5" s="276"/>
      <c r="AL5" s="365"/>
      <c r="AM5" s="365"/>
      <c r="AN5" s="365"/>
    </row>
    <row r="6" spans="1:40" s="848" customFormat="1">
      <c r="A6" s="2109" t="s">
        <v>33</v>
      </c>
      <c r="B6" s="2109" t="s">
        <v>3448</v>
      </c>
      <c r="C6" s="2109" t="s">
        <v>35</v>
      </c>
      <c r="D6" s="2110">
        <v>2825300000</v>
      </c>
      <c r="E6" s="2110">
        <v>3111200000</v>
      </c>
      <c r="F6" s="2111">
        <v>3425900000</v>
      </c>
      <c r="G6" s="2110">
        <v>3908400000</v>
      </c>
      <c r="H6" s="2110">
        <v>4841800000</v>
      </c>
      <c r="I6" s="2110">
        <v>5499100000</v>
      </c>
      <c r="J6" s="2110">
        <v>8020600000</v>
      </c>
      <c r="K6" s="2110">
        <v>8341100000</v>
      </c>
      <c r="L6" s="2111">
        <v>9627000000</v>
      </c>
      <c r="M6" s="2111">
        <v>9225000000</v>
      </c>
      <c r="N6" s="2111">
        <f>N7+N18</f>
        <v>6917000000</v>
      </c>
      <c r="O6" s="2111">
        <f>O7+O18</f>
        <v>7487000000</v>
      </c>
      <c r="P6" s="2111">
        <v>12178000000</v>
      </c>
      <c r="Q6" s="2111">
        <v>12910000000</v>
      </c>
      <c r="R6" s="2111">
        <f>R7+R18</f>
        <v>14769000000</v>
      </c>
      <c r="S6" s="2111">
        <v>14621000000</v>
      </c>
      <c r="T6" s="2111">
        <v>13883000000</v>
      </c>
      <c r="U6" s="2111">
        <v>15978000000</v>
      </c>
      <c r="V6" s="2111">
        <v>16607000000</v>
      </c>
      <c r="W6" s="2135">
        <v>17652000000</v>
      </c>
      <c r="X6" s="2136">
        <v>18956000000</v>
      </c>
      <c r="Y6" s="2137">
        <v>20347000000</v>
      </c>
      <c r="Z6" s="2137">
        <v>21843000000</v>
      </c>
      <c r="AA6" s="2109"/>
      <c r="AB6" s="2112"/>
      <c r="AC6" s="2099"/>
      <c r="AD6" s="2099"/>
      <c r="AE6" s="2099"/>
      <c r="AF6" s="2099"/>
      <c r="AG6" s="2099"/>
      <c r="AH6" s="2099"/>
      <c r="AI6" s="2099"/>
      <c r="AJ6" s="2099"/>
      <c r="AK6" s="2100"/>
      <c r="AL6" s="916"/>
      <c r="AM6" s="916"/>
      <c r="AN6" s="916"/>
    </row>
    <row r="7" spans="1:40">
      <c r="A7" s="2133" t="s">
        <v>36</v>
      </c>
      <c r="B7" s="2133"/>
      <c r="C7" s="2134" t="s">
        <v>38</v>
      </c>
      <c r="D7" s="2132">
        <f>D8+D17</f>
        <v>2713200000</v>
      </c>
      <c r="E7" s="2132">
        <f t="shared" ref="E7:K7" si="0">E8+E17</f>
        <v>2984300000</v>
      </c>
      <c r="F7" s="2132">
        <f t="shared" si="0"/>
        <v>3262800000</v>
      </c>
      <c r="G7" s="2132">
        <f t="shared" si="0"/>
        <v>3770700000</v>
      </c>
      <c r="H7" s="2132">
        <f t="shared" si="0"/>
        <v>4725800000</v>
      </c>
      <c r="I7" s="2132">
        <f t="shared" si="0"/>
        <v>5326800000</v>
      </c>
      <c r="J7" s="2132">
        <f t="shared" si="0"/>
        <v>7854900000</v>
      </c>
      <c r="K7" s="2132">
        <f t="shared" si="0"/>
        <v>8278400000</v>
      </c>
      <c r="L7" s="2113">
        <v>9482000000</v>
      </c>
      <c r="M7" s="2113">
        <v>9105000000</v>
      </c>
      <c r="N7" s="2114">
        <f>N8+N17</f>
        <v>6907000000</v>
      </c>
      <c r="O7" s="2114">
        <f>O8+O17</f>
        <v>7469000000</v>
      </c>
      <c r="P7" s="2114">
        <f>P8+P17</f>
        <v>12135000000</v>
      </c>
      <c r="Q7" s="2114">
        <f t="shared" ref="Q7:Z7" si="1">Q8+Q17</f>
        <v>12715000000</v>
      </c>
      <c r="R7" s="2114">
        <f t="shared" si="1"/>
        <v>13991000000</v>
      </c>
      <c r="S7" s="2114">
        <f t="shared" si="1"/>
        <v>14292000000</v>
      </c>
      <c r="T7" s="2114">
        <f t="shared" si="1"/>
        <v>13383000000</v>
      </c>
      <c r="U7" s="2114">
        <f t="shared" si="1"/>
        <v>15552000000</v>
      </c>
      <c r="V7" s="2114">
        <f t="shared" si="1"/>
        <v>16176000000</v>
      </c>
      <c r="W7" s="2138">
        <f t="shared" si="1"/>
        <v>17221000000</v>
      </c>
      <c r="X7" s="2138">
        <f t="shared" si="1"/>
        <v>18461000000</v>
      </c>
      <c r="Y7" s="2138">
        <f t="shared" si="1"/>
        <v>19820000000</v>
      </c>
      <c r="Z7" s="2138">
        <f t="shared" si="1"/>
        <v>21280000000</v>
      </c>
      <c r="AL7" s="365"/>
      <c r="AM7" s="365"/>
      <c r="AN7" s="365"/>
    </row>
    <row r="8" spans="1:40">
      <c r="A8" s="2115" t="s">
        <v>39</v>
      </c>
      <c r="B8" s="2115" t="s">
        <v>285</v>
      </c>
      <c r="C8" s="2108" t="s">
        <v>41</v>
      </c>
      <c r="D8" s="2114">
        <v>2574400000</v>
      </c>
      <c r="E8" s="2114">
        <v>2785200000</v>
      </c>
      <c r="F8" s="2113">
        <v>3107400000</v>
      </c>
      <c r="G8" s="2114">
        <v>3660500000</v>
      </c>
      <c r="H8" s="2114">
        <v>4627800000</v>
      </c>
      <c r="I8" s="2114">
        <v>5189500000</v>
      </c>
      <c r="J8" s="2114">
        <v>7682800000</v>
      </c>
      <c r="K8" s="2114">
        <v>7564900000</v>
      </c>
      <c r="L8" s="2113">
        <v>9128000000</v>
      </c>
      <c r="M8" s="2113">
        <v>8698000000</v>
      </c>
      <c r="N8" s="2114">
        <v>6684000000</v>
      </c>
      <c r="O8" s="2114">
        <f>O9+O12+O13+O15+O16</f>
        <v>7052000000</v>
      </c>
      <c r="P8" s="2114">
        <v>11813000000</v>
      </c>
      <c r="Q8" s="2114">
        <v>12433000000</v>
      </c>
      <c r="R8" s="2114">
        <f>R9+R12+R13+R15+R16</f>
        <v>13799000000</v>
      </c>
      <c r="S8" s="2114">
        <v>13925000000</v>
      </c>
      <c r="T8" s="2114">
        <v>13186000000</v>
      </c>
      <c r="U8" s="2114">
        <v>15315000000</v>
      </c>
      <c r="V8" s="2114">
        <v>15856000000</v>
      </c>
      <c r="W8" s="2138">
        <v>16885000000</v>
      </c>
      <c r="X8" s="2139">
        <v>18104000000</v>
      </c>
      <c r="Y8" s="2140">
        <v>19438000000</v>
      </c>
      <c r="Z8" s="2140">
        <v>20872000000</v>
      </c>
      <c r="AA8" s="2108"/>
      <c r="AB8" s="2116"/>
      <c r="AC8" s="524"/>
      <c r="AD8" s="524"/>
      <c r="AE8" s="524"/>
      <c r="AF8" s="524"/>
      <c r="AG8" s="524"/>
      <c r="AH8" s="524"/>
      <c r="AI8" s="524"/>
      <c r="AJ8" s="524"/>
      <c r="AK8" s="531"/>
      <c r="AL8" s="365"/>
      <c r="AM8" s="365"/>
      <c r="AN8" s="365"/>
    </row>
    <row r="9" spans="1:40">
      <c r="A9" s="2117" t="s">
        <v>42</v>
      </c>
      <c r="B9" s="2117" t="s">
        <v>3891</v>
      </c>
      <c r="C9" s="2104" t="s">
        <v>44</v>
      </c>
      <c r="D9" s="2118"/>
      <c r="E9" s="2118"/>
      <c r="F9" s="2118"/>
      <c r="G9" s="2118"/>
      <c r="H9" s="2118"/>
      <c r="I9" s="2118"/>
      <c r="J9" s="2118"/>
      <c r="K9" s="2118"/>
      <c r="L9" s="2113">
        <v>1939000000</v>
      </c>
      <c r="M9" s="2113">
        <v>2307000000</v>
      </c>
      <c r="N9" s="2114">
        <v>2552000000</v>
      </c>
      <c r="O9" s="2114">
        <v>2481000000</v>
      </c>
      <c r="P9" s="2114">
        <v>2274000000</v>
      </c>
      <c r="Q9" s="2145">
        <f>Q10+Q11</f>
        <v>2807000000</v>
      </c>
      <c r="R9" s="2114">
        <v>3533000000</v>
      </c>
      <c r="S9" s="2114">
        <v>3825000000</v>
      </c>
      <c r="T9" s="2114">
        <v>4547000000</v>
      </c>
      <c r="U9" s="2114">
        <v>4688000000</v>
      </c>
      <c r="V9" s="2114">
        <v>4893000000</v>
      </c>
      <c r="W9" s="2138">
        <v>5157000000</v>
      </c>
      <c r="X9" s="2139">
        <v>5498000000</v>
      </c>
      <c r="Y9" s="2140">
        <v>5872000000</v>
      </c>
      <c r="Z9" s="2140">
        <v>6273000000</v>
      </c>
      <c r="AA9" s="2108"/>
      <c r="AB9" s="2116"/>
      <c r="AC9" s="524"/>
      <c r="AD9" s="524"/>
      <c r="AE9" s="524"/>
      <c r="AF9" s="524"/>
      <c r="AG9" s="524"/>
      <c r="AH9" s="524"/>
      <c r="AI9" s="524"/>
      <c r="AJ9" s="524"/>
      <c r="AK9" s="531"/>
      <c r="AL9" s="365"/>
      <c r="AM9" s="365"/>
      <c r="AN9" s="365"/>
    </row>
    <row r="10" spans="1:40">
      <c r="A10" s="2617" t="s">
        <v>1507</v>
      </c>
      <c r="B10" s="2617" t="s">
        <v>6158</v>
      </c>
      <c r="C10" s="2618" t="s">
        <v>635</v>
      </c>
      <c r="D10" s="2118"/>
      <c r="E10" s="2118"/>
      <c r="F10" s="2118"/>
      <c r="G10" s="2118"/>
      <c r="H10" s="2118"/>
      <c r="I10" s="2118"/>
      <c r="J10" s="2118"/>
      <c r="K10" s="2118"/>
      <c r="L10" s="2113"/>
      <c r="M10" s="2113"/>
      <c r="N10" s="2114"/>
      <c r="O10" s="2114"/>
      <c r="P10" s="2114"/>
      <c r="Q10" s="2114">
        <v>1041000000</v>
      </c>
      <c r="R10" s="2114">
        <v>1483000000</v>
      </c>
      <c r="S10" s="2114">
        <v>1372000000</v>
      </c>
      <c r="T10" s="2114">
        <v>1498000000</v>
      </c>
      <c r="U10" s="2114">
        <v>1466000000</v>
      </c>
      <c r="V10" s="2114">
        <v>1526000000</v>
      </c>
      <c r="W10" s="2138">
        <v>1602000000</v>
      </c>
      <c r="X10" s="2139">
        <v>1702000000</v>
      </c>
      <c r="Y10" s="2140">
        <v>1817000000</v>
      </c>
      <c r="Z10" s="2140">
        <v>1941000000</v>
      </c>
      <c r="AA10" s="2108"/>
      <c r="AB10" s="2116"/>
      <c r="AC10" s="524"/>
      <c r="AD10" s="524"/>
      <c r="AE10" s="524"/>
      <c r="AF10" s="524"/>
      <c r="AG10" s="524"/>
      <c r="AH10" s="524"/>
      <c r="AI10" s="524"/>
      <c r="AJ10" s="524"/>
      <c r="AK10" s="531"/>
      <c r="AL10" s="365"/>
      <c r="AM10" s="365"/>
      <c r="AN10" s="365"/>
    </row>
    <row r="11" spans="1:40">
      <c r="A11" s="2617" t="s">
        <v>170</v>
      </c>
      <c r="B11" s="2617" t="s">
        <v>6159</v>
      </c>
      <c r="C11" s="2618" t="s">
        <v>635</v>
      </c>
      <c r="D11" s="2118"/>
      <c r="E11" s="2118"/>
      <c r="F11" s="2118"/>
      <c r="G11" s="2118"/>
      <c r="H11" s="2118"/>
      <c r="I11" s="2118"/>
      <c r="J11" s="2118"/>
      <c r="K11" s="2118"/>
      <c r="L11" s="2113"/>
      <c r="M11" s="2113"/>
      <c r="N11" s="2114"/>
      <c r="O11" s="2114"/>
      <c r="P11" s="2114"/>
      <c r="Q11" s="2114">
        <v>1766000000</v>
      </c>
      <c r="R11" s="2114">
        <v>2049000000</v>
      </c>
      <c r="S11" s="2114">
        <v>2452000000</v>
      </c>
      <c r="T11" s="2114">
        <v>3049000000</v>
      </c>
      <c r="U11" s="2114">
        <v>3222000000</v>
      </c>
      <c r="V11" s="2114">
        <v>3368000000</v>
      </c>
      <c r="W11" s="2138">
        <v>3554000000</v>
      </c>
      <c r="X11" s="2139">
        <v>3797000000</v>
      </c>
      <c r="Y11" s="2140">
        <v>4055000000</v>
      </c>
      <c r="Z11" s="2140">
        <v>4331000000</v>
      </c>
      <c r="AA11" s="2108"/>
      <c r="AB11" s="2116"/>
      <c r="AC11" s="524"/>
      <c r="AD11" s="524"/>
      <c r="AE11" s="524"/>
      <c r="AF11" s="524"/>
      <c r="AG11" s="524"/>
      <c r="AH11" s="524"/>
      <c r="AI11" s="524"/>
      <c r="AJ11" s="524"/>
      <c r="AK11" s="531"/>
      <c r="AL11" s="365"/>
      <c r="AM11" s="365"/>
      <c r="AN11" s="365"/>
    </row>
    <row r="12" spans="1:40">
      <c r="A12" s="2117" t="s">
        <v>2232</v>
      </c>
      <c r="B12" s="2117" t="s">
        <v>2667</v>
      </c>
      <c r="C12" s="2104" t="s">
        <v>44</v>
      </c>
      <c r="D12" s="2118"/>
      <c r="E12" s="2118"/>
      <c r="F12" s="2118"/>
      <c r="G12" s="2118"/>
      <c r="H12" s="2118"/>
      <c r="I12" s="2118"/>
      <c r="J12" s="2118"/>
      <c r="K12" s="2118"/>
      <c r="L12" s="2113">
        <v>1144000000</v>
      </c>
      <c r="M12" s="2113">
        <v>17000000</v>
      </c>
      <c r="N12" s="2114"/>
      <c r="O12" s="2114">
        <v>20000000</v>
      </c>
      <c r="P12" s="2114">
        <v>19000000</v>
      </c>
      <c r="Q12" s="2114">
        <v>17000000</v>
      </c>
      <c r="R12" s="2114">
        <v>29000000</v>
      </c>
      <c r="S12" s="2114">
        <v>34000000</v>
      </c>
      <c r="T12" s="2114">
        <v>43000000</v>
      </c>
      <c r="U12" s="2114">
        <v>48000000</v>
      </c>
      <c r="V12" s="2114">
        <v>50000000</v>
      </c>
      <c r="W12" s="2138">
        <v>52000000</v>
      </c>
      <c r="X12" s="2139">
        <v>56000000</v>
      </c>
      <c r="Y12" s="2140">
        <v>59000000</v>
      </c>
      <c r="Z12" s="2140">
        <v>63000000</v>
      </c>
      <c r="AA12" s="2108"/>
      <c r="AB12" s="2119"/>
      <c r="AC12" s="522"/>
      <c r="AD12" s="522"/>
      <c r="AE12" s="522"/>
      <c r="AF12" s="522"/>
      <c r="AG12" s="522"/>
      <c r="AH12" s="522"/>
      <c r="AI12" s="522"/>
      <c r="AJ12" s="522"/>
      <c r="AK12" s="529"/>
      <c r="AL12" s="365"/>
      <c r="AM12" s="365"/>
      <c r="AN12" s="365"/>
    </row>
    <row r="13" spans="1:40">
      <c r="A13" s="2117" t="s">
        <v>2451</v>
      </c>
      <c r="B13" s="2117" t="s">
        <v>5481</v>
      </c>
      <c r="C13" s="2104" t="s">
        <v>44</v>
      </c>
      <c r="D13" s="2118"/>
      <c r="E13" s="2118"/>
      <c r="F13" s="2118"/>
      <c r="G13" s="2118"/>
      <c r="H13" s="2118"/>
      <c r="I13" s="2118"/>
      <c r="J13" s="2118"/>
      <c r="K13" s="2118"/>
      <c r="L13" s="2113">
        <v>6037000000</v>
      </c>
      <c r="M13" s="2113">
        <v>5190000000</v>
      </c>
      <c r="N13" s="2114">
        <v>2631000000</v>
      </c>
      <c r="O13" s="2114">
        <v>2881000000</v>
      </c>
      <c r="P13" s="2114">
        <v>7063000000</v>
      </c>
      <c r="Q13" s="2114">
        <v>7154000000</v>
      </c>
      <c r="R13" s="2114">
        <v>7487000000</v>
      </c>
      <c r="S13" s="2114">
        <v>6931000000</v>
      </c>
      <c r="T13" s="2114">
        <v>5252000000</v>
      </c>
      <c r="U13" s="2114">
        <v>7109000000</v>
      </c>
      <c r="V13" s="2114">
        <v>7312000000</v>
      </c>
      <c r="W13" s="2138">
        <v>7893000000</v>
      </c>
      <c r="X13" s="2139">
        <v>8525000000</v>
      </c>
      <c r="Y13" s="2140">
        <v>9207000000</v>
      </c>
      <c r="Z13" s="2140">
        <v>9943000000</v>
      </c>
      <c r="AA13" s="2108"/>
      <c r="AB13" s="2116"/>
      <c r="AC13" s="524"/>
      <c r="AD13" s="524"/>
      <c r="AE13" s="524"/>
      <c r="AF13" s="524"/>
      <c r="AG13" s="524"/>
      <c r="AH13" s="524"/>
      <c r="AI13" s="524"/>
      <c r="AJ13" s="524"/>
      <c r="AK13" s="531"/>
      <c r="AL13" s="365"/>
      <c r="AM13" s="365"/>
      <c r="AN13" s="365"/>
    </row>
    <row r="14" spans="1:40">
      <c r="A14" s="2103" t="s">
        <v>76</v>
      </c>
      <c r="B14" s="2117" t="s">
        <v>6160</v>
      </c>
      <c r="C14" s="2104"/>
      <c r="D14" s="2118"/>
      <c r="E14" s="2118"/>
      <c r="F14" s="2118"/>
      <c r="G14" s="2118"/>
      <c r="H14" s="2118"/>
      <c r="I14" s="2118"/>
      <c r="J14" s="2118"/>
      <c r="K14" s="2118"/>
      <c r="L14" s="2118"/>
      <c r="M14" s="2113">
        <v>5190000000</v>
      </c>
      <c r="N14" s="2114">
        <v>2631000000</v>
      </c>
      <c r="O14" s="2114">
        <v>2881000000</v>
      </c>
      <c r="P14" s="2114">
        <v>7063000000</v>
      </c>
      <c r="Q14" s="2114">
        <v>7154000000</v>
      </c>
      <c r="R14" s="2114">
        <v>7487000000</v>
      </c>
      <c r="S14" s="2114">
        <v>6931000000</v>
      </c>
      <c r="T14" s="2114">
        <v>5252000000</v>
      </c>
      <c r="U14" s="2114">
        <v>7109000000</v>
      </c>
      <c r="V14" s="2114">
        <v>7312000000</v>
      </c>
      <c r="W14" s="2138">
        <v>7893000000</v>
      </c>
      <c r="X14" s="2139">
        <v>8525000000</v>
      </c>
      <c r="Y14" s="2140">
        <v>9207000000</v>
      </c>
      <c r="Z14" s="2140">
        <v>9943000000</v>
      </c>
      <c r="AA14" s="2108"/>
      <c r="AB14" s="2116"/>
      <c r="AC14" s="524"/>
      <c r="AD14" s="524"/>
      <c r="AE14" s="524"/>
      <c r="AF14" s="524"/>
      <c r="AG14" s="524"/>
      <c r="AH14" s="524"/>
      <c r="AI14" s="524"/>
      <c r="AJ14" s="524"/>
      <c r="AK14" s="531"/>
      <c r="AL14" s="365"/>
      <c r="AM14" s="365"/>
      <c r="AN14" s="365"/>
    </row>
    <row r="15" spans="1:40">
      <c r="A15" s="2117" t="s">
        <v>2449</v>
      </c>
      <c r="B15" s="2117" t="s">
        <v>6161</v>
      </c>
      <c r="C15" s="2104" t="s">
        <v>44</v>
      </c>
      <c r="D15" s="2118"/>
      <c r="E15" s="2118"/>
      <c r="F15" s="2118"/>
      <c r="G15" s="2118"/>
      <c r="H15" s="2118"/>
      <c r="I15" s="2118"/>
      <c r="J15" s="2118"/>
      <c r="K15" s="2118"/>
      <c r="L15" s="2118"/>
      <c r="M15" s="2113">
        <v>1158000000</v>
      </c>
      <c r="N15" s="2114">
        <v>1478000000</v>
      </c>
      <c r="O15" s="2114">
        <v>1659000000</v>
      </c>
      <c r="P15" s="2114">
        <v>2446000000</v>
      </c>
      <c r="Q15" s="2114">
        <v>2432000000</v>
      </c>
      <c r="R15" s="2114">
        <v>2738000000</v>
      </c>
      <c r="S15" s="2114">
        <v>3135000000</v>
      </c>
      <c r="T15" s="2114">
        <v>3341000000</v>
      </c>
      <c r="U15" s="2114">
        <v>3419000000</v>
      </c>
      <c r="V15" s="2114">
        <v>3550000000</v>
      </c>
      <c r="W15" s="2138">
        <v>3730000000</v>
      </c>
      <c r="X15" s="2139">
        <v>3969000000</v>
      </c>
      <c r="Y15" s="2140">
        <v>4239000000</v>
      </c>
      <c r="Z15" s="2140">
        <v>4528000000</v>
      </c>
      <c r="AA15" s="2108"/>
      <c r="AB15" s="2116"/>
      <c r="AC15" s="524"/>
      <c r="AD15" s="524"/>
      <c r="AE15" s="524"/>
      <c r="AF15" s="524"/>
      <c r="AG15" s="524"/>
      <c r="AH15" s="524"/>
      <c r="AI15" s="524"/>
      <c r="AJ15" s="524"/>
      <c r="AK15" s="531"/>
      <c r="AL15" s="365"/>
      <c r="AM15" s="365"/>
      <c r="AN15" s="365"/>
    </row>
    <row r="16" spans="1:40">
      <c r="A16" s="2117" t="s">
        <v>49</v>
      </c>
      <c r="B16" s="2117" t="s">
        <v>1775</v>
      </c>
      <c r="C16" s="2104" t="s">
        <v>44</v>
      </c>
      <c r="D16" s="2118"/>
      <c r="E16" s="2118"/>
      <c r="F16" s="2118"/>
      <c r="G16" s="2118"/>
      <c r="H16" s="2118"/>
      <c r="I16" s="2118"/>
      <c r="J16" s="2118"/>
      <c r="K16" s="2118"/>
      <c r="L16" s="2113">
        <v>9000000</v>
      </c>
      <c r="M16" s="2113">
        <v>27000000</v>
      </c>
      <c r="N16" s="2114">
        <v>24000000</v>
      </c>
      <c r="O16" s="2114">
        <v>11000000</v>
      </c>
      <c r="P16" s="2114">
        <v>12000000</v>
      </c>
      <c r="Q16" s="2145">
        <f>Q8-Q9-Q12-Q13-Q15</f>
        <v>23000000</v>
      </c>
      <c r="R16" s="2114">
        <v>12000000</v>
      </c>
      <c r="S16" s="2114">
        <v>0</v>
      </c>
      <c r="T16" s="2145">
        <f>T8-T9-T12-T13-T15</f>
        <v>3000000</v>
      </c>
      <c r="U16" s="2114">
        <v>50000000</v>
      </c>
      <c r="V16" s="2114">
        <v>50000000</v>
      </c>
      <c r="W16" s="2138">
        <v>53000000</v>
      </c>
      <c r="X16" s="2139">
        <v>56000000</v>
      </c>
      <c r="Y16" s="2140">
        <v>60000000</v>
      </c>
      <c r="Z16" s="2140">
        <v>64000000</v>
      </c>
      <c r="AA16" s="2108"/>
      <c r="AB16" s="2119"/>
      <c r="AC16" s="522"/>
      <c r="AD16" s="522"/>
      <c r="AE16" s="522"/>
      <c r="AF16" s="522"/>
      <c r="AG16" s="522"/>
      <c r="AH16" s="522"/>
      <c r="AI16" s="522"/>
      <c r="AJ16" s="522"/>
      <c r="AK16" s="529"/>
      <c r="AL16" s="365"/>
      <c r="AM16" s="365"/>
      <c r="AN16" s="365"/>
    </row>
    <row r="17" spans="1:40">
      <c r="A17" s="2115" t="s">
        <v>188</v>
      </c>
      <c r="B17" s="2115" t="s">
        <v>3000</v>
      </c>
      <c r="C17" s="2108" t="s">
        <v>41</v>
      </c>
      <c r="D17" s="2114">
        <v>138800000</v>
      </c>
      <c r="E17" s="2114">
        <v>199100000</v>
      </c>
      <c r="F17" s="2113">
        <v>155400000</v>
      </c>
      <c r="G17" s="2114">
        <v>110200000</v>
      </c>
      <c r="H17" s="2114">
        <v>98000000</v>
      </c>
      <c r="I17" s="2114">
        <v>137300000</v>
      </c>
      <c r="J17" s="2114">
        <v>172100000</v>
      </c>
      <c r="K17" s="2114">
        <v>713500000</v>
      </c>
      <c r="L17" s="2113">
        <v>354000000</v>
      </c>
      <c r="M17" s="2113">
        <v>408000000</v>
      </c>
      <c r="N17" s="2114">
        <v>223000000</v>
      </c>
      <c r="O17" s="2114">
        <v>417000000</v>
      </c>
      <c r="P17" s="2114">
        <v>322000000</v>
      </c>
      <c r="Q17" s="2114">
        <v>282000000</v>
      </c>
      <c r="R17" s="2114">
        <v>192000000</v>
      </c>
      <c r="S17" s="2114">
        <v>367000000</v>
      </c>
      <c r="T17" s="2114">
        <v>197000000</v>
      </c>
      <c r="U17" s="2114">
        <v>237000000</v>
      </c>
      <c r="V17" s="2114">
        <v>320000000</v>
      </c>
      <c r="W17" s="2138">
        <v>336000000</v>
      </c>
      <c r="X17" s="2139">
        <v>357000000</v>
      </c>
      <c r="Y17" s="2140">
        <v>382000000</v>
      </c>
      <c r="Z17" s="2140">
        <v>408000000</v>
      </c>
      <c r="AA17" s="2108"/>
      <c r="AB17" s="2119"/>
      <c r="AC17" s="522"/>
      <c r="AD17" s="522"/>
      <c r="AE17" s="522"/>
      <c r="AF17" s="522"/>
      <c r="AG17" s="522"/>
      <c r="AH17" s="522"/>
      <c r="AI17" s="522"/>
      <c r="AJ17" s="522"/>
      <c r="AK17" s="529"/>
      <c r="AL17" s="365"/>
      <c r="AM17" s="365"/>
      <c r="AN17" s="365"/>
    </row>
    <row r="18" spans="1:40" s="848" customFormat="1">
      <c r="A18" s="2109" t="s">
        <v>53</v>
      </c>
      <c r="B18" s="2109" t="s">
        <v>53</v>
      </c>
      <c r="C18" s="2120" t="s">
        <v>38</v>
      </c>
      <c r="D18" s="2111">
        <f>D6-D7</f>
        <v>112100000</v>
      </c>
      <c r="E18" s="2111">
        <f t="shared" ref="E18:K18" si="2">E6-E7</f>
        <v>126900000</v>
      </c>
      <c r="F18" s="2111">
        <f t="shared" si="2"/>
        <v>163100000</v>
      </c>
      <c r="G18" s="2111">
        <f t="shared" si="2"/>
        <v>137700000</v>
      </c>
      <c r="H18" s="2111">
        <f t="shared" si="2"/>
        <v>116000000</v>
      </c>
      <c r="I18" s="2111">
        <f t="shared" si="2"/>
        <v>172300000</v>
      </c>
      <c r="J18" s="2111">
        <f t="shared" si="2"/>
        <v>165700000</v>
      </c>
      <c r="K18" s="2111">
        <f t="shared" si="2"/>
        <v>62700000</v>
      </c>
      <c r="L18" s="2111">
        <v>145000000</v>
      </c>
      <c r="M18" s="2111">
        <v>120000000</v>
      </c>
      <c r="N18" s="2110">
        <v>10000000</v>
      </c>
      <c r="O18" s="2110">
        <v>18000000</v>
      </c>
      <c r="P18" s="2110">
        <v>43000000</v>
      </c>
      <c r="Q18" s="2110">
        <v>196000000</v>
      </c>
      <c r="R18" s="2110">
        <v>778000000</v>
      </c>
      <c r="S18" s="2110">
        <v>329000000</v>
      </c>
      <c r="T18" s="2110">
        <v>500000000</v>
      </c>
      <c r="U18" s="2110">
        <v>426000000</v>
      </c>
      <c r="V18" s="2110">
        <v>430000000</v>
      </c>
      <c r="W18" s="2141">
        <v>431000000</v>
      </c>
      <c r="X18" s="2136">
        <v>494000000</v>
      </c>
      <c r="Y18" s="2137">
        <v>528000000</v>
      </c>
      <c r="Z18" s="2137">
        <v>564000000</v>
      </c>
      <c r="AA18" s="2109"/>
      <c r="AB18" s="2121"/>
      <c r="AC18" s="2101"/>
      <c r="AD18" s="2101"/>
      <c r="AE18" s="2101"/>
      <c r="AF18" s="2101"/>
      <c r="AG18" s="2101"/>
      <c r="AH18" s="2101"/>
      <c r="AI18" s="2101"/>
      <c r="AJ18" s="2101"/>
      <c r="AK18" s="2102"/>
      <c r="AL18" s="916"/>
      <c r="AM18" s="916"/>
      <c r="AN18" s="916"/>
    </row>
    <row r="19" spans="1:40">
      <c r="A19" s="2115" t="s">
        <v>262</v>
      </c>
      <c r="B19" s="2115" t="s">
        <v>3601</v>
      </c>
      <c r="C19" s="2104" t="s">
        <v>57</v>
      </c>
      <c r="D19" s="2118"/>
      <c r="E19" s="2118"/>
      <c r="F19" s="2118"/>
      <c r="G19" s="2118"/>
      <c r="H19" s="2118"/>
      <c r="I19" s="2118"/>
      <c r="J19" s="2118"/>
      <c r="K19" s="2118"/>
      <c r="L19" s="2113">
        <v>0</v>
      </c>
      <c r="M19" s="2113">
        <v>0</v>
      </c>
      <c r="N19" s="2114">
        <v>0</v>
      </c>
      <c r="O19" s="2114">
        <v>0</v>
      </c>
      <c r="P19" s="2114">
        <v>0</v>
      </c>
      <c r="Q19" s="2114"/>
      <c r="R19" s="2114"/>
      <c r="S19" s="2114"/>
      <c r="T19" s="2114"/>
      <c r="U19" s="2114"/>
      <c r="V19" s="2114"/>
      <c r="W19" s="2138"/>
      <c r="X19" s="2139"/>
      <c r="Y19" s="2140"/>
      <c r="Z19" s="2140"/>
      <c r="AA19" s="2108"/>
      <c r="AB19" s="2119"/>
      <c r="AC19" s="522"/>
      <c r="AD19" s="522"/>
      <c r="AE19" s="522"/>
      <c r="AF19" s="522"/>
      <c r="AG19" s="522"/>
      <c r="AH19" s="522"/>
      <c r="AI19" s="522"/>
      <c r="AJ19" s="522"/>
      <c r="AK19" s="529"/>
      <c r="AL19" s="365"/>
      <c r="AM19" s="365"/>
      <c r="AN19" s="365"/>
    </row>
    <row r="20" spans="1:40">
      <c r="A20" s="2115" t="s">
        <v>567</v>
      </c>
      <c r="B20" s="2115" t="s">
        <v>5004</v>
      </c>
      <c r="C20" s="2104" t="s">
        <v>57</v>
      </c>
      <c r="D20" s="2118"/>
      <c r="E20" s="2118"/>
      <c r="F20" s="2118"/>
      <c r="G20" s="2118"/>
      <c r="H20" s="2118"/>
      <c r="I20" s="2118"/>
      <c r="J20" s="2118"/>
      <c r="K20" s="2118"/>
      <c r="L20" s="2113">
        <v>145000000</v>
      </c>
      <c r="M20" s="2113">
        <v>120000000</v>
      </c>
      <c r="N20" s="2114">
        <v>10000000</v>
      </c>
      <c r="O20" s="2114">
        <v>18000000</v>
      </c>
      <c r="P20" s="2114">
        <v>43000000</v>
      </c>
      <c r="Q20" s="2114">
        <v>196000000</v>
      </c>
      <c r="R20" s="2114">
        <v>778000000</v>
      </c>
      <c r="S20" s="2114">
        <v>329000000</v>
      </c>
      <c r="T20" s="2114">
        <v>500000000</v>
      </c>
      <c r="U20" s="2114">
        <v>426000000</v>
      </c>
      <c r="V20" s="2114">
        <v>430000000</v>
      </c>
      <c r="W20" s="2138">
        <v>431000000</v>
      </c>
      <c r="X20" s="2139">
        <v>494000000</v>
      </c>
      <c r="Y20" s="2140">
        <v>528000000</v>
      </c>
      <c r="Z20" s="2140">
        <v>564000000</v>
      </c>
      <c r="AA20" s="2108"/>
      <c r="AB20" s="2119"/>
      <c r="AC20" s="522"/>
      <c r="AD20" s="522"/>
      <c r="AE20" s="522"/>
      <c r="AF20" s="522"/>
      <c r="AG20" s="522"/>
      <c r="AH20" s="522"/>
      <c r="AI20" s="522"/>
      <c r="AJ20" s="522"/>
      <c r="AK20" s="529"/>
      <c r="AL20" s="365"/>
      <c r="AM20" s="365"/>
      <c r="AN20" s="365"/>
    </row>
    <row r="21" spans="1:40">
      <c r="A21" s="2103" t="s">
        <v>76</v>
      </c>
      <c r="B21" s="2108" t="s">
        <v>1304</v>
      </c>
      <c r="D21" s="2114">
        <v>2968300000</v>
      </c>
      <c r="E21" s="2114">
        <v>3455400000</v>
      </c>
      <c r="F21" s="2113">
        <v>4018200000</v>
      </c>
      <c r="G21" s="2114">
        <v>4314000000</v>
      </c>
      <c r="H21" s="2114">
        <v>5557000000</v>
      </c>
      <c r="I21" s="2114">
        <v>5757700000</v>
      </c>
      <c r="J21" s="2114">
        <v>6062700000</v>
      </c>
      <c r="K21" s="2114">
        <v>6992900000</v>
      </c>
      <c r="L21" s="2113">
        <v>9669000000</v>
      </c>
      <c r="M21" s="2113">
        <v>10859000000</v>
      </c>
      <c r="N21" s="2114">
        <v>9978000000</v>
      </c>
      <c r="O21" s="2114">
        <v>8854000000</v>
      </c>
      <c r="P21" s="2114">
        <v>10778000000</v>
      </c>
      <c r="Q21" s="2114">
        <v>12582000000</v>
      </c>
      <c r="R21" s="2114">
        <v>15304000000</v>
      </c>
      <c r="S21" s="2114">
        <v>16999000000</v>
      </c>
      <c r="T21" s="2114">
        <v>19835000000</v>
      </c>
      <c r="U21" s="2114">
        <v>22663000000</v>
      </c>
      <c r="V21" s="2114">
        <v>24130000000</v>
      </c>
      <c r="W21" s="2138">
        <v>26042000000</v>
      </c>
      <c r="X21" s="2139">
        <v>27914000000</v>
      </c>
      <c r="Y21" s="2140">
        <v>30221000000</v>
      </c>
      <c r="Z21" s="2140">
        <v>32422000000</v>
      </c>
      <c r="AA21" s="2108"/>
      <c r="AB21" s="2116"/>
      <c r="AC21" s="524"/>
      <c r="AD21" s="524"/>
      <c r="AE21" s="524"/>
      <c r="AF21" s="524"/>
      <c r="AG21" s="524"/>
      <c r="AH21" s="524"/>
      <c r="AI21" s="524"/>
      <c r="AJ21" s="524"/>
      <c r="AK21" s="531"/>
      <c r="AL21" s="365"/>
      <c r="AM21" s="365"/>
      <c r="AN21" s="365"/>
    </row>
    <row r="22" spans="1:40" s="848" customFormat="1">
      <c r="A22" s="2109" t="s">
        <v>198</v>
      </c>
      <c r="B22" s="2109" t="s">
        <v>6162</v>
      </c>
      <c r="C22" s="2109" t="s">
        <v>35</v>
      </c>
      <c r="D22" s="2110">
        <f>D23+D33+D36</f>
        <v>2968500000</v>
      </c>
      <c r="E22" s="2110">
        <f t="shared" ref="E22:L22" si="3">E23+E33+E36</f>
        <v>3455400000</v>
      </c>
      <c r="F22" s="2110">
        <f t="shared" si="3"/>
        <v>4018200000</v>
      </c>
      <c r="G22" s="2110">
        <f t="shared" si="3"/>
        <v>4314000000</v>
      </c>
      <c r="H22" s="2110">
        <f t="shared" si="3"/>
        <v>5557000000</v>
      </c>
      <c r="I22" s="2110">
        <f t="shared" si="3"/>
        <v>5826000000</v>
      </c>
      <c r="J22" s="2110">
        <f t="shared" si="3"/>
        <v>6117900000</v>
      </c>
      <c r="K22" s="2110">
        <f t="shared" si="3"/>
        <v>6993000000</v>
      </c>
      <c r="L22" s="2110">
        <f t="shared" si="3"/>
        <v>9788000000</v>
      </c>
      <c r="M22" s="2110">
        <f t="shared" ref="M22" si="4">M23+M33+M36</f>
        <v>10859000000</v>
      </c>
      <c r="N22" s="2110">
        <f>N23+N33+N36</f>
        <v>9978000000</v>
      </c>
      <c r="O22" s="2110">
        <f t="shared" ref="O22:P22" si="5">O23+O33+O36</f>
        <v>8854000000</v>
      </c>
      <c r="P22" s="2110">
        <f t="shared" si="5"/>
        <v>10777000000</v>
      </c>
      <c r="Q22" s="2110">
        <f>Q23+Q33</f>
        <v>12582000000</v>
      </c>
      <c r="R22" s="2110">
        <f t="shared" ref="R22:Z22" si="6">R23+R33</f>
        <v>15304000000</v>
      </c>
      <c r="S22" s="2110">
        <f t="shared" si="6"/>
        <v>16924000000</v>
      </c>
      <c r="T22" s="2110">
        <f t="shared" si="6"/>
        <v>19834000000</v>
      </c>
      <c r="U22" s="2110">
        <f t="shared" si="6"/>
        <v>22663000000</v>
      </c>
      <c r="V22" s="2110">
        <f t="shared" si="6"/>
        <v>24130000000</v>
      </c>
      <c r="W22" s="2110">
        <f t="shared" si="6"/>
        <v>26042000000</v>
      </c>
      <c r="X22" s="2110">
        <f t="shared" si="6"/>
        <v>27914000000</v>
      </c>
      <c r="Y22" s="2110">
        <f t="shared" si="6"/>
        <v>30220000000</v>
      </c>
      <c r="Z22" s="2110">
        <f t="shared" si="6"/>
        <v>32422000000</v>
      </c>
      <c r="AA22" s="2122"/>
      <c r="AB22" s="2122"/>
      <c r="AL22" s="916"/>
      <c r="AM22" s="916"/>
      <c r="AN22" s="916"/>
    </row>
    <row r="23" spans="1:40">
      <c r="A23" s="2103" t="s">
        <v>73</v>
      </c>
      <c r="B23" s="2115" t="s">
        <v>382</v>
      </c>
      <c r="C23" s="2108" t="s">
        <v>201</v>
      </c>
      <c r="D23" s="2114">
        <v>2364100000</v>
      </c>
      <c r="E23" s="2114">
        <v>2542400000</v>
      </c>
      <c r="F23" s="2113">
        <v>3045000000</v>
      </c>
      <c r="G23" s="2114">
        <v>3437200000</v>
      </c>
      <c r="H23" s="2114">
        <v>4295000000</v>
      </c>
      <c r="I23" s="2114">
        <v>4416300000</v>
      </c>
      <c r="J23" s="2114">
        <v>4681300000</v>
      </c>
      <c r="K23" s="2114">
        <v>5217300000</v>
      </c>
      <c r="L23" s="2113">
        <v>7316000000</v>
      </c>
      <c r="M23" s="2113">
        <v>8389000000</v>
      </c>
      <c r="N23" s="2114">
        <v>8072000000</v>
      </c>
      <c r="O23" s="2114">
        <v>7852000000</v>
      </c>
      <c r="P23" s="2114">
        <v>9359000000</v>
      </c>
      <c r="Q23" s="2114">
        <v>10218000000</v>
      </c>
      <c r="R23" s="2114">
        <v>11694000000</v>
      </c>
      <c r="S23" s="2114">
        <v>13273000000</v>
      </c>
      <c r="T23" s="2114">
        <v>15991000000</v>
      </c>
      <c r="U23" s="2114">
        <v>17191000000</v>
      </c>
      <c r="V23" s="2114">
        <v>18505000000</v>
      </c>
      <c r="W23" s="2138">
        <v>20120000000</v>
      </c>
      <c r="X23" s="2139">
        <v>21695000000</v>
      </c>
      <c r="Y23" s="2140">
        <v>23324000000</v>
      </c>
      <c r="Z23" s="2140">
        <v>25091000000</v>
      </c>
      <c r="AA23" s="2108"/>
      <c r="AB23" s="2116"/>
      <c r="AC23" s="524"/>
      <c r="AD23" s="524"/>
      <c r="AE23" s="524"/>
      <c r="AF23" s="524"/>
      <c r="AG23" s="524"/>
      <c r="AH23" s="524"/>
      <c r="AI23" s="524"/>
      <c r="AJ23" s="524"/>
      <c r="AK23" s="531"/>
      <c r="AL23" s="365"/>
      <c r="AM23" s="365"/>
      <c r="AN23" s="365"/>
    </row>
    <row r="24" spans="1:40">
      <c r="A24" s="2117" t="s">
        <v>800</v>
      </c>
      <c r="B24" s="2117" t="s">
        <v>5289</v>
      </c>
      <c r="C24" s="2108" t="s">
        <v>204</v>
      </c>
      <c r="D24" s="2114">
        <v>1071000000</v>
      </c>
      <c r="E24" s="2114">
        <v>1155300000</v>
      </c>
      <c r="F24" s="2113">
        <v>1417100000</v>
      </c>
      <c r="G24" s="2114">
        <v>1668900000</v>
      </c>
      <c r="H24" s="2114">
        <v>1964000000</v>
      </c>
      <c r="I24" s="2114">
        <v>2443000000</v>
      </c>
      <c r="J24" s="2114">
        <v>2588700000</v>
      </c>
      <c r="K24" s="2114">
        <v>2750200000</v>
      </c>
      <c r="L24" s="2113">
        <v>3924000000</v>
      </c>
      <c r="M24" s="2113">
        <v>4551000000</v>
      </c>
      <c r="N24" s="2114">
        <v>4445000000</v>
      </c>
      <c r="O24" s="2114">
        <v>4447000000</v>
      </c>
      <c r="P24" s="2114">
        <v>4524000000</v>
      </c>
      <c r="Q24" s="2114">
        <v>5231000000</v>
      </c>
      <c r="R24" s="2114">
        <v>5487000000</v>
      </c>
      <c r="S24" s="2114">
        <v>6090000000</v>
      </c>
      <c r="T24" s="2114">
        <v>7777000000</v>
      </c>
      <c r="U24" s="2114">
        <v>8941000000</v>
      </c>
      <c r="V24" s="2114">
        <v>9585000000</v>
      </c>
      <c r="W24" s="2138">
        <v>10445000000</v>
      </c>
      <c r="X24" s="2139">
        <v>11343000000</v>
      </c>
      <c r="Y24" s="2140">
        <v>12354000000</v>
      </c>
      <c r="Z24" s="2140">
        <v>13455000000</v>
      </c>
      <c r="AA24" s="2108"/>
      <c r="AB24" s="2116"/>
      <c r="AC24" s="524"/>
      <c r="AD24" s="524"/>
      <c r="AE24" s="524"/>
      <c r="AF24" s="524"/>
      <c r="AG24" s="524"/>
      <c r="AH24" s="524"/>
      <c r="AI24" s="524"/>
      <c r="AJ24" s="524"/>
      <c r="AK24" s="531"/>
      <c r="AL24" s="365"/>
      <c r="AM24" s="365"/>
      <c r="AN24" s="365"/>
    </row>
    <row r="25" spans="1:40">
      <c r="A25" s="2117" t="s">
        <v>6163</v>
      </c>
      <c r="B25" s="2117" t="s">
        <v>6164</v>
      </c>
      <c r="C25" s="2108" t="s">
        <v>204</v>
      </c>
      <c r="D25" s="2114">
        <v>679500000</v>
      </c>
      <c r="E25" s="2114">
        <v>778200000</v>
      </c>
      <c r="F25" s="2113">
        <v>905600000</v>
      </c>
      <c r="G25" s="2114">
        <v>1003000000</v>
      </c>
      <c r="H25" s="2114">
        <v>1421000000</v>
      </c>
      <c r="I25" s="2114">
        <v>995800000</v>
      </c>
      <c r="J25" s="2114">
        <v>1202800000</v>
      </c>
      <c r="K25" s="2114">
        <v>1343000000</v>
      </c>
      <c r="L25" s="2113">
        <v>1599000000</v>
      </c>
      <c r="M25" s="2113">
        <v>1968000000</v>
      </c>
      <c r="N25" s="2114">
        <v>1731000000</v>
      </c>
      <c r="O25" s="2114">
        <v>1456000000</v>
      </c>
      <c r="P25" s="2114">
        <v>2070000000</v>
      </c>
      <c r="Q25" s="2114">
        <v>2357000000</v>
      </c>
      <c r="R25" s="2114">
        <v>2770000000</v>
      </c>
      <c r="S25" s="2114">
        <v>3470000000</v>
      </c>
      <c r="T25" s="2114">
        <v>3070000000</v>
      </c>
      <c r="U25" s="2114">
        <v>3009000000</v>
      </c>
      <c r="V25" s="2114">
        <v>3159000000</v>
      </c>
      <c r="W25" s="2138">
        <v>3339000000</v>
      </c>
      <c r="X25" s="2139">
        <v>3518000000</v>
      </c>
      <c r="Y25" s="2140">
        <v>3786000000</v>
      </c>
      <c r="Z25" s="2140">
        <v>4025000000</v>
      </c>
      <c r="AA25" s="2108"/>
      <c r="AB25" s="2116"/>
      <c r="AC25" s="524"/>
      <c r="AD25" s="524"/>
      <c r="AE25" s="524"/>
      <c r="AF25" s="524"/>
      <c r="AG25" s="524"/>
      <c r="AH25" s="524"/>
      <c r="AI25" s="524"/>
      <c r="AJ25" s="524"/>
      <c r="AK25" s="531"/>
      <c r="AL25" s="365"/>
      <c r="AM25" s="365"/>
      <c r="AN25" s="365"/>
    </row>
    <row r="26" spans="1:40">
      <c r="A26" s="2117" t="s">
        <v>6165</v>
      </c>
      <c r="B26" s="2117" t="s">
        <v>6166</v>
      </c>
      <c r="C26" s="2108" t="s">
        <v>204</v>
      </c>
      <c r="D26" s="2114">
        <v>550500000</v>
      </c>
      <c r="E26" s="2114">
        <v>506900000</v>
      </c>
      <c r="F26" s="2113">
        <v>555000000</v>
      </c>
      <c r="G26" s="2114">
        <v>591500000</v>
      </c>
      <c r="H26" s="2114">
        <v>742000000</v>
      </c>
      <c r="I26" s="2114">
        <v>783100000</v>
      </c>
      <c r="J26" s="2114">
        <v>726400000</v>
      </c>
      <c r="K26" s="2114">
        <v>912800000</v>
      </c>
      <c r="L26" s="2113">
        <v>1547000000</v>
      </c>
      <c r="M26" s="2113"/>
      <c r="N26" s="2114"/>
      <c r="O26" s="2114"/>
      <c r="P26" s="2114"/>
      <c r="Q26" s="2114"/>
      <c r="R26" s="2114"/>
      <c r="S26" s="2114"/>
      <c r="T26" s="2114"/>
      <c r="U26" s="2114"/>
      <c r="V26" s="2114"/>
      <c r="W26" s="2138"/>
      <c r="X26" s="2139"/>
      <c r="Y26" s="2139"/>
      <c r="Z26" s="2139"/>
      <c r="AL26" s="365"/>
      <c r="AM26" s="365"/>
      <c r="AN26" s="365"/>
    </row>
    <row r="27" spans="1:40">
      <c r="A27" s="2117" t="s">
        <v>91</v>
      </c>
      <c r="B27" s="2117" t="s">
        <v>91</v>
      </c>
      <c r="C27" s="2108" t="s">
        <v>204</v>
      </c>
      <c r="D27" s="2114">
        <v>63100000</v>
      </c>
      <c r="E27" s="2114">
        <v>102100000</v>
      </c>
      <c r="F27" s="2113">
        <v>167300000</v>
      </c>
      <c r="G27" s="2114">
        <v>173800000</v>
      </c>
      <c r="H27" s="2114">
        <v>168000000</v>
      </c>
      <c r="I27" s="2114">
        <v>194400000</v>
      </c>
      <c r="J27" s="2114">
        <v>163400000</v>
      </c>
      <c r="K27" s="2114">
        <v>211300000</v>
      </c>
      <c r="L27" s="2113">
        <v>246000000</v>
      </c>
      <c r="M27" s="2113">
        <v>243000000</v>
      </c>
      <c r="N27" s="2114">
        <v>204000000</v>
      </c>
      <c r="O27" s="2114">
        <v>265000000</v>
      </c>
      <c r="P27" s="2114">
        <v>350000000</v>
      </c>
      <c r="Q27" s="2114">
        <v>344000000</v>
      </c>
      <c r="R27" s="2114">
        <v>452000000</v>
      </c>
      <c r="S27" s="2114">
        <v>634000000</v>
      </c>
      <c r="T27" s="2114">
        <v>871000000</v>
      </c>
      <c r="U27" s="2114">
        <v>1440000000</v>
      </c>
      <c r="V27" s="2114">
        <v>1770000000</v>
      </c>
      <c r="W27" s="2138">
        <v>2117000000</v>
      </c>
      <c r="X27" s="2139">
        <v>2321000000</v>
      </c>
      <c r="Y27" s="2140">
        <v>2376000000</v>
      </c>
      <c r="Z27" s="2140">
        <v>2505000000</v>
      </c>
      <c r="AA27" s="2108"/>
      <c r="AB27" s="2119"/>
      <c r="AC27" s="522"/>
      <c r="AD27" s="522"/>
      <c r="AE27" s="522"/>
      <c r="AF27" s="522"/>
      <c r="AG27" s="522"/>
      <c r="AH27" s="524"/>
      <c r="AI27" s="524"/>
      <c r="AJ27" s="524"/>
      <c r="AK27" s="531"/>
      <c r="AL27" s="365"/>
      <c r="AM27" s="365"/>
      <c r="AN27" s="365"/>
    </row>
    <row r="28" spans="1:40">
      <c r="A28" s="2117" t="s">
        <v>1014</v>
      </c>
      <c r="B28" s="2117" t="s">
        <v>678</v>
      </c>
      <c r="C28" s="2108" t="s">
        <v>204</v>
      </c>
      <c r="D28" s="2113"/>
      <c r="E28" s="2113"/>
      <c r="F28" s="2113"/>
      <c r="G28" s="2113"/>
      <c r="H28" s="2113"/>
      <c r="I28" s="2113"/>
      <c r="J28" s="2113"/>
      <c r="K28" s="2113"/>
      <c r="L28" s="2113"/>
      <c r="M28" s="2113">
        <v>1627000000</v>
      </c>
      <c r="N28" s="2114">
        <v>1693000000</v>
      </c>
      <c r="O28" s="2114">
        <v>1684000000</v>
      </c>
      <c r="P28" s="2114">
        <v>2415000000</v>
      </c>
      <c r="Q28" s="2114">
        <v>2285000000</v>
      </c>
      <c r="R28" s="2114">
        <v>2984000000</v>
      </c>
      <c r="S28" s="2114">
        <v>3080000000</v>
      </c>
      <c r="T28" s="2114">
        <v>4273000000</v>
      </c>
      <c r="U28" s="2114">
        <v>3801000000</v>
      </c>
      <c r="V28" s="2114">
        <v>3991000000</v>
      </c>
      <c r="W28" s="2138">
        <v>4219000000</v>
      </c>
      <c r="X28" s="2139">
        <v>4514000000</v>
      </c>
      <c r="Y28" s="2140">
        <v>4808000000</v>
      </c>
      <c r="Z28" s="2140">
        <v>5105000000</v>
      </c>
      <c r="AA28" s="2108"/>
      <c r="AB28" s="2116"/>
      <c r="AC28" s="524"/>
      <c r="AD28" s="524"/>
      <c r="AE28" s="524"/>
      <c r="AF28" s="524"/>
      <c r="AG28" s="524"/>
      <c r="AH28" s="524"/>
      <c r="AI28" s="524"/>
      <c r="AJ28" s="524"/>
      <c r="AK28" s="531"/>
      <c r="AL28" s="365"/>
      <c r="AM28" s="365"/>
      <c r="AN28" s="365"/>
    </row>
    <row r="29" spans="1:40">
      <c r="A29" s="2117"/>
      <c r="B29" s="2617" t="s">
        <v>6167</v>
      </c>
      <c r="C29" s="2108"/>
      <c r="D29" s="2113"/>
      <c r="E29" s="2113"/>
      <c r="F29" s="2113"/>
      <c r="G29" s="2113"/>
      <c r="H29" s="2113"/>
      <c r="I29" s="2113"/>
      <c r="J29" s="2113"/>
      <c r="K29" s="2113"/>
      <c r="L29" s="2113"/>
      <c r="M29" s="2113"/>
      <c r="N29" s="2114"/>
      <c r="O29" s="2114"/>
      <c r="P29" s="2114"/>
      <c r="Q29" s="2114">
        <v>67000000</v>
      </c>
      <c r="R29" s="2114">
        <v>162000000</v>
      </c>
      <c r="S29" s="2114">
        <v>145000000</v>
      </c>
      <c r="T29" s="2114">
        <v>145000000</v>
      </c>
      <c r="U29" s="2114">
        <v>169000000</v>
      </c>
      <c r="V29" s="2114">
        <v>177000000</v>
      </c>
      <c r="W29" s="2138">
        <v>188000000</v>
      </c>
      <c r="X29" s="2139">
        <v>201000000</v>
      </c>
      <c r="Y29" s="2140">
        <v>214000000</v>
      </c>
      <c r="Z29" s="2140">
        <v>227000000</v>
      </c>
      <c r="AA29" s="2108"/>
      <c r="AB29" s="2116"/>
      <c r="AC29" s="524"/>
      <c r="AD29" s="524"/>
      <c r="AE29" s="524"/>
      <c r="AF29" s="524"/>
      <c r="AG29" s="524"/>
      <c r="AH29" s="524"/>
      <c r="AI29" s="524"/>
      <c r="AJ29" s="524"/>
      <c r="AK29" s="531"/>
      <c r="AL29" s="365"/>
      <c r="AM29" s="365"/>
      <c r="AN29" s="365"/>
    </row>
    <row r="30" spans="1:40">
      <c r="A30" s="2117"/>
      <c r="B30" s="2617" t="s">
        <v>6168</v>
      </c>
      <c r="C30" s="2108"/>
      <c r="D30" s="2113"/>
      <c r="E30" s="2113"/>
      <c r="F30" s="2113"/>
      <c r="G30" s="2113"/>
      <c r="H30" s="2113"/>
      <c r="I30" s="2113"/>
      <c r="J30" s="2113"/>
      <c r="K30" s="2113"/>
      <c r="L30" s="2113"/>
      <c r="M30" s="2113"/>
      <c r="N30" s="2114"/>
      <c r="O30" s="2114"/>
      <c r="P30" s="2114"/>
      <c r="Q30" s="2114">
        <v>1932000000</v>
      </c>
      <c r="R30" s="2114">
        <v>2619000000</v>
      </c>
      <c r="S30" s="2114">
        <v>2729000000</v>
      </c>
      <c r="T30" s="2114">
        <v>3920000000</v>
      </c>
      <c r="U30" s="2114">
        <v>3270000000</v>
      </c>
      <c r="V30" s="2114">
        <v>3433000000</v>
      </c>
      <c r="W30" s="2138">
        <v>3629000000</v>
      </c>
      <c r="X30" s="2139">
        <v>3883000000</v>
      </c>
      <c r="Y30" s="2140">
        <v>4136000000</v>
      </c>
      <c r="Z30" s="2140">
        <v>4391000000</v>
      </c>
      <c r="AA30" s="2108"/>
      <c r="AB30" s="2116"/>
      <c r="AC30" s="524"/>
      <c r="AD30" s="524"/>
      <c r="AE30" s="524"/>
      <c r="AF30" s="524"/>
      <c r="AG30" s="524"/>
      <c r="AH30" s="524"/>
      <c r="AI30" s="524"/>
      <c r="AJ30" s="524"/>
      <c r="AK30" s="531"/>
      <c r="AL30" s="365"/>
      <c r="AM30" s="365"/>
      <c r="AN30" s="365"/>
    </row>
    <row r="31" spans="1:40">
      <c r="A31" s="2103" t="s">
        <v>76</v>
      </c>
      <c r="B31" s="2108" t="s">
        <v>5572</v>
      </c>
      <c r="C31" s="2108"/>
      <c r="D31" s="2113"/>
      <c r="E31" s="2113"/>
      <c r="F31" s="2113"/>
      <c r="G31" s="2113"/>
      <c r="H31" s="2113"/>
      <c r="I31" s="2113"/>
      <c r="J31" s="2113"/>
      <c r="K31" s="2113"/>
      <c r="L31" s="2113"/>
      <c r="M31" s="2113">
        <v>836000000</v>
      </c>
      <c r="N31" s="2114">
        <v>-1154000000</v>
      </c>
      <c r="O31" s="2114">
        <v>-363000000</v>
      </c>
      <c r="P31" s="2114">
        <v>2818000000</v>
      </c>
      <c r="Q31" s="2114">
        <v>2692000000</v>
      </c>
      <c r="R31" s="2114">
        <v>3079000000</v>
      </c>
      <c r="S31" s="2114">
        <v>1348000000</v>
      </c>
      <c r="T31" s="2114">
        <v>-2109000000</v>
      </c>
      <c r="U31" s="2114">
        <v>-1213000000</v>
      </c>
      <c r="V31" s="2114">
        <v>-1898000000</v>
      </c>
      <c r="W31" s="2138">
        <v>-2467000000</v>
      </c>
      <c r="X31" s="2139">
        <v>-2739000000</v>
      </c>
      <c r="Y31" s="2140">
        <v>-2978000000</v>
      </c>
      <c r="Z31" s="2140">
        <v>-3248000000</v>
      </c>
      <c r="AA31" s="2108"/>
      <c r="AB31" s="2119"/>
      <c r="AC31" s="524"/>
      <c r="AD31" s="524"/>
      <c r="AE31" s="524"/>
      <c r="AF31" s="524"/>
      <c r="AG31" s="522"/>
      <c r="AH31" s="522"/>
      <c r="AI31" s="522"/>
      <c r="AJ31" s="522"/>
      <c r="AK31" s="529"/>
      <c r="AL31" s="365"/>
      <c r="AM31" s="365"/>
      <c r="AN31" s="365"/>
    </row>
    <row r="32" spans="1:40">
      <c r="A32" s="2103" t="s">
        <v>76</v>
      </c>
      <c r="B32" s="2108" t="s">
        <v>6169</v>
      </c>
      <c r="C32" s="2108"/>
      <c r="D32" s="2113"/>
      <c r="E32" s="2113"/>
      <c r="F32" s="2113"/>
      <c r="G32" s="2113"/>
      <c r="H32" s="2113"/>
      <c r="I32" s="2113"/>
      <c r="J32" s="2113"/>
      <c r="K32" s="2113"/>
      <c r="L32" s="2113"/>
      <c r="M32" s="2113"/>
      <c r="N32" s="2114"/>
      <c r="O32" s="2114"/>
      <c r="P32" s="2114"/>
      <c r="Q32" s="2114">
        <v>0</v>
      </c>
      <c r="R32" s="2114">
        <v>0</v>
      </c>
      <c r="S32" s="2114">
        <v>0</v>
      </c>
      <c r="T32" s="2114">
        <v>0</v>
      </c>
      <c r="U32" s="2114">
        <v>0</v>
      </c>
      <c r="V32" s="2114">
        <v>0</v>
      </c>
      <c r="W32" s="2138">
        <v>0</v>
      </c>
      <c r="X32" s="2139">
        <v>0</v>
      </c>
      <c r="Y32" s="2140">
        <v>0</v>
      </c>
      <c r="Z32" s="2140">
        <v>0</v>
      </c>
      <c r="AA32" s="2108"/>
      <c r="AB32" s="2108"/>
      <c r="AC32" s="276"/>
      <c r="AD32" s="276"/>
      <c r="AE32" s="276"/>
      <c r="AF32" s="276"/>
      <c r="AG32" s="276"/>
      <c r="AH32" s="276"/>
      <c r="AI32" s="276"/>
      <c r="AJ32" s="276"/>
      <c r="AK32" s="276"/>
      <c r="AL32" s="365"/>
      <c r="AM32" s="365"/>
      <c r="AN32" s="365"/>
    </row>
    <row r="33" spans="1:40">
      <c r="A33" s="2103" t="s">
        <v>237</v>
      </c>
      <c r="B33" s="2115" t="s">
        <v>4837</v>
      </c>
      <c r="C33" s="2108" t="s">
        <v>201</v>
      </c>
      <c r="D33" s="2114">
        <v>604400000</v>
      </c>
      <c r="E33" s="2114">
        <v>867100000</v>
      </c>
      <c r="F33" s="2113">
        <v>935500000</v>
      </c>
      <c r="G33" s="2114">
        <v>817800000</v>
      </c>
      <c r="H33" s="2114">
        <v>1259000000</v>
      </c>
      <c r="I33" s="2114">
        <v>1409700000</v>
      </c>
      <c r="J33" s="2114">
        <v>1436600000</v>
      </c>
      <c r="K33" s="2114">
        <v>1732700000</v>
      </c>
      <c r="L33" s="2113">
        <v>2472000000</v>
      </c>
      <c r="M33" s="2113">
        <v>2470000000</v>
      </c>
      <c r="N33" s="2114">
        <v>1906000000</v>
      </c>
      <c r="O33" s="2114">
        <v>1002000000</v>
      </c>
      <c r="P33" s="2114">
        <v>1418000000</v>
      </c>
      <c r="Q33" s="2114">
        <v>2364000000</v>
      </c>
      <c r="R33" s="2114">
        <v>3610000000</v>
      </c>
      <c r="S33" s="2114">
        <v>3651000000</v>
      </c>
      <c r="T33" s="2114">
        <v>3843000000</v>
      </c>
      <c r="U33" s="2114">
        <v>5472000000</v>
      </c>
      <c r="V33" s="2114">
        <v>5625000000</v>
      </c>
      <c r="W33" s="2138">
        <v>5922000000</v>
      </c>
      <c r="X33" s="2139">
        <v>6219000000</v>
      </c>
      <c r="Y33" s="2140">
        <v>6896000000</v>
      </c>
      <c r="Z33" s="2140">
        <v>7331000000</v>
      </c>
      <c r="AA33" s="2108"/>
      <c r="AB33" s="2116"/>
      <c r="AC33" s="524"/>
      <c r="AD33" s="524"/>
      <c r="AE33" s="524"/>
      <c r="AF33" s="524"/>
      <c r="AG33" s="524"/>
      <c r="AH33" s="524"/>
      <c r="AI33" s="524"/>
      <c r="AJ33" s="524"/>
      <c r="AK33" s="531"/>
      <c r="AL33" s="365"/>
      <c r="AM33" s="365"/>
      <c r="AN33" s="365"/>
    </row>
    <row r="34" spans="1:40">
      <c r="A34" s="2117" t="s">
        <v>242</v>
      </c>
      <c r="B34" s="2117" t="s">
        <v>6170</v>
      </c>
      <c r="C34" s="2108" t="s">
        <v>241</v>
      </c>
      <c r="D34" s="2113"/>
      <c r="E34" s="2113"/>
      <c r="F34" s="2113"/>
      <c r="G34" s="2113"/>
      <c r="H34" s="2113"/>
      <c r="I34" s="2113"/>
      <c r="J34" s="2113"/>
      <c r="K34" s="2113"/>
      <c r="L34" s="2113">
        <v>1969000000</v>
      </c>
      <c r="M34" s="2113">
        <v>141000000</v>
      </c>
      <c r="N34" s="2114">
        <v>99000000</v>
      </c>
      <c r="O34" s="2114">
        <v>79000000</v>
      </c>
      <c r="P34" s="2114">
        <v>98000000</v>
      </c>
      <c r="Q34" s="2114">
        <v>426000000</v>
      </c>
      <c r="R34" s="2114">
        <v>1194000000</v>
      </c>
      <c r="S34" s="2114">
        <v>1195000000</v>
      </c>
      <c r="T34" s="2114">
        <v>1478000000</v>
      </c>
      <c r="U34" s="2114">
        <v>2471000000</v>
      </c>
      <c r="V34" s="2114">
        <v>2330000000</v>
      </c>
      <c r="W34" s="2138">
        <v>2331000000</v>
      </c>
      <c r="X34" s="2139">
        <v>2612000000</v>
      </c>
      <c r="Y34" s="2140">
        <v>2823000000</v>
      </c>
      <c r="Z34" s="2140">
        <v>2980000000</v>
      </c>
      <c r="AA34" s="2108"/>
      <c r="AB34" s="2119"/>
      <c r="AC34" s="522"/>
      <c r="AD34" s="522"/>
      <c r="AE34" s="524"/>
      <c r="AF34" s="524"/>
      <c r="AG34" s="524"/>
      <c r="AH34" s="522"/>
      <c r="AI34" s="524"/>
      <c r="AJ34" s="524"/>
      <c r="AK34" s="531"/>
      <c r="AL34" s="365"/>
      <c r="AM34" s="365"/>
      <c r="AN34" s="365"/>
    </row>
    <row r="35" spans="1:40">
      <c r="A35" s="2117" t="s">
        <v>239</v>
      </c>
      <c r="B35" s="2117" t="s">
        <v>2770</v>
      </c>
      <c r="C35" s="2108" t="s">
        <v>241</v>
      </c>
      <c r="D35" s="2113"/>
      <c r="E35" s="2113"/>
      <c r="F35" s="2113"/>
      <c r="G35" s="2113"/>
      <c r="H35" s="2113"/>
      <c r="I35" s="2113"/>
      <c r="J35" s="2113"/>
      <c r="K35" s="2113"/>
      <c r="L35" s="2113">
        <v>503000000</v>
      </c>
      <c r="M35" s="2113">
        <v>2329000000</v>
      </c>
      <c r="N35" s="2114">
        <v>1807000000</v>
      </c>
      <c r="O35" s="2114">
        <v>923000000</v>
      </c>
      <c r="P35" s="2114">
        <v>1320000000</v>
      </c>
      <c r="Q35" s="2114">
        <v>1938000000</v>
      </c>
      <c r="R35" s="2114">
        <v>2416000000</v>
      </c>
      <c r="S35" s="2114">
        <v>2456000000</v>
      </c>
      <c r="T35" s="2114">
        <v>2365000000</v>
      </c>
      <c r="U35" s="2114">
        <v>3000000000</v>
      </c>
      <c r="V35" s="2114">
        <v>3294000000</v>
      </c>
      <c r="W35" s="2138">
        <v>3592000000</v>
      </c>
      <c r="X35" s="2139">
        <v>3607000000</v>
      </c>
      <c r="Y35" s="2140">
        <v>4074000000</v>
      </c>
      <c r="Z35" s="2140">
        <v>4352000000</v>
      </c>
      <c r="AA35" s="2108"/>
      <c r="AB35" s="2119"/>
      <c r="AC35" s="524"/>
      <c r="AD35" s="524"/>
      <c r="AE35" s="524"/>
      <c r="AF35" s="524"/>
      <c r="AG35" s="524"/>
      <c r="AH35" s="524"/>
      <c r="AI35" s="524"/>
      <c r="AJ35" s="524"/>
      <c r="AK35" s="531"/>
      <c r="AL35" s="365"/>
      <c r="AM35" s="365"/>
      <c r="AN35" s="365"/>
    </row>
    <row r="36" spans="1:40">
      <c r="A36" s="2115" t="s">
        <v>591</v>
      </c>
      <c r="B36" s="2115" t="s">
        <v>591</v>
      </c>
      <c r="C36" s="2108" t="s">
        <v>201</v>
      </c>
      <c r="D36" s="2712">
        <v>0</v>
      </c>
      <c r="E36" s="2114">
        <v>45900000</v>
      </c>
      <c r="F36" s="2113">
        <v>37700000</v>
      </c>
      <c r="G36" s="2114">
        <v>59000000</v>
      </c>
      <c r="H36" s="2114">
        <v>3000000</v>
      </c>
      <c r="I36" s="2712">
        <v>0</v>
      </c>
      <c r="J36" s="2712">
        <v>0</v>
      </c>
      <c r="K36" s="2114">
        <v>43000000</v>
      </c>
      <c r="L36" s="2713">
        <v>0</v>
      </c>
      <c r="M36" s="2113"/>
      <c r="N36" s="2114"/>
      <c r="O36" s="2114"/>
      <c r="P36" s="2114"/>
      <c r="Q36" s="2114"/>
      <c r="R36" s="2114"/>
      <c r="S36" s="2114"/>
      <c r="T36" s="2114"/>
      <c r="U36" s="2114"/>
      <c r="V36" s="2114"/>
      <c r="W36" s="2138"/>
      <c r="X36" s="2139"/>
      <c r="Y36" s="2139"/>
      <c r="Z36" s="2139"/>
      <c r="AL36" s="365"/>
      <c r="AM36" s="365"/>
      <c r="AN36" s="365"/>
    </row>
    <row r="37" spans="1:40">
      <c r="A37" s="2103" t="s">
        <v>76</v>
      </c>
      <c r="B37" s="2108" t="s">
        <v>6171</v>
      </c>
      <c r="C37" s="2108"/>
      <c r="D37" s="2113"/>
      <c r="E37" s="2113"/>
      <c r="F37" s="2113"/>
      <c r="G37" s="2114"/>
      <c r="H37" s="2114"/>
      <c r="I37" s="2114"/>
      <c r="J37" s="2114"/>
      <c r="K37" s="2114"/>
      <c r="L37" s="2114"/>
      <c r="M37" s="2114"/>
      <c r="N37" s="2114"/>
      <c r="O37" s="2114"/>
      <c r="P37" s="2114"/>
      <c r="Q37" s="2114"/>
      <c r="R37" s="2114"/>
      <c r="S37" s="2114"/>
      <c r="T37" s="2114"/>
      <c r="U37" s="2114"/>
      <c r="V37" s="2114"/>
      <c r="W37" s="2138"/>
      <c r="X37" s="2139"/>
      <c r="Y37" s="2139"/>
      <c r="Z37" s="2139"/>
      <c r="AM37" s="365"/>
      <c r="AN37" s="365"/>
    </row>
    <row r="38" spans="1:40">
      <c r="A38" s="2103" t="s">
        <v>76</v>
      </c>
      <c r="B38" s="2108" t="s">
        <v>6172</v>
      </c>
      <c r="C38" s="2108"/>
      <c r="D38" s="2114">
        <v>-143000000</v>
      </c>
      <c r="E38" s="2114">
        <v>-344200000</v>
      </c>
      <c r="F38" s="2113">
        <v>-592300000</v>
      </c>
      <c r="G38" s="2114">
        <v>-405600000</v>
      </c>
      <c r="H38" s="2114">
        <v>-715200000</v>
      </c>
      <c r="I38" s="2114">
        <v>-258700000</v>
      </c>
      <c r="J38" s="2114">
        <v>1957900000</v>
      </c>
      <c r="K38" s="2114">
        <v>1348200000</v>
      </c>
      <c r="L38" s="2113">
        <v>-42000000</v>
      </c>
      <c r="M38" s="2113"/>
      <c r="N38" s="2114"/>
      <c r="O38" s="2114"/>
      <c r="P38" s="2114"/>
      <c r="Q38" s="2114"/>
      <c r="R38" s="2114"/>
      <c r="S38" s="2114"/>
      <c r="T38" s="2114"/>
      <c r="U38" s="2114"/>
      <c r="V38" s="2114"/>
      <c r="W38" s="2138"/>
      <c r="X38" s="2139"/>
      <c r="Y38" s="2139"/>
      <c r="Z38" s="2139"/>
      <c r="AM38" s="365"/>
      <c r="AN38" s="365"/>
    </row>
    <row r="39" spans="1:40">
      <c r="A39" s="2103" t="s">
        <v>76</v>
      </c>
      <c r="B39" s="2108" t="s">
        <v>688</v>
      </c>
      <c r="C39" s="2108"/>
      <c r="D39" s="2114">
        <v>-255100000</v>
      </c>
      <c r="E39" s="2114">
        <v>-471000000</v>
      </c>
      <c r="F39" s="2113">
        <v>-755400000</v>
      </c>
      <c r="G39" s="2114">
        <v>-543300000</v>
      </c>
      <c r="H39" s="2114">
        <v>-831200000</v>
      </c>
      <c r="I39" s="2114">
        <v>-430900000</v>
      </c>
      <c r="J39" s="2114">
        <v>1792200000</v>
      </c>
      <c r="K39" s="2114">
        <v>1285400000</v>
      </c>
      <c r="L39" s="2113">
        <v>-187000000</v>
      </c>
      <c r="M39" s="2113"/>
      <c r="N39" s="2114"/>
      <c r="O39" s="2114"/>
      <c r="P39" s="2114"/>
      <c r="Q39" s="2114"/>
      <c r="R39" s="2114"/>
      <c r="S39" s="2114"/>
      <c r="T39" s="2114"/>
      <c r="U39" s="2114"/>
      <c r="V39" s="2114"/>
      <c r="W39" s="2138"/>
      <c r="X39" s="2139"/>
      <c r="Y39" s="2139"/>
      <c r="Z39" s="2139"/>
      <c r="AM39" s="365"/>
      <c r="AN39" s="365"/>
    </row>
    <row r="40" spans="1:40">
      <c r="A40" s="2103" t="s">
        <v>76</v>
      </c>
      <c r="B40" s="2108" t="s">
        <v>6173</v>
      </c>
      <c r="C40" s="2108"/>
      <c r="D40" s="2113"/>
      <c r="E40" s="2113"/>
      <c r="F40" s="2113"/>
      <c r="G40" s="2113"/>
      <c r="H40" s="2113"/>
      <c r="I40" s="2113"/>
      <c r="J40" s="2113"/>
      <c r="K40" s="2113"/>
      <c r="L40" s="2113">
        <v>130100000</v>
      </c>
      <c r="M40" s="2113"/>
      <c r="N40" s="2114"/>
      <c r="O40" s="2114"/>
      <c r="P40" s="2114"/>
      <c r="Q40" s="2114"/>
      <c r="R40" s="2114"/>
      <c r="S40" s="2114"/>
      <c r="T40" s="2114"/>
      <c r="U40" s="2114"/>
      <c r="V40" s="2114"/>
      <c r="W40" s="2138"/>
      <c r="X40" s="2139"/>
      <c r="Y40" s="2139"/>
      <c r="Z40" s="2139"/>
      <c r="AM40" s="365"/>
      <c r="AN40" s="365"/>
    </row>
    <row r="41" spans="1:40">
      <c r="A41" s="2103" t="s">
        <v>76</v>
      </c>
      <c r="B41" s="2108" t="s">
        <v>6174</v>
      </c>
      <c r="C41" s="2108"/>
      <c r="D41" s="2113"/>
      <c r="E41" s="2113"/>
      <c r="F41" s="2113"/>
      <c r="G41" s="2113"/>
      <c r="H41" s="2113"/>
      <c r="I41" s="2113"/>
      <c r="J41" s="2113"/>
      <c r="K41" s="2113"/>
      <c r="L41" s="2113">
        <v>-42000000</v>
      </c>
      <c r="M41" s="2113"/>
      <c r="N41" s="2114"/>
      <c r="O41" s="2114"/>
      <c r="P41" s="2114"/>
      <c r="Q41" s="2114"/>
      <c r="R41" s="2114"/>
      <c r="S41" s="2114"/>
      <c r="T41" s="2114"/>
      <c r="U41" s="2114"/>
      <c r="V41" s="2114"/>
      <c r="W41" s="2138"/>
      <c r="X41" s="2139"/>
      <c r="Y41" s="2139"/>
      <c r="Z41" s="2139"/>
      <c r="AM41" s="365"/>
      <c r="AN41" s="365"/>
    </row>
    <row r="42" spans="1:40">
      <c r="A42" s="2103" t="s">
        <v>76</v>
      </c>
      <c r="B42" s="2108" t="s">
        <v>6175</v>
      </c>
      <c r="C42" s="2108"/>
      <c r="D42" s="2113"/>
      <c r="E42" s="2113"/>
      <c r="F42" s="2113"/>
      <c r="G42" s="2114"/>
      <c r="H42" s="2114"/>
      <c r="I42" s="2114"/>
      <c r="J42" s="2114"/>
      <c r="K42" s="2114"/>
      <c r="L42" s="2113">
        <v>0</v>
      </c>
      <c r="M42" s="2113"/>
      <c r="N42" s="2114"/>
      <c r="O42" s="2114"/>
      <c r="P42" s="2114"/>
      <c r="Q42" s="2114"/>
      <c r="R42" s="2114"/>
      <c r="S42" s="2114"/>
      <c r="T42" s="2114"/>
      <c r="U42" s="2114"/>
      <c r="V42" s="2114"/>
      <c r="W42" s="2138"/>
      <c r="X42" s="2139"/>
      <c r="Y42" s="2139"/>
      <c r="Z42" s="2139"/>
      <c r="AM42" s="365"/>
      <c r="AN42" s="365"/>
    </row>
    <row r="43" spans="1:40">
      <c r="A43" s="2103" t="s">
        <v>76</v>
      </c>
      <c r="B43" s="2108" t="s">
        <v>6176</v>
      </c>
      <c r="C43" s="2108"/>
      <c r="D43" s="2113"/>
      <c r="E43" s="2113"/>
      <c r="F43" s="2113"/>
      <c r="G43" s="2114"/>
      <c r="H43" s="2114"/>
      <c r="I43" s="2114"/>
      <c r="J43" s="2114"/>
      <c r="K43" s="2114"/>
      <c r="L43" s="2114"/>
      <c r="M43" s="2113">
        <v>-1391000000</v>
      </c>
      <c r="N43" s="2114">
        <v>-2857000000</v>
      </c>
      <c r="O43" s="2114">
        <v>-1101000000</v>
      </c>
      <c r="P43" s="2114">
        <v>1750000000</v>
      </c>
      <c r="Q43" s="2114"/>
      <c r="R43" s="2114"/>
      <c r="S43" s="2114"/>
      <c r="T43" s="2114"/>
      <c r="U43" s="2114"/>
      <c r="V43" s="2114"/>
      <c r="W43" s="2138"/>
      <c r="X43" s="2139"/>
      <c r="Y43" s="2140"/>
      <c r="Z43" s="2140"/>
      <c r="AA43" s="2108"/>
      <c r="AB43" s="2116"/>
      <c r="AC43" s="524"/>
      <c r="AD43" s="522"/>
      <c r="AE43" s="522"/>
      <c r="AF43" s="524"/>
      <c r="AG43" s="524"/>
      <c r="AH43" s="524"/>
      <c r="AI43" s="524"/>
      <c r="AJ43" s="524"/>
      <c r="AK43" s="529"/>
      <c r="AL43" s="365"/>
      <c r="AM43" s="365"/>
      <c r="AN43" s="365"/>
    </row>
    <row r="44" spans="1:40">
      <c r="A44" s="2103" t="s">
        <v>76</v>
      </c>
      <c r="B44" s="2108" t="s">
        <v>3731</v>
      </c>
      <c r="C44" s="2108"/>
      <c r="D44" s="2113"/>
      <c r="E44" s="2113"/>
      <c r="F44" s="2113"/>
      <c r="G44" s="2114"/>
      <c r="H44" s="2114"/>
      <c r="I44" s="2114"/>
      <c r="J44" s="2114"/>
      <c r="K44" s="2114"/>
      <c r="L44" s="2114"/>
      <c r="M44" s="2113">
        <v>-1634000000</v>
      </c>
      <c r="N44" s="2114">
        <v>-3060000000</v>
      </c>
      <c r="O44" s="2114">
        <v>-1365000000</v>
      </c>
      <c r="P44" s="2114">
        <v>1400000000</v>
      </c>
      <c r="Q44" s="2114">
        <v>328000000</v>
      </c>
      <c r="R44" s="2114">
        <v>-531000000</v>
      </c>
      <c r="S44" s="2114">
        <v>-2377000000</v>
      </c>
      <c r="T44" s="2114">
        <v>-5952000000</v>
      </c>
      <c r="U44" s="2114">
        <v>-6685000000</v>
      </c>
      <c r="V44" s="2114">
        <v>-7523000000</v>
      </c>
      <c r="W44" s="2138">
        <v>-8390000000</v>
      </c>
      <c r="X44" s="2139">
        <v>-8959000000</v>
      </c>
      <c r="Y44" s="2139">
        <v>-9874000000</v>
      </c>
      <c r="Z44" s="2139">
        <v>-10579000000</v>
      </c>
      <c r="AA44" s="2108"/>
      <c r="AB44" s="2116"/>
      <c r="AC44" s="524"/>
      <c r="AD44" s="522"/>
      <c r="AE44" s="522"/>
      <c r="AF44" s="524"/>
      <c r="AG44" s="524"/>
      <c r="AH44" s="524"/>
      <c r="AI44" s="524"/>
      <c r="AJ44" s="524"/>
      <c r="AK44" s="531"/>
      <c r="AL44" s="365"/>
      <c r="AM44" s="365"/>
      <c r="AN44" s="365"/>
    </row>
    <row r="45" spans="1:40">
      <c r="A45" s="2103" t="s">
        <v>76</v>
      </c>
      <c r="B45" s="2108" t="s">
        <v>6177</v>
      </c>
      <c r="C45" s="2108"/>
      <c r="D45" s="2113"/>
      <c r="E45" s="2113"/>
      <c r="F45" s="2113"/>
      <c r="G45" s="2114"/>
      <c r="H45" s="2114"/>
      <c r="I45" s="2114"/>
      <c r="J45" s="2114"/>
      <c r="K45" s="2114"/>
      <c r="L45" s="2114"/>
      <c r="M45" s="2114"/>
      <c r="N45" s="2114"/>
      <c r="O45" s="2114"/>
      <c r="P45" s="2114"/>
      <c r="Q45" s="2114">
        <v>-834000000</v>
      </c>
      <c r="R45" s="2114">
        <v>136000000</v>
      </c>
      <c r="S45" s="2114">
        <v>1118000000</v>
      </c>
      <c r="T45" s="2114">
        <v>2397000000</v>
      </c>
      <c r="U45" s="2114">
        <v>2908000000</v>
      </c>
      <c r="V45" s="2114">
        <v>3174000000</v>
      </c>
      <c r="W45" s="2138">
        <v>1235000000</v>
      </c>
      <c r="X45" s="2139">
        <v>654000000</v>
      </c>
      <c r="Y45" s="2140">
        <v>1023000000</v>
      </c>
      <c r="Z45" s="2140">
        <v>1121000000</v>
      </c>
      <c r="AA45" s="2108"/>
      <c r="AB45" s="2108"/>
      <c r="AC45" s="276"/>
      <c r="AD45" s="276"/>
      <c r="AE45" s="276"/>
      <c r="AF45" s="276"/>
      <c r="AG45" s="276"/>
      <c r="AH45" s="276"/>
      <c r="AI45" s="276"/>
      <c r="AJ45" s="276"/>
      <c r="AK45" s="276"/>
      <c r="AL45" s="365"/>
      <c r="AM45" s="365"/>
      <c r="AN45" s="365"/>
    </row>
    <row r="46" spans="1:40">
      <c r="A46" s="2103" t="s">
        <v>76</v>
      </c>
      <c r="B46" s="2108" t="s">
        <v>691</v>
      </c>
      <c r="C46" s="2108"/>
      <c r="D46" s="2113"/>
      <c r="E46" s="2113"/>
      <c r="F46" s="2113"/>
      <c r="G46" s="2114"/>
      <c r="H46" s="2114"/>
      <c r="I46" s="2114"/>
      <c r="J46" s="2114"/>
      <c r="K46" s="2114"/>
      <c r="L46" s="2114"/>
      <c r="M46" s="2113">
        <v>1612000000</v>
      </c>
      <c r="N46" s="2114">
        <v>1421000000</v>
      </c>
      <c r="O46" s="2114">
        <v>507000000</v>
      </c>
      <c r="P46" s="2114">
        <v>-1216000000</v>
      </c>
      <c r="Q46" s="2114">
        <v>-1222000000</v>
      </c>
      <c r="R46" s="2114">
        <v>-252000000</v>
      </c>
      <c r="S46" s="2114">
        <v>487000000</v>
      </c>
      <c r="T46" s="2114">
        <v>1330000000</v>
      </c>
      <c r="U46" s="2114">
        <v>1151000000</v>
      </c>
      <c r="V46" s="2114">
        <v>120000000</v>
      </c>
      <c r="W46" s="2138">
        <v>-191000000</v>
      </c>
      <c r="X46" s="2139">
        <v>301000000</v>
      </c>
      <c r="Y46" s="2140">
        <v>-402000000</v>
      </c>
      <c r="Z46" s="2140">
        <v>-461000000</v>
      </c>
      <c r="AA46" s="2108"/>
      <c r="AB46" s="2119"/>
      <c r="AC46" s="524"/>
      <c r="AD46" s="524"/>
      <c r="AE46" s="522"/>
      <c r="AF46" s="522"/>
      <c r="AG46" s="524"/>
      <c r="AH46" s="522"/>
      <c r="AI46" s="522"/>
      <c r="AJ46" s="522"/>
      <c r="AK46" s="529"/>
      <c r="AL46" s="365"/>
      <c r="AM46" s="365"/>
      <c r="AN46" s="365"/>
    </row>
    <row r="47" spans="1:40">
      <c r="A47" s="2103" t="s">
        <v>76</v>
      </c>
      <c r="B47" s="2108" t="s">
        <v>6178</v>
      </c>
      <c r="C47" s="2108"/>
      <c r="D47" s="2113"/>
      <c r="E47" s="2113"/>
      <c r="F47" s="2113"/>
      <c r="G47" s="2114"/>
      <c r="H47" s="2114"/>
      <c r="I47" s="2114"/>
      <c r="J47" s="2114"/>
      <c r="K47" s="2114"/>
      <c r="L47" s="2114"/>
      <c r="M47" s="2113">
        <v>317000000</v>
      </c>
      <c r="N47" s="2114">
        <v>52000000</v>
      </c>
      <c r="O47" s="2114">
        <v>48000000</v>
      </c>
      <c r="P47" s="2114">
        <v>14000000</v>
      </c>
      <c r="Q47" s="2114">
        <v>-57000000</v>
      </c>
      <c r="R47" s="2114">
        <v>2000000</v>
      </c>
      <c r="S47" s="2114">
        <v>-130000000</v>
      </c>
      <c r="T47" s="2114">
        <v>1120000000</v>
      </c>
      <c r="U47" s="2114">
        <v>200000000</v>
      </c>
      <c r="V47" s="2114">
        <v>100000000</v>
      </c>
      <c r="W47" s="2138">
        <v>0</v>
      </c>
      <c r="X47" s="2139">
        <v>-355000000</v>
      </c>
      <c r="Y47" s="2140">
        <v>-355000000</v>
      </c>
      <c r="Z47" s="2140">
        <v>-355000000</v>
      </c>
      <c r="AA47" s="2108"/>
      <c r="AB47" s="2119"/>
      <c r="AC47" s="522"/>
      <c r="AD47" s="522"/>
      <c r="AE47" s="522"/>
      <c r="AF47" s="522"/>
      <c r="AG47" s="522"/>
      <c r="AH47" s="522"/>
      <c r="AI47" s="522"/>
      <c r="AJ47" s="522"/>
      <c r="AK47" s="529"/>
      <c r="AL47" s="365"/>
      <c r="AM47" s="365"/>
      <c r="AN47" s="365"/>
    </row>
    <row r="48" spans="1:40" s="848" customFormat="1">
      <c r="A48" s="2122" t="s">
        <v>115</v>
      </c>
      <c r="B48" s="2109" t="s">
        <v>6179</v>
      </c>
      <c r="C48" s="2109" t="s">
        <v>35</v>
      </c>
      <c r="D48" s="2110">
        <v>143000000</v>
      </c>
      <c r="E48" s="2110">
        <v>344200000</v>
      </c>
      <c r="F48" s="2111">
        <v>592300000</v>
      </c>
      <c r="G48" s="2110">
        <v>405600000</v>
      </c>
      <c r="H48" s="2110">
        <v>715200000</v>
      </c>
      <c r="I48" s="2110">
        <v>258700000</v>
      </c>
      <c r="J48" s="2110">
        <v>-1957900000</v>
      </c>
      <c r="K48" s="2110">
        <f>K50+K55</f>
        <v>-2203100000</v>
      </c>
      <c r="L48" s="2111">
        <v>42000000</v>
      </c>
      <c r="M48" s="2111">
        <f>(M46-M49)</f>
        <v>1591000000</v>
      </c>
      <c r="N48" s="2111">
        <f>-(N46-N49)</f>
        <v>497000000</v>
      </c>
      <c r="O48" s="2111">
        <f t="shared" ref="O48:P48" si="7">-(O46-O49)</f>
        <v>33000000</v>
      </c>
      <c r="P48" s="2111">
        <f t="shared" si="7"/>
        <v>427000000</v>
      </c>
      <c r="Q48" s="2111">
        <f>Q50+Q55</f>
        <v>-834000000</v>
      </c>
      <c r="R48" s="2111">
        <f t="shared" ref="R48:Z48" si="8">R50+R55</f>
        <v>136000000</v>
      </c>
      <c r="S48" s="2111">
        <f t="shared" si="8"/>
        <v>1118000000</v>
      </c>
      <c r="T48" s="2111">
        <f t="shared" si="8"/>
        <v>3657000000</v>
      </c>
      <c r="U48" s="2111">
        <f t="shared" si="8"/>
        <v>3656000000</v>
      </c>
      <c r="V48" s="2111">
        <f t="shared" si="8"/>
        <v>4120000000</v>
      </c>
      <c r="W48" s="2111">
        <f t="shared" si="8"/>
        <v>3121000000</v>
      </c>
      <c r="X48" s="2111">
        <f t="shared" si="8"/>
        <v>2031000000</v>
      </c>
      <c r="Y48" s="2111">
        <f t="shared" si="8"/>
        <v>1023000000</v>
      </c>
      <c r="Z48" s="2111">
        <f t="shared" si="8"/>
        <v>1121000000</v>
      </c>
      <c r="AA48" s="2122"/>
      <c r="AB48" s="2122"/>
      <c r="AL48" s="916"/>
      <c r="AM48" s="916"/>
      <c r="AN48" s="916"/>
    </row>
    <row r="49" spans="1:40">
      <c r="A49" s="2103" t="s">
        <v>76</v>
      </c>
      <c r="B49" s="2108" t="s">
        <v>692</v>
      </c>
      <c r="C49" s="2108"/>
      <c r="D49" s="2113"/>
      <c r="E49" s="2113"/>
      <c r="F49" s="2113"/>
      <c r="G49" s="2114"/>
      <c r="H49" s="2114"/>
      <c r="I49" s="2114"/>
      <c r="J49" s="2114"/>
      <c r="K49" s="2114"/>
      <c r="L49" s="2114"/>
      <c r="M49" s="2113">
        <v>21000000</v>
      </c>
      <c r="N49" s="2114">
        <v>1918000000</v>
      </c>
      <c r="O49" s="2114">
        <v>540000000</v>
      </c>
      <c r="P49" s="2114">
        <v>-789000000</v>
      </c>
      <c r="Q49" s="2114">
        <v>388000000</v>
      </c>
      <c r="R49" s="2114">
        <v>388000000</v>
      </c>
      <c r="S49" s="2114">
        <v>631000000</v>
      </c>
      <c r="T49" s="2114">
        <v>1067000000</v>
      </c>
      <c r="U49" s="2114">
        <v>1758000000</v>
      </c>
      <c r="V49" s="2114">
        <v>3054000000</v>
      </c>
      <c r="W49" s="2138">
        <v>1426000000</v>
      </c>
      <c r="X49" s="2139">
        <v>352000000</v>
      </c>
      <c r="Y49" s="2140">
        <v>1425000000</v>
      </c>
      <c r="Z49" s="2140">
        <v>1581000000</v>
      </c>
      <c r="AA49" s="2108"/>
      <c r="AB49" s="2119"/>
      <c r="AC49" s="522"/>
      <c r="AD49" s="522"/>
      <c r="AE49" s="522"/>
      <c r="AF49" s="524"/>
      <c r="AG49" s="524"/>
      <c r="AH49" s="524"/>
      <c r="AI49" s="524"/>
      <c r="AJ49" s="524"/>
      <c r="AK49" s="531"/>
      <c r="AL49" s="365"/>
      <c r="AM49" s="365"/>
      <c r="AN49" s="365"/>
    </row>
    <row r="50" spans="1:40">
      <c r="A50" s="2103" t="s">
        <v>120</v>
      </c>
      <c r="B50" s="2108" t="s">
        <v>209</v>
      </c>
      <c r="C50" s="2108" t="s">
        <v>252</v>
      </c>
      <c r="D50" s="2114">
        <v>166500000</v>
      </c>
      <c r="E50" s="2114">
        <v>231600000</v>
      </c>
      <c r="F50" s="2113">
        <v>373900000</v>
      </c>
      <c r="G50" s="2114">
        <v>328600000</v>
      </c>
      <c r="H50" s="2114">
        <v>460300000</v>
      </c>
      <c r="I50" s="2114">
        <v>47100000</v>
      </c>
      <c r="J50" s="2114">
        <v>-867900000</v>
      </c>
      <c r="K50" s="2114">
        <v>-1446200000</v>
      </c>
      <c r="L50" s="2113">
        <v>135000000</v>
      </c>
      <c r="M50" s="2113">
        <f>(M46-M51)</f>
        <v>1612000000</v>
      </c>
      <c r="N50" s="2113">
        <f t="shared" ref="N50:P50" si="9">(N46-N51)*-1</f>
        <v>616000000</v>
      </c>
      <c r="O50" s="2113">
        <f t="shared" si="9"/>
        <v>169000000</v>
      </c>
      <c r="P50" s="2113">
        <f t="shared" si="9"/>
        <v>573000000</v>
      </c>
      <c r="Q50" s="2113">
        <f>Q46+Q51</f>
        <v>-872000000</v>
      </c>
      <c r="R50" s="2113">
        <f t="shared" ref="R50:Z50" si="10">R46+R51</f>
        <v>103000000</v>
      </c>
      <c r="S50" s="2113">
        <f t="shared" si="10"/>
        <v>667000000</v>
      </c>
      <c r="T50" s="2113">
        <f t="shared" si="10"/>
        <v>3060000000</v>
      </c>
      <c r="U50" s="2113">
        <f t="shared" si="10"/>
        <v>2011000000</v>
      </c>
      <c r="V50" s="2113">
        <f t="shared" si="10"/>
        <v>2836000000</v>
      </c>
      <c r="W50" s="2113">
        <f t="shared" si="10"/>
        <v>2034000000</v>
      </c>
      <c r="X50" s="2113">
        <f t="shared" si="10"/>
        <v>931000000</v>
      </c>
      <c r="Y50" s="2113">
        <f t="shared" si="10"/>
        <v>-17000000</v>
      </c>
      <c r="Z50" s="2113">
        <f t="shared" si="10"/>
        <v>228000000</v>
      </c>
      <c r="AL50" s="365"/>
      <c r="AM50" s="365"/>
      <c r="AN50" s="365"/>
    </row>
    <row r="51" spans="1:40">
      <c r="B51" s="2108" t="s">
        <v>209</v>
      </c>
      <c r="C51" s="2108"/>
      <c r="D51" s="2114">
        <v>166500000</v>
      </c>
      <c r="E51" s="2114">
        <v>231600000</v>
      </c>
      <c r="F51" s="2113">
        <v>373900000</v>
      </c>
      <c r="G51" s="2114">
        <v>328600000</v>
      </c>
      <c r="H51" s="2114">
        <v>460300000</v>
      </c>
      <c r="I51" s="2114">
        <v>47100000</v>
      </c>
      <c r="J51" s="2114">
        <v>-867900000</v>
      </c>
      <c r="K51" s="2114">
        <v>-1446200000</v>
      </c>
      <c r="L51" s="2113">
        <v>135000000</v>
      </c>
      <c r="M51" s="2113">
        <v>0</v>
      </c>
      <c r="N51" s="2114">
        <v>2037000000</v>
      </c>
      <c r="O51" s="2114">
        <v>676000000</v>
      </c>
      <c r="P51" s="2114">
        <v>-643000000</v>
      </c>
      <c r="Q51" s="2113">
        <v>350000000</v>
      </c>
      <c r="R51" s="2113">
        <v>355000000</v>
      </c>
      <c r="S51" s="2113">
        <v>180000000</v>
      </c>
      <c r="T51" s="2113">
        <v>1730000000</v>
      </c>
      <c r="U51" s="2113">
        <v>860000000</v>
      </c>
      <c r="V51" s="2113">
        <v>2716000000</v>
      </c>
      <c r="W51" s="2142">
        <v>2225000000</v>
      </c>
      <c r="X51" s="2142">
        <v>630000000</v>
      </c>
      <c r="Y51" s="2140">
        <v>385000000</v>
      </c>
      <c r="Z51" s="2139">
        <v>689000000</v>
      </c>
      <c r="AA51" s="2108"/>
      <c r="AB51" s="2119"/>
      <c r="AC51" s="522"/>
      <c r="AD51" s="522"/>
      <c r="AE51" s="522"/>
      <c r="AF51" s="524"/>
      <c r="AG51" s="524"/>
      <c r="AH51" s="524"/>
      <c r="AI51" s="524"/>
      <c r="AJ51" s="524"/>
      <c r="AK51" s="531"/>
      <c r="AL51" s="365"/>
      <c r="AM51" s="365"/>
      <c r="AN51" s="365"/>
    </row>
    <row r="52" spans="1:40">
      <c r="A52" s="2115" t="s">
        <v>4889</v>
      </c>
      <c r="B52" s="2115" t="s">
        <v>4889</v>
      </c>
      <c r="C52" s="2108" t="s">
        <v>124</v>
      </c>
      <c r="D52" s="2113"/>
      <c r="E52" s="2113"/>
      <c r="F52" s="2113"/>
      <c r="G52" s="2114"/>
      <c r="H52" s="2114"/>
      <c r="I52" s="2114"/>
      <c r="J52" s="2114"/>
      <c r="K52" s="2114"/>
      <c r="L52" s="2113">
        <v>0</v>
      </c>
      <c r="M52" s="2113"/>
      <c r="N52" s="2114"/>
      <c r="O52" s="2114"/>
      <c r="P52" s="2114"/>
      <c r="Q52" s="2114"/>
      <c r="R52" s="2114"/>
      <c r="S52" s="2114"/>
      <c r="T52" s="2114"/>
      <c r="U52" s="2114"/>
      <c r="V52" s="2114"/>
      <c r="W52" s="2138"/>
      <c r="X52" s="2139"/>
      <c r="Y52" s="2139"/>
      <c r="Z52" s="2139"/>
      <c r="AL52" s="365"/>
      <c r="AM52" s="365"/>
      <c r="AN52" s="365"/>
    </row>
    <row r="53" spans="1:40">
      <c r="A53" s="2115" t="s">
        <v>4893</v>
      </c>
      <c r="B53" s="2115" t="s">
        <v>4893</v>
      </c>
      <c r="C53" s="2108" t="s">
        <v>124</v>
      </c>
      <c r="D53" s="2113"/>
      <c r="E53" s="2113"/>
      <c r="F53" s="2113"/>
      <c r="G53" s="2114"/>
      <c r="H53" s="2114"/>
      <c r="I53" s="2114"/>
      <c r="J53" s="2114"/>
      <c r="K53" s="2114"/>
      <c r="L53" s="2113">
        <v>135000000</v>
      </c>
      <c r="M53" s="2113"/>
      <c r="N53" s="2114"/>
      <c r="O53" s="2114"/>
      <c r="P53" s="2114"/>
      <c r="Q53" s="2114"/>
      <c r="R53" s="2114"/>
      <c r="S53" s="2114"/>
      <c r="T53" s="2114"/>
      <c r="U53" s="2114"/>
      <c r="V53" s="2114"/>
      <c r="W53" s="2138"/>
      <c r="X53" s="2139"/>
      <c r="Y53" s="2139"/>
      <c r="Z53" s="2139"/>
      <c r="AC53" s="365"/>
      <c r="AD53" s="365"/>
      <c r="AE53" s="365"/>
      <c r="AF53" s="365"/>
      <c r="AG53" s="365"/>
      <c r="AH53" s="365"/>
      <c r="AI53" s="365"/>
      <c r="AJ53" s="365"/>
      <c r="AK53" s="365"/>
      <c r="AL53" s="365"/>
      <c r="AM53" s="365"/>
      <c r="AN53" s="365"/>
    </row>
    <row r="54" spans="1:40">
      <c r="A54" s="2103" t="s">
        <v>76</v>
      </c>
      <c r="B54" s="2108" t="s">
        <v>6180</v>
      </c>
      <c r="C54" s="2108"/>
      <c r="D54" s="2113"/>
      <c r="E54" s="2113"/>
      <c r="F54" s="2113"/>
      <c r="G54" s="2114"/>
      <c r="H54" s="2114"/>
      <c r="I54" s="2114"/>
      <c r="J54" s="2114"/>
      <c r="K54" s="2114"/>
      <c r="L54" s="2114"/>
      <c r="M54" s="2114"/>
      <c r="N54" s="2114">
        <v>730000000</v>
      </c>
      <c r="O54" s="2114"/>
      <c r="P54" s="2114"/>
      <c r="Q54" s="2114"/>
      <c r="R54" s="2114"/>
      <c r="S54" s="2114"/>
      <c r="T54" s="2114"/>
      <c r="U54" s="2114"/>
      <c r="V54" s="2114"/>
      <c r="W54" s="2138"/>
      <c r="X54" s="2139"/>
      <c r="Y54" s="2139"/>
      <c r="Z54" s="2139"/>
      <c r="AC54" s="365"/>
      <c r="AD54" s="365"/>
      <c r="AE54" s="365"/>
      <c r="AF54" s="365"/>
      <c r="AG54" s="365"/>
      <c r="AH54" s="365"/>
      <c r="AI54" s="365"/>
      <c r="AJ54" s="365"/>
      <c r="AK54" s="365"/>
      <c r="AL54" s="365"/>
      <c r="AM54" s="365"/>
      <c r="AN54" s="365"/>
    </row>
    <row r="55" spans="1:40">
      <c r="A55" s="2103" t="s">
        <v>117</v>
      </c>
      <c r="B55" s="2108" t="s">
        <v>212</v>
      </c>
      <c r="C55" s="2108" t="s">
        <v>252</v>
      </c>
      <c r="D55" s="2114">
        <v>-23500000</v>
      </c>
      <c r="E55" s="2114">
        <v>112600000</v>
      </c>
      <c r="F55" s="2113">
        <v>218400000</v>
      </c>
      <c r="G55" s="2114">
        <v>77000000</v>
      </c>
      <c r="H55" s="2114">
        <v>255000000</v>
      </c>
      <c r="I55" s="2114">
        <v>211500000</v>
      </c>
      <c r="J55" s="2114">
        <v>-1090000000</v>
      </c>
      <c r="K55" s="2114">
        <v>-756900000</v>
      </c>
      <c r="L55" s="2113">
        <v>-93000000</v>
      </c>
      <c r="M55" s="2114">
        <f>-M56</f>
        <v>-21000000</v>
      </c>
      <c r="N55" s="2114">
        <f t="shared" ref="N55:Z55" si="11">N56</f>
        <v>-119000000</v>
      </c>
      <c r="O55" s="2114">
        <f t="shared" si="11"/>
        <v>-136000000</v>
      </c>
      <c r="P55" s="2114">
        <f t="shared" si="11"/>
        <v>-146000000</v>
      </c>
      <c r="Q55" s="2114">
        <f t="shared" si="11"/>
        <v>38000000</v>
      </c>
      <c r="R55" s="2114">
        <f t="shared" si="11"/>
        <v>33000000</v>
      </c>
      <c r="S55" s="2114">
        <f t="shared" si="11"/>
        <v>451000000</v>
      </c>
      <c r="T55" s="2114">
        <f t="shared" si="11"/>
        <v>597000000</v>
      </c>
      <c r="U55" s="2114">
        <f t="shared" si="11"/>
        <v>1645000000</v>
      </c>
      <c r="V55" s="2114">
        <f t="shared" si="11"/>
        <v>1284000000</v>
      </c>
      <c r="W55" s="2114">
        <f t="shared" si="11"/>
        <v>1087000000</v>
      </c>
      <c r="X55" s="2114">
        <f t="shared" si="11"/>
        <v>1100000000</v>
      </c>
      <c r="Y55" s="2114">
        <f t="shared" si="11"/>
        <v>1040000000</v>
      </c>
      <c r="Z55" s="2114">
        <f t="shared" si="11"/>
        <v>893000000</v>
      </c>
      <c r="AL55" s="365"/>
      <c r="AM55" s="365"/>
      <c r="AN55" s="365"/>
    </row>
    <row r="56" spans="1:40">
      <c r="B56" s="2108" t="s">
        <v>212</v>
      </c>
      <c r="C56" s="2108"/>
      <c r="D56" s="2114">
        <v>-23500000</v>
      </c>
      <c r="E56" s="2114">
        <v>112600000</v>
      </c>
      <c r="F56" s="2113">
        <v>218400000</v>
      </c>
      <c r="G56" s="2114">
        <v>77000000</v>
      </c>
      <c r="H56" s="2114">
        <v>255000000</v>
      </c>
      <c r="I56" s="2114">
        <v>211500000</v>
      </c>
      <c r="J56" s="2114">
        <v>-1090000000</v>
      </c>
      <c r="K56" s="2114">
        <v>-756900000</v>
      </c>
      <c r="L56" s="2113">
        <v>-93000000</v>
      </c>
      <c r="M56" s="2113">
        <v>21000000</v>
      </c>
      <c r="N56" s="2114">
        <v>-119000000</v>
      </c>
      <c r="O56" s="2114">
        <v>-136000000</v>
      </c>
      <c r="P56" s="2114">
        <v>-146000000</v>
      </c>
      <c r="Q56" s="2114">
        <v>38000000</v>
      </c>
      <c r="R56" s="2114">
        <v>33000000</v>
      </c>
      <c r="S56" s="2114">
        <v>451000000</v>
      </c>
      <c r="T56" s="2114">
        <v>597000000</v>
      </c>
      <c r="U56" s="2114">
        <v>1645000000</v>
      </c>
      <c r="V56" s="2114">
        <v>1284000000</v>
      </c>
      <c r="W56" s="2138">
        <v>1087000000</v>
      </c>
      <c r="X56" s="2138">
        <v>1100000000</v>
      </c>
      <c r="Y56" s="2140">
        <v>1040000000</v>
      </c>
      <c r="Z56" s="2139">
        <v>893000000</v>
      </c>
      <c r="AA56" s="2108"/>
      <c r="AB56" s="2119"/>
      <c r="AC56" s="522"/>
      <c r="AD56" s="522"/>
      <c r="AE56" s="522"/>
      <c r="AF56" s="522"/>
      <c r="AG56" s="522"/>
      <c r="AH56" s="522"/>
      <c r="AI56" s="522"/>
      <c r="AJ56" s="522"/>
      <c r="AK56" s="529"/>
      <c r="AN56" s="365"/>
    </row>
    <row r="57" spans="1:40">
      <c r="B57" s="2108" t="s">
        <v>6181</v>
      </c>
      <c r="C57" s="2108"/>
      <c r="G57" s="2123"/>
      <c r="H57" s="2123"/>
      <c r="I57" s="2123"/>
      <c r="J57" s="2124"/>
      <c r="K57" s="2124"/>
      <c r="L57" s="2123"/>
      <c r="M57" s="2123"/>
      <c r="N57" s="2123"/>
      <c r="O57" s="2123">
        <v>318000000</v>
      </c>
      <c r="P57" s="2123">
        <v>605000000</v>
      </c>
      <c r="Q57" s="2123"/>
      <c r="R57" s="2125"/>
      <c r="S57" s="2125"/>
      <c r="T57" s="2125"/>
      <c r="U57" s="2125"/>
      <c r="V57" s="2125"/>
      <c r="W57" s="2143"/>
      <c r="X57" s="2144"/>
      <c r="Y57" s="2139"/>
      <c r="Z57" s="2140"/>
      <c r="AA57" s="2126"/>
      <c r="AB57" s="2126"/>
      <c r="AC57" s="532"/>
      <c r="AD57" s="532"/>
      <c r="AE57" s="532"/>
      <c r="AF57" s="532"/>
      <c r="AG57" s="532"/>
      <c r="AH57" s="532"/>
      <c r="AI57" s="532"/>
      <c r="AJ57" s="532"/>
      <c r="AK57" s="532"/>
      <c r="AL57" s="365"/>
      <c r="AM57" s="365"/>
      <c r="AN57" s="365"/>
    </row>
    <row r="58" spans="1:40">
      <c r="C58" s="2108"/>
      <c r="G58" s="2123"/>
      <c r="H58" s="2123"/>
      <c r="I58" s="2123"/>
      <c r="J58" s="2124"/>
      <c r="K58" s="2124"/>
      <c r="L58" s="2123"/>
      <c r="M58" s="2123"/>
      <c r="N58" s="2123"/>
      <c r="O58" s="2123"/>
      <c r="P58" s="2123"/>
      <c r="Q58" s="2123"/>
      <c r="R58" s="2123"/>
      <c r="S58" s="2123"/>
      <c r="T58" s="2123"/>
      <c r="U58" s="2123"/>
      <c r="V58" s="2123"/>
      <c r="W58" s="2140"/>
      <c r="X58" s="2139"/>
      <c r="Y58" s="2139"/>
      <c r="Z58" s="2139"/>
      <c r="AC58" s="365"/>
      <c r="AD58" s="365"/>
      <c r="AE58" s="365"/>
      <c r="AF58" s="365"/>
      <c r="AG58" s="365"/>
      <c r="AH58" s="365"/>
      <c r="AI58" s="365"/>
      <c r="AJ58" s="365"/>
      <c r="AK58" s="365"/>
      <c r="AL58" s="365"/>
      <c r="AM58" s="365"/>
      <c r="AN58" s="365"/>
    </row>
    <row r="59" spans="1:40">
      <c r="C59" s="2108"/>
      <c r="D59" s="2103" t="s">
        <v>139</v>
      </c>
      <c r="E59" s="2103" t="s">
        <v>139</v>
      </c>
      <c r="F59" s="2103" t="s">
        <v>139</v>
      </c>
      <c r="G59" s="2103" t="s">
        <v>139</v>
      </c>
      <c r="H59" s="2103" t="s">
        <v>139</v>
      </c>
      <c r="I59" s="2103" t="s">
        <v>139</v>
      </c>
      <c r="J59" s="2103" t="s">
        <v>139</v>
      </c>
      <c r="K59" s="2103" t="s">
        <v>139</v>
      </c>
      <c r="L59" s="2103" t="s">
        <v>139</v>
      </c>
      <c r="M59" s="2103" t="s">
        <v>139</v>
      </c>
      <c r="N59" s="2103" t="s">
        <v>139</v>
      </c>
      <c r="O59" s="2103" t="s">
        <v>139</v>
      </c>
      <c r="P59" s="2103" t="s">
        <v>139</v>
      </c>
      <c r="Q59" s="2103" t="s">
        <v>139</v>
      </c>
      <c r="R59" s="2103" t="s">
        <v>139</v>
      </c>
      <c r="S59" s="2103" t="s">
        <v>139</v>
      </c>
      <c r="T59" s="2103" t="s">
        <v>139</v>
      </c>
      <c r="U59" s="2103" t="s">
        <v>139</v>
      </c>
      <c r="V59" s="2103" t="s">
        <v>139</v>
      </c>
      <c r="W59" s="2103" t="s">
        <v>139</v>
      </c>
      <c r="X59" s="2103" t="s">
        <v>139</v>
      </c>
      <c r="Y59" s="2103" t="s">
        <v>139</v>
      </c>
      <c r="Z59" s="2103" t="s">
        <v>139</v>
      </c>
    </row>
    <row r="60" spans="1:40">
      <c r="C60" s="2108"/>
      <c r="G60" s="2123"/>
      <c r="H60" s="2123"/>
      <c r="I60" s="2123"/>
      <c r="J60" s="2124"/>
      <c r="K60" s="2124"/>
      <c r="L60" s="2123"/>
      <c r="M60" s="2123"/>
      <c r="N60" s="2123"/>
      <c r="O60" s="2119"/>
      <c r="P60" s="2123"/>
      <c r="Q60" s="2119"/>
      <c r="R60" s="2119"/>
      <c r="S60" s="2119"/>
      <c r="T60" s="2147"/>
      <c r="U60" s="2119"/>
      <c r="V60" s="2119"/>
      <c r="W60" s="2140"/>
      <c r="X60" s="2140"/>
      <c r="Y60" s="2139"/>
      <c r="Z60" s="2139"/>
    </row>
    <row r="61" spans="1:40">
      <c r="B61" s="2103" t="s">
        <v>284</v>
      </c>
      <c r="C61" s="2108"/>
      <c r="D61" s="2127">
        <f t="shared" ref="D61:X61" si="12">D6-D7-D18</f>
        <v>0</v>
      </c>
      <c r="E61" s="2127">
        <f t="shared" si="12"/>
        <v>0</v>
      </c>
      <c r="F61" s="2127">
        <f t="shared" si="12"/>
        <v>0</v>
      </c>
      <c r="G61" s="2127">
        <f t="shared" si="12"/>
        <v>0</v>
      </c>
      <c r="H61" s="2127">
        <f t="shared" si="12"/>
        <v>0</v>
      </c>
      <c r="I61" s="2127">
        <f t="shared" si="12"/>
        <v>0</v>
      </c>
      <c r="J61" s="2127">
        <f t="shared" si="12"/>
        <v>0</v>
      </c>
      <c r="K61" s="2127">
        <f t="shared" si="12"/>
        <v>0</v>
      </c>
      <c r="L61" s="2127">
        <f t="shared" si="12"/>
        <v>0</v>
      </c>
      <c r="M61" s="2127">
        <f t="shared" si="12"/>
        <v>0</v>
      </c>
      <c r="N61" s="2127">
        <f t="shared" si="12"/>
        <v>0</v>
      </c>
      <c r="O61" s="2127">
        <f t="shared" si="12"/>
        <v>0</v>
      </c>
      <c r="P61" s="2127">
        <f t="shared" si="12"/>
        <v>0</v>
      </c>
      <c r="Q61" s="2127">
        <f t="shared" si="12"/>
        <v>-1000000</v>
      </c>
      <c r="R61" s="2127">
        <f t="shared" si="12"/>
        <v>0</v>
      </c>
      <c r="S61" s="2127">
        <f t="shared" si="12"/>
        <v>0</v>
      </c>
      <c r="T61" s="2127">
        <f t="shared" si="12"/>
        <v>0</v>
      </c>
      <c r="U61" s="2127">
        <f t="shared" si="12"/>
        <v>0</v>
      </c>
      <c r="V61" s="2127">
        <f t="shared" si="12"/>
        <v>1000000</v>
      </c>
      <c r="W61" s="2139">
        <f t="shared" si="12"/>
        <v>0</v>
      </c>
      <c r="X61" s="2139">
        <f t="shared" si="12"/>
        <v>1000000</v>
      </c>
      <c r="Y61" s="2127">
        <f t="shared" ref="Y61:Z61" si="13">Y6-Y7-Y18</f>
        <v>-1000000</v>
      </c>
      <c r="Z61" s="2127">
        <f t="shared" si="13"/>
        <v>-1000000</v>
      </c>
    </row>
    <row r="62" spans="1:40">
      <c r="B62" s="2103" t="s">
        <v>141</v>
      </c>
      <c r="D62" s="2127">
        <f>D7-D8-D17</f>
        <v>0</v>
      </c>
      <c r="E62" s="2127">
        <f t="shared" ref="E62:W62" si="14">E7-E8-E17</f>
        <v>0</v>
      </c>
      <c r="F62" s="2127">
        <f t="shared" si="14"/>
        <v>0</v>
      </c>
      <c r="G62" s="2127">
        <f t="shared" si="14"/>
        <v>0</v>
      </c>
      <c r="H62" s="2127">
        <f t="shared" si="14"/>
        <v>0</v>
      </c>
      <c r="I62" s="2127">
        <f t="shared" si="14"/>
        <v>0</v>
      </c>
      <c r="J62" s="2127">
        <f t="shared" si="14"/>
        <v>0</v>
      </c>
      <c r="K62" s="2127">
        <f t="shared" si="14"/>
        <v>0</v>
      </c>
      <c r="L62" s="2127">
        <f t="shared" si="14"/>
        <v>0</v>
      </c>
      <c r="M62" s="2127">
        <f t="shared" si="14"/>
        <v>-1000000</v>
      </c>
      <c r="N62" s="2127">
        <f>N7-N8-N17</f>
        <v>0</v>
      </c>
      <c r="O62" s="2127">
        <f t="shared" si="14"/>
        <v>0</v>
      </c>
      <c r="P62" s="2127">
        <f t="shared" si="14"/>
        <v>0</v>
      </c>
      <c r="Q62" s="2127">
        <f t="shared" si="14"/>
        <v>0</v>
      </c>
      <c r="R62" s="2127">
        <f t="shared" si="14"/>
        <v>0</v>
      </c>
      <c r="S62" s="2127">
        <f t="shared" si="14"/>
        <v>0</v>
      </c>
      <c r="T62" s="2127">
        <f t="shared" si="14"/>
        <v>0</v>
      </c>
      <c r="U62" s="2127">
        <f t="shared" si="14"/>
        <v>0</v>
      </c>
      <c r="V62" s="2127">
        <f t="shared" si="14"/>
        <v>0</v>
      </c>
      <c r="W62" s="2139">
        <f t="shared" si="14"/>
        <v>0</v>
      </c>
      <c r="X62" s="2139">
        <f>X7-X8-X17</f>
        <v>0</v>
      </c>
      <c r="Y62" s="2127">
        <f t="shared" ref="Y62:Z62" si="15">Y7-Y8-Y17</f>
        <v>0</v>
      </c>
      <c r="Z62" s="2127">
        <f t="shared" si="15"/>
        <v>0</v>
      </c>
    </row>
    <row r="63" spans="1:40">
      <c r="B63" s="2103" t="s">
        <v>620</v>
      </c>
      <c r="D63" s="2128">
        <f>D8-D9-D12-D13-D15-D16</f>
        <v>2574400000</v>
      </c>
      <c r="E63" s="2128">
        <f t="shared" ref="E63:W63" si="16">E8-E9-E12-E13-E15-E16</f>
        <v>2785200000</v>
      </c>
      <c r="F63" s="2128">
        <f t="shared" si="16"/>
        <v>3107400000</v>
      </c>
      <c r="G63" s="2128">
        <f t="shared" si="16"/>
        <v>3660500000</v>
      </c>
      <c r="H63" s="2128">
        <f t="shared" si="16"/>
        <v>4627800000</v>
      </c>
      <c r="I63" s="2128">
        <f t="shared" si="16"/>
        <v>5189500000</v>
      </c>
      <c r="J63" s="2128">
        <f t="shared" si="16"/>
        <v>7682800000</v>
      </c>
      <c r="K63" s="2128">
        <f t="shared" si="16"/>
        <v>7564900000</v>
      </c>
      <c r="L63" s="2127">
        <f t="shared" si="16"/>
        <v>-1000000</v>
      </c>
      <c r="M63" s="2127">
        <f t="shared" si="16"/>
        <v>-1000000</v>
      </c>
      <c r="N63" s="2127">
        <f>N8-N9-N12-N13-N15-N16</f>
        <v>-1000000</v>
      </c>
      <c r="O63" s="2127">
        <f t="shared" si="16"/>
        <v>0</v>
      </c>
      <c r="P63" s="2127">
        <f t="shared" si="16"/>
        <v>-1000000</v>
      </c>
      <c r="Q63" s="2127">
        <f t="shared" si="16"/>
        <v>0</v>
      </c>
      <c r="R63" s="2127">
        <f>R8-R9-R12-R13-R15-R16</f>
        <v>0</v>
      </c>
      <c r="S63" s="2127">
        <f t="shared" si="16"/>
        <v>0</v>
      </c>
      <c r="T63" s="2127">
        <f t="shared" si="16"/>
        <v>0</v>
      </c>
      <c r="U63" s="2127">
        <f t="shared" si="16"/>
        <v>1000000</v>
      </c>
      <c r="V63" s="2127">
        <f t="shared" si="16"/>
        <v>1000000</v>
      </c>
      <c r="W63" s="2139">
        <f t="shared" si="16"/>
        <v>0</v>
      </c>
      <c r="X63" s="2139">
        <f>X8-X9-X12-X13-X15-X16</f>
        <v>0</v>
      </c>
      <c r="Y63" s="2127">
        <f t="shared" ref="Y63:Z63" si="17">Y8-Y9-Y12-Y13-Y15-Y16</f>
        <v>1000000</v>
      </c>
      <c r="Z63" s="2127">
        <f t="shared" si="17"/>
        <v>1000000</v>
      </c>
    </row>
    <row r="64" spans="1:40">
      <c r="B64" s="2103" t="s">
        <v>143</v>
      </c>
      <c r="D64" s="2128">
        <f>D18-D19-D20</f>
        <v>112100000</v>
      </c>
      <c r="E64" s="2128">
        <f>E18-E19-E20</f>
        <v>126900000</v>
      </c>
      <c r="F64" s="2128">
        <f>F18-F19-F20</f>
        <v>163100000</v>
      </c>
      <c r="G64" s="2128">
        <f>G18-G19-G20</f>
        <v>137700000</v>
      </c>
      <c r="H64" s="2128">
        <f t="shared" ref="H64:W64" si="18">H18-H19-H20</f>
        <v>116000000</v>
      </c>
      <c r="I64" s="2128">
        <f t="shared" si="18"/>
        <v>172300000</v>
      </c>
      <c r="J64" s="2128">
        <f t="shared" si="18"/>
        <v>165700000</v>
      </c>
      <c r="K64" s="2128">
        <f t="shared" si="18"/>
        <v>62700000</v>
      </c>
      <c r="L64" s="2127">
        <f t="shared" si="18"/>
        <v>0</v>
      </c>
      <c r="M64" s="2127">
        <f t="shared" si="18"/>
        <v>0</v>
      </c>
      <c r="N64" s="2127">
        <f t="shared" si="18"/>
        <v>0</v>
      </c>
      <c r="O64" s="2127">
        <f t="shared" si="18"/>
        <v>0</v>
      </c>
      <c r="P64" s="2127">
        <f t="shared" si="18"/>
        <v>0</v>
      </c>
      <c r="Q64" s="2127">
        <f t="shared" si="18"/>
        <v>0</v>
      </c>
      <c r="R64" s="2127">
        <f t="shared" si="18"/>
        <v>0</v>
      </c>
      <c r="S64" s="2127">
        <f t="shared" si="18"/>
        <v>0</v>
      </c>
      <c r="T64" s="2127">
        <f t="shared" si="18"/>
        <v>0</v>
      </c>
      <c r="U64" s="2127">
        <f t="shared" si="18"/>
        <v>0</v>
      </c>
      <c r="V64" s="2127">
        <f t="shared" si="18"/>
        <v>0</v>
      </c>
      <c r="W64" s="2139">
        <f t="shared" si="18"/>
        <v>0</v>
      </c>
      <c r="X64" s="2139">
        <f>X18-X19-X20</f>
        <v>0</v>
      </c>
      <c r="Y64" s="2127">
        <f t="shared" ref="Y64:Z64" si="19">Y18-Y19-Y20</f>
        <v>0</v>
      </c>
      <c r="Z64" s="2127">
        <f t="shared" si="19"/>
        <v>0</v>
      </c>
    </row>
    <row r="65" spans="2:26">
      <c r="B65" s="2103" t="s">
        <v>145</v>
      </c>
      <c r="D65" s="2127">
        <f>D22-D23-D33-D36</f>
        <v>0</v>
      </c>
      <c r="E65" s="2127">
        <f t="shared" ref="E65:L65" si="20">E22-E23-E33-E36</f>
        <v>0</v>
      </c>
      <c r="F65" s="2127">
        <f t="shared" si="20"/>
        <v>0</v>
      </c>
      <c r="G65" s="2127">
        <f t="shared" si="20"/>
        <v>0</v>
      </c>
      <c r="H65" s="2127">
        <f t="shared" si="20"/>
        <v>0</v>
      </c>
      <c r="I65" s="2127">
        <f t="shared" si="20"/>
        <v>0</v>
      </c>
      <c r="J65" s="2127">
        <f t="shared" si="20"/>
        <v>0</v>
      </c>
      <c r="K65" s="2127">
        <f t="shared" si="20"/>
        <v>0</v>
      </c>
      <c r="L65" s="2127">
        <f t="shared" si="20"/>
        <v>0</v>
      </c>
      <c r="M65" s="2127">
        <f t="shared" ref="M65:W65" si="21">M22-M23-M33</f>
        <v>0</v>
      </c>
      <c r="N65" s="2127">
        <f t="shared" si="21"/>
        <v>0</v>
      </c>
      <c r="O65" s="2127">
        <f t="shared" si="21"/>
        <v>0</v>
      </c>
      <c r="P65" s="2127">
        <f t="shared" si="21"/>
        <v>0</v>
      </c>
      <c r="Q65" s="2127">
        <f t="shared" si="21"/>
        <v>0</v>
      </c>
      <c r="R65" s="2127">
        <f t="shared" si="21"/>
        <v>0</v>
      </c>
      <c r="S65" s="2127">
        <f t="shared" si="21"/>
        <v>0</v>
      </c>
      <c r="T65" s="2127">
        <f t="shared" si="21"/>
        <v>0</v>
      </c>
      <c r="U65" s="2127">
        <f t="shared" si="21"/>
        <v>0</v>
      </c>
      <c r="V65" s="2127">
        <f t="shared" si="21"/>
        <v>0</v>
      </c>
      <c r="W65" s="2139">
        <f t="shared" si="21"/>
        <v>0</v>
      </c>
      <c r="X65" s="2139">
        <f>X22-X23-X33</f>
        <v>0</v>
      </c>
      <c r="Y65" s="2127">
        <f t="shared" ref="Y65:Z65" si="22">Y22-Y23-Y33</f>
        <v>0</v>
      </c>
      <c r="Z65" s="2127">
        <f t="shared" si="22"/>
        <v>0</v>
      </c>
    </row>
    <row r="66" spans="2:26">
      <c r="B66" s="2103" t="s">
        <v>1981</v>
      </c>
      <c r="D66" s="2127">
        <f>D23-D24-D25-D26-D27-D28</f>
        <v>0</v>
      </c>
      <c r="E66" s="2127">
        <f t="shared" ref="E66:W66" si="23">E23-E24-E25-E26-E27-E28</f>
        <v>-100000</v>
      </c>
      <c r="F66" s="2127">
        <f t="shared" si="23"/>
        <v>0</v>
      </c>
      <c r="G66" s="2127">
        <f t="shared" si="23"/>
        <v>0</v>
      </c>
      <c r="H66" s="2127">
        <f t="shared" si="23"/>
        <v>0</v>
      </c>
      <c r="I66" s="2127">
        <f t="shared" si="23"/>
        <v>0</v>
      </c>
      <c r="J66" s="2127">
        <f t="shared" si="23"/>
        <v>0</v>
      </c>
      <c r="K66" s="2127">
        <f t="shared" si="23"/>
        <v>0</v>
      </c>
      <c r="L66" s="2127">
        <f t="shared" si="23"/>
        <v>0</v>
      </c>
      <c r="M66" s="2127">
        <f t="shared" si="23"/>
        <v>0</v>
      </c>
      <c r="N66" s="2127">
        <f t="shared" si="23"/>
        <v>-1000000</v>
      </c>
      <c r="O66" s="2127">
        <f t="shared" si="23"/>
        <v>0</v>
      </c>
      <c r="P66" s="2127">
        <f t="shared" si="23"/>
        <v>0</v>
      </c>
      <c r="Q66" s="2127">
        <f t="shared" si="23"/>
        <v>1000000</v>
      </c>
      <c r="R66" s="2127">
        <f t="shared" si="23"/>
        <v>1000000</v>
      </c>
      <c r="S66" s="2127">
        <f t="shared" si="23"/>
        <v>-1000000</v>
      </c>
      <c r="T66" s="2127">
        <f t="shared" si="23"/>
        <v>0</v>
      </c>
      <c r="U66" s="2127">
        <f t="shared" si="23"/>
        <v>0</v>
      </c>
      <c r="V66" s="2127">
        <f t="shared" si="23"/>
        <v>0</v>
      </c>
      <c r="W66" s="2139">
        <f t="shared" si="23"/>
        <v>0</v>
      </c>
      <c r="X66" s="2139">
        <f>X23-X24-X25-X26-X27-X28</f>
        <v>-1000000</v>
      </c>
      <c r="Y66" s="2127">
        <f t="shared" ref="Y66:Z66" si="24">Y23-Y24-Y25-Y26-Y27-Y28</f>
        <v>0</v>
      </c>
      <c r="Z66" s="2127">
        <f t="shared" si="24"/>
        <v>1000000</v>
      </c>
    </row>
    <row r="67" spans="2:26">
      <c r="B67" s="2103" t="s">
        <v>879</v>
      </c>
      <c r="D67" s="2128">
        <f t="shared" ref="D67:V67" si="25">D33-D34-D35</f>
        <v>604400000</v>
      </c>
      <c r="E67" s="2128">
        <f t="shared" si="25"/>
        <v>867100000</v>
      </c>
      <c r="F67" s="2128">
        <f t="shared" si="25"/>
        <v>935500000</v>
      </c>
      <c r="G67" s="2128">
        <f t="shared" si="25"/>
        <v>817800000</v>
      </c>
      <c r="H67" s="2128">
        <f t="shared" si="25"/>
        <v>1259000000</v>
      </c>
      <c r="I67" s="2128">
        <f t="shared" si="25"/>
        <v>1409700000</v>
      </c>
      <c r="J67" s="2128">
        <f t="shared" si="25"/>
        <v>1436600000</v>
      </c>
      <c r="K67" s="2128">
        <f>K33-K34-K35</f>
        <v>1732700000</v>
      </c>
      <c r="L67" s="2127">
        <f t="shared" si="25"/>
        <v>0</v>
      </c>
      <c r="M67" s="2127">
        <f t="shared" si="25"/>
        <v>0</v>
      </c>
      <c r="N67" s="2127">
        <f t="shared" si="25"/>
        <v>0</v>
      </c>
      <c r="O67" s="2127">
        <f t="shared" si="25"/>
        <v>0</v>
      </c>
      <c r="P67" s="2127">
        <f t="shared" si="25"/>
        <v>0</v>
      </c>
      <c r="Q67" s="2127">
        <f t="shared" si="25"/>
        <v>0</v>
      </c>
      <c r="R67" s="2127">
        <f t="shared" si="25"/>
        <v>0</v>
      </c>
      <c r="S67" s="2127">
        <f t="shared" si="25"/>
        <v>0</v>
      </c>
      <c r="T67" s="2127">
        <f t="shared" si="25"/>
        <v>0</v>
      </c>
      <c r="U67" s="2127">
        <f t="shared" si="25"/>
        <v>1000000</v>
      </c>
      <c r="V67" s="2127">
        <f t="shared" si="25"/>
        <v>1000000</v>
      </c>
      <c r="W67" s="2139">
        <f>W33-W34-W35</f>
        <v>-1000000</v>
      </c>
      <c r="X67" s="2139">
        <f>X33-X34-X35</f>
        <v>0</v>
      </c>
      <c r="Y67" s="2127">
        <f t="shared" ref="Y67:Z67" si="26">Y33-Y34-Y35</f>
        <v>-1000000</v>
      </c>
      <c r="Z67" s="2127">
        <f t="shared" si="26"/>
        <v>-1000000</v>
      </c>
    </row>
    <row r="68" spans="2:26">
      <c r="B68" s="2103" t="s">
        <v>460</v>
      </c>
      <c r="D68" s="2127">
        <f t="shared" ref="D68:L68" si="27">D48-D51-D56</f>
        <v>0</v>
      </c>
      <c r="E68" s="2127">
        <f t="shared" si="27"/>
        <v>0</v>
      </c>
      <c r="F68" s="2127">
        <f t="shared" si="27"/>
        <v>0</v>
      </c>
      <c r="G68" s="2127">
        <f t="shared" si="27"/>
        <v>0</v>
      </c>
      <c r="H68" s="2127">
        <f t="shared" si="27"/>
        <v>-100000</v>
      </c>
      <c r="I68" s="2127">
        <f t="shared" si="27"/>
        <v>100000</v>
      </c>
      <c r="J68" s="2127">
        <f t="shared" si="27"/>
        <v>0</v>
      </c>
      <c r="K68" s="2127">
        <f>K48-K51-K56</f>
        <v>0</v>
      </c>
      <c r="L68" s="2127">
        <f t="shared" si="27"/>
        <v>0</v>
      </c>
      <c r="M68" s="2127">
        <f>M48-M50-M55</f>
        <v>0</v>
      </c>
      <c r="N68" s="2127">
        <f t="shared" ref="N68:X68" si="28">N48-N50-N55</f>
        <v>0</v>
      </c>
      <c r="O68" s="2127">
        <f t="shared" si="28"/>
        <v>0</v>
      </c>
      <c r="P68" s="2127">
        <f t="shared" si="28"/>
        <v>0</v>
      </c>
      <c r="Q68" s="2127">
        <f t="shared" si="28"/>
        <v>0</v>
      </c>
      <c r="R68" s="2127">
        <f t="shared" si="28"/>
        <v>0</v>
      </c>
      <c r="S68" s="2127">
        <f t="shared" si="28"/>
        <v>0</v>
      </c>
      <c r="T68" s="2146">
        <f t="shared" si="28"/>
        <v>0</v>
      </c>
      <c r="U68" s="2146">
        <f t="shared" si="28"/>
        <v>0</v>
      </c>
      <c r="V68" s="2146">
        <f t="shared" si="28"/>
        <v>0</v>
      </c>
      <c r="W68" s="2146">
        <f t="shared" si="28"/>
        <v>0</v>
      </c>
      <c r="X68" s="2146">
        <f t="shared" si="28"/>
        <v>0</v>
      </c>
      <c r="Y68" s="2146">
        <f t="shared" ref="Y68:Z68" si="29">Y48-Y50-Y55</f>
        <v>0</v>
      </c>
      <c r="Z68" s="2146">
        <f t="shared" si="29"/>
        <v>0</v>
      </c>
    </row>
    <row r="69" spans="2:26">
      <c r="B69" s="2103" t="s">
        <v>6182</v>
      </c>
      <c r="D69" s="2128">
        <f>D51-D52-D53</f>
        <v>166500000</v>
      </c>
      <c r="E69" s="2128">
        <f t="shared" ref="E69:X69" si="30">E51-E52-E53</f>
        <v>231600000</v>
      </c>
      <c r="F69" s="2128">
        <f t="shared" si="30"/>
        <v>373900000</v>
      </c>
      <c r="G69" s="2128">
        <f t="shared" si="30"/>
        <v>328600000</v>
      </c>
      <c r="H69" s="2128">
        <f t="shared" si="30"/>
        <v>460300000</v>
      </c>
      <c r="I69" s="2128">
        <f t="shared" si="30"/>
        <v>47100000</v>
      </c>
      <c r="J69" s="2128">
        <f t="shared" si="30"/>
        <v>-867900000</v>
      </c>
      <c r="K69" s="2128">
        <f t="shared" si="30"/>
        <v>-1446200000</v>
      </c>
      <c r="L69" s="2127">
        <f t="shared" si="30"/>
        <v>0</v>
      </c>
      <c r="M69" s="2127">
        <f>M51-M52-M53</f>
        <v>0</v>
      </c>
      <c r="N69" s="2128">
        <f>N51-N52-N53</f>
        <v>2037000000</v>
      </c>
      <c r="O69" s="2128">
        <f t="shared" si="30"/>
        <v>676000000</v>
      </c>
      <c r="P69" s="2128">
        <f t="shared" si="30"/>
        <v>-643000000</v>
      </c>
      <c r="Q69" s="2146">
        <f t="shared" si="30"/>
        <v>350000000</v>
      </c>
      <c r="R69" s="2146">
        <f t="shared" si="30"/>
        <v>355000000</v>
      </c>
      <c r="S69" s="2146">
        <f t="shared" si="30"/>
        <v>180000000</v>
      </c>
      <c r="T69" s="2146">
        <f t="shared" si="30"/>
        <v>1730000000</v>
      </c>
      <c r="U69" s="2146">
        <f t="shared" si="30"/>
        <v>860000000</v>
      </c>
      <c r="V69" s="2146">
        <f t="shared" si="30"/>
        <v>2716000000</v>
      </c>
      <c r="W69" s="2146">
        <f t="shared" si="30"/>
        <v>2225000000</v>
      </c>
      <c r="X69" s="2146">
        <f t="shared" si="30"/>
        <v>630000000</v>
      </c>
      <c r="Y69" s="2146">
        <f t="shared" ref="Y69:Z69" si="31">Y51-Y52-Y53</f>
        <v>385000000</v>
      </c>
      <c r="Z69" s="2146">
        <f t="shared" si="31"/>
        <v>689000000</v>
      </c>
    </row>
    <row r="70" spans="2:26">
      <c r="B70" s="2103" t="s">
        <v>6183</v>
      </c>
      <c r="Q70" s="2127">
        <f>Q9-Q10-Q11</f>
        <v>0</v>
      </c>
      <c r="R70" s="2127">
        <f t="shared" ref="R70:Z70" si="32">R9-R10-R11</f>
        <v>1000000</v>
      </c>
      <c r="S70" s="2127">
        <f t="shared" si="32"/>
        <v>1000000</v>
      </c>
      <c r="T70" s="2127">
        <f t="shared" si="32"/>
        <v>0</v>
      </c>
      <c r="U70" s="2127">
        <f t="shared" si="32"/>
        <v>0</v>
      </c>
      <c r="V70" s="2127">
        <f t="shared" si="32"/>
        <v>-1000000</v>
      </c>
      <c r="W70" s="2127">
        <f t="shared" si="32"/>
        <v>1000000</v>
      </c>
      <c r="X70" s="2127">
        <f t="shared" si="32"/>
        <v>-1000000</v>
      </c>
      <c r="Y70" s="2127">
        <f t="shared" si="32"/>
        <v>0</v>
      </c>
      <c r="Z70" s="2127">
        <f t="shared" si="32"/>
        <v>1000000</v>
      </c>
    </row>
    <row r="71" spans="2:26" ht="15.75" thickBot="1">
      <c r="W71" s="2139"/>
      <c r="X71" s="2139"/>
      <c r="Y71" s="2139"/>
      <c r="Z71" s="2139"/>
    </row>
    <row r="72" spans="2:26" ht="15.75" thickBot="1">
      <c r="B72" s="2103" t="s">
        <v>626</v>
      </c>
      <c r="D72" s="2129">
        <v>11662000000</v>
      </c>
      <c r="E72" s="2129">
        <v>12904000000</v>
      </c>
      <c r="F72" s="2129">
        <v>14025000000</v>
      </c>
      <c r="G72" s="2129">
        <v>15636000000</v>
      </c>
      <c r="H72" s="2129">
        <v>16433000000</v>
      </c>
      <c r="I72" s="2129">
        <v>19962000000</v>
      </c>
      <c r="J72" s="2129">
        <v>21515000000</v>
      </c>
      <c r="K72" s="2129">
        <v>24947000000</v>
      </c>
      <c r="L72" s="2129">
        <v>26788000000</v>
      </c>
      <c r="M72" s="2129">
        <v>28491000000</v>
      </c>
      <c r="N72" s="2103">
        <v>37111000000</v>
      </c>
      <c r="O72" s="2103">
        <v>41263000000</v>
      </c>
      <c r="P72" s="2103">
        <v>45011000000</v>
      </c>
      <c r="Q72" s="2103">
        <v>48760000000</v>
      </c>
      <c r="R72" s="2103">
        <v>52088000000</v>
      </c>
      <c r="S72" s="2103">
        <v>55022000000</v>
      </c>
      <c r="T72" s="2103">
        <v>58135000000</v>
      </c>
      <c r="U72" s="2103">
        <v>61417000000</v>
      </c>
      <c r="V72" s="2103">
        <v>64846000000</v>
      </c>
      <c r="W72" s="2139">
        <v>68437000000</v>
      </c>
      <c r="X72" s="2139">
        <v>71526000000</v>
      </c>
      <c r="Y72" s="2139"/>
      <c r="Z72" s="2139"/>
    </row>
    <row r="73" spans="2:26">
      <c r="B73" s="2103" t="s">
        <v>151</v>
      </c>
      <c r="D73" s="2103">
        <f>(D6/D72)*100</f>
        <v>24.226547761961928</v>
      </c>
      <c r="E73" s="2103">
        <f t="shared" ref="E73:M73" si="33">(E6/E72)*100</f>
        <v>24.110353378797271</v>
      </c>
      <c r="F73" s="2103">
        <f t="shared" si="33"/>
        <v>24.427094474153296</v>
      </c>
      <c r="G73" s="2103">
        <f t="shared" si="33"/>
        <v>24.996162701458175</v>
      </c>
      <c r="H73" s="2103">
        <f t="shared" si="33"/>
        <v>29.463883648755552</v>
      </c>
      <c r="I73" s="2103">
        <f t="shared" si="33"/>
        <v>27.54784089770564</v>
      </c>
      <c r="J73" s="2103">
        <f t="shared" si="33"/>
        <v>37.279107599349295</v>
      </c>
      <c r="K73" s="2103">
        <f t="shared" si="33"/>
        <v>33.435282799535017</v>
      </c>
      <c r="L73" s="2103">
        <f t="shared" si="33"/>
        <v>35.937733313423919</v>
      </c>
      <c r="M73" s="2103">
        <f t="shared" si="33"/>
        <v>32.378645888175214</v>
      </c>
      <c r="N73" s="2103">
        <f t="shared" ref="N73:X73" si="34">(N6/N72)*100</f>
        <v>18.638678558917839</v>
      </c>
      <c r="O73" s="2103">
        <f t="shared" si="34"/>
        <v>18.144584736931392</v>
      </c>
      <c r="P73" s="2103">
        <f t="shared" si="34"/>
        <v>27.055608629001799</v>
      </c>
      <c r="Q73" s="2103">
        <f t="shared" si="34"/>
        <v>26.476620180475802</v>
      </c>
      <c r="R73" s="2103">
        <f t="shared" si="34"/>
        <v>28.353939487021961</v>
      </c>
      <c r="S73" s="2103">
        <f t="shared" si="34"/>
        <v>26.573007160772054</v>
      </c>
      <c r="T73" s="2103">
        <f t="shared" si="34"/>
        <v>23.880622688569709</v>
      </c>
      <c r="U73" s="2103">
        <f t="shared" si="34"/>
        <v>26.0155982871192</v>
      </c>
      <c r="V73" s="2103">
        <f t="shared" si="34"/>
        <v>25.609906547820994</v>
      </c>
      <c r="W73" s="2139">
        <f t="shared" si="34"/>
        <v>25.793065154813917</v>
      </c>
      <c r="X73" s="2139">
        <f t="shared" si="34"/>
        <v>26.502250929731847</v>
      </c>
      <c r="Y73" s="2139"/>
      <c r="Z73" s="2139"/>
    </row>
    <row r="74" spans="2:26">
      <c r="B74" s="2103" t="s">
        <v>152</v>
      </c>
      <c r="D74" s="2103">
        <f>(D22/D72)*100</f>
        <v>25.454467501286228</v>
      </c>
      <c r="E74" s="2103">
        <f t="shared" ref="E74:M74" si="35">(E22/E72)*100</f>
        <v>26.777743335399879</v>
      </c>
      <c r="F74" s="2103">
        <f t="shared" si="35"/>
        <v>28.650267379679146</v>
      </c>
      <c r="G74" s="2103">
        <f t="shared" si="35"/>
        <v>27.590176515732921</v>
      </c>
      <c r="H74" s="2103">
        <f t="shared" si="35"/>
        <v>33.816101746485728</v>
      </c>
      <c r="I74" s="2103">
        <f t="shared" si="35"/>
        <v>29.185452359483016</v>
      </c>
      <c r="J74" s="2103">
        <f t="shared" si="35"/>
        <v>28.435510109226119</v>
      </c>
      <c r="K74" s="2103">
        <f t="shared" si="35"/>
        <v>28.031426624443824</v>
      </c>
      <c r="L74" s="2103">
        <f t="shared" si="35"/>
        <v>36.53874869344483</v>
      </c>
      <c r="M74" s="2103">
        <f t="shared" si="35"/>
        <v>38.113790319750095</v>
      </c>
      <c r="N74" s="2103">
        <f t="shared" ref="N74:X74" si="36">(N22/N72)*100</f>
        <v>26.886906847026488</v>
      </c>
      <c r="O74" s="2103">
        <f t="shared" si="36"/>
        <v>21.45748006688801</v>
      </c>
      <c r="P74" s="2103">
        <f t="shared" si="36"/>
        <v>23.943036146719692</v>
      </c>
      <c r="Q74" s="2103">
        <f t="shared" si="36"/>
        <v>25.8039376538146</v>
      </c>
      <c r="R74" s="2103">
        <f t="shared" si="36"/>
        <v>29.381047458147751</v>
      </c>
      <c r="S74" s="2103">
        <f t="shared" si="36"/>
        <v>30.758605648649628</v>
      </c>
      <c r="T74" s="2103">
        <f t="shared" si="36"/>
        <v>34.117141137008687</v>
      </c>
      <c r="U74" s="2103">
        <f t="shared" si="36"/>
        <v>36.900206783138216</v>
      </c>
      <c r="V74" s="2103">
        <f t="shared" si="36"/>
        <v>37.211238935323685</v>
      </c>
      <c r="W74" s="2139">
        <f t="shared" si="36"/>
        <v>38.052515452167682</v>
      </c>
      <c r="X74" s="2139">
        <f t="shared" si="36"/>
        <v>39.026368034001621</v>
      </c>
      <c r="Y74" s="2139"/>
      <c r="Z74" s="2139"/>
    </row>
    <row r="77" spans="2:26" ht="13.5" customHeight="1">
      <c r="B77" s="2103" t="s">
        <v>153</v>
      </c>
      <c r="D77" s="2103" t="b">
        <f>IF(D36&lt;0, (D36/D21)*100)</f>
        <v>0</v>
      </c>
      <c r="E77" s="2103" t="b">
        <f t="shared" ref="E77:V77" si="37">IF(E36&lt;0, (E36/E21)*100)</f>
        <v>0</v>
      </c>
      <c r="F77" s="2103" t="b">
        <f t="shared" si="37"/>
        <v>0</v>
      </c>
      <c r="G77" s="2103" t="b">
        <f t="shared" si="37"/>
        <v>0</v>
      </c>
      <c r="H77" s="2103" t="b">
        <f t="shared" si="37"/>
        <v>0</v>
      </c>
      <c r="I77" s="2103" t="b">
        <f t="shared" si="37"/>
        <v>0</v>
      </c>
      <c r="J77" s="2103" t="b">
        <f t="shared" si="37"/>
        <v>0</v>
      </c>
      <c r="K77" s="2103" t="b">
        <f t="shared" si="37"/>
        <v>0</v>
      </c>
      <c r="L77" s="2103" t="b">
        <f t="shared" si="37"/>
        <v>0</v>
      </c>
      <c r="M77" s="2103" t="b">
        <f t="shared" si="37"/>
        <v>0</v>
      </c>
      <c r="N77" s="2103" t="b">
        <f t="shared" si="37"/>
        <v>0</v>
      </c>
      <c r="O77" s="2103" t="b">
        <f t="shared" si="37"/>
        <v>0</v>
      </c>
      <c r="P77" s="2103" t="b">
        <f t="shared" si="37"/>
        <v>0</v>
      </c>
      <c r="Q77" s="2103" t="b">
        <f t="shared" si="37"/>
        <v>0</v>
      </c>
      <c r="R77" s="2103" t="b">
        <f t="shared" si="37"/>
        <v>0</v>
      </c>
      <c r="S77" s="2103" t="b">
        <f t="shared" si="37"/>
        <v>0</v>
      </c>
      <c r="T77" s="2103" t="b">
        <f t="shared" si="37"/>
        <v>0</v>
      </c>
      <c r="U77" s="2103" t="b">
        <f t="shared" si="37"/>
        <v>0</v>
      </c>
      <c r="V77" s="2103" t="b">
        <f t="shared" si="37"/>
        <v>0</v>
      </c>
      <c r="W77" s="2103" t="b">
        <f>IF(W36&lt;0, (W36/W21)*100)</f>
        <v>0</v>
      </c>
      <c r="X77" s="2103" t="b">
        <f>IF(X36&lt;0, (X36/X21)*100)</f>
        <v>0</v>
      </c>
    </row>
    <row r="79" spans="2:26">
      <c r="D79" s="2127">
        <f>D6+D48-D22</f>
        <v>-200000</v>
      </c>
      <c r="E79" s="2127">
        <f t="shared" ref="E79:V79" si="38">E6+E48-E22</f>
        <v>0</v>
      </c>
      <c r="F79" s="2127">
        <f t="shared" si="38"/>
        <v>0</v>
      </c>
      <c r="G79" s="2127">
        <f t="shared" si="38"/>
        <v>0</v>
      </c>
      <c r="H79" s="2127">
        <f t="shared" si="38"/>
        <v>0</v>
      </c>
      <c r="I79" s="2127">
        <f t="shared" si="38"/>
        <v>-68200000</v>
      </c>
      <c r="J79" s="2127">
        <f t="shared" si="38"/>
        <v>-55200000</v>
      </c>
      <c r="K79" s="2127">
        <f t="shared" si="38"/>
        <v>-855000000</v>
      </c>
      <c r="L79" s="2127">
        <f t="shared" si="38"/>
        <v>-119000000</v>
      </c>
      <c r="M79" s="2127">
        <f t="shared" si="38"/>
        <v>-43000000</v>
      </c>
      <c r="N79" s="2127">
        <f t="shared" si="38"/>
        <v>-2564000000</v>
      </c>
      <c r="O79" s="2127">
        <f t="shared" si="38"/>
        <v>-1334000000</v>
      </c>
      <c r="P79" s="2127">
        <f t="shared" si="38"/>
        <v>1828000000</v>
      </c>
      <c r="Q79" s="2127">
        <f t="shared" si="38"/>
        <v>-506000000</v>
      </c>
      <c r="R79" s="2127">
        <f t="shared" si="38"/>
        <v>-399000000</v>
      </c>
      <c r="S79" s="2127">
        <f t="shared" si="38"/>
        <v>-1185000000</v>
      </c>
      <c r="T79" s="2127">
        <f t="shared" si="38"/>
        <v>-2294000000</v>
      </c>
      <c r="U79" s="2127">
        <f t="shared" si="38"/>
        <v>-3029000000</v>
      </c>
      <c r="V79" s="2127">
        <f t="shared" si="38"/>
        <v>-3403000000</v>
      </c>
      <c r="W79" s="2127">
        <f>W6+W48-W22</f>
        <v>-5269000000</v>
      </c>
      <c r="X79" s="2127">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6184</v>
      </c>
      <c r="B1" s="82" t="s">
        <v>6185</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6186</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2558</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6187</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1375</v>
      </c>
      <c r="B10" s="13" t="s">
        <v>1375</v>
      </c>
      <c r="C10" s="34" t="s">
        <v>6188</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6189</v>
      </c>
      <c r="B11" s="41" t="s">
        <v>6190</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6191</v>
      </c>
      <c r="B12" s="41" t="s">
        <v>4771</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6192</v>
      </c>
      <c r="B13" s="41" t="s">
        <v>6193</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6041</v>
      </c>
      <c r="B14" s="13" t="s">
        <v>376</v>
      </c>
      <c r="C14" s="34" t="s">
        <v>6188</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6194</v>
      </c>
      <c r="B15" s="41" t="s">
        <v>6195</v>
      </c>
      <c r="C15" s="34" t="s">
        <v>6196</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6197</v>
      </c>
      <c r="B16" s="41" t="s">
        <v>6197</v>
      </c>
      <c r="C16" s="34" t="s">
        <v>6196</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6198</v>
      </c>
      <c r="B17" s="72" t="s">
        <v>6199</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538</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1184</v>
      </c>
      <c r="B20" t="s">
        <v>6200</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2405</v>
      </c>
      <c r="B21" s="13" t="s">
        <v>6201</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540</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5568</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6202</v>
      </c>
      <c r="B25" s="41" t="s">
        <v>6203</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4455</v>
      </c>
      <c r="B26" s="41" t="s">
        <v>2579</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6204</v>
      </c>
      <c r="B28" s="41" t="s">
        <v>6205</v>
      </c>
      <c r="C28" s="34" t="s">
        <v>489</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6206</v>
      </c>
      <c r="B29" s="41" t="s">
        <v>6206</v>
      </c>
      <c r="C29" s="34" t="s">
        <v>489</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6207</v>
      </c>
      <c r="B30" s="41" t="s">
        <v>6208</v>
      </c>
      <c r="C30" s="34" t="s">
        <v>489</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1741</v>
      </c>
      <c r="B31" s="13" t="s">
        <v>1741</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6209</v>
      </c>
      <c r="B32" t="s">
        <v>6210</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545</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595</v>
      </c>
      <c r="B34" s="9" t="s">
        <v>6211</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6212</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6213</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2431</v>
      </c>
      <c r="B37" t="s">
        <v>2431</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1831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619</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620</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6214</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6215</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626</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6216</v>
      </c>
      <c r="B1" s="82" t="s">
        <v>6217</v>
      </c>
      <c r="C1" s="82"/>
      <c r="D1" s="27"/>
      <c r="E1" s="27"/>
      <c r="F1" s="27"/>
      <c r="G1" s="27"/>
      <c r="H1" s="27"/>
      <c r="I1" s="27"/>
      <c r="J1" s="27"/>
      <c r="K1" s="27"/>
      <c r="L1" s="27"/>
      <c r="M1" s="27"/>
      <c r="N1" s="27"/>
      <c r="O1" s="28"/>
      <c r="P1" s="28"/>
      <c r="Q1" s="28"/>
      <c r="R1" s="29"/>
      <c r="S1" s="28"/>
      <c r="T1" s="28"/>
      <c r="U1" s="28"/>
      <c r="V1" s="28"/>
      <c r="W1" s="28"/>
      <c r="X1" s="2"/>
    </row>
    <row r="2" spans="1:49">
      <c r="B2" s="30" t="s">
        <v>6218</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6219</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4665</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4550</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6"/>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4760</v>
      </c>
      <c r="B9" s="64" t="s">
        <v>6220</v>
      </c>
      <c r="C9" s="27" t="s">
        <v>555</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633</v>
      </c>
      <c r="B10" s="65" t="s">
        <v>6221</v>
      </c>
      <c r="C10" s="27" t="s">
        <v>1506</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6222</v>
      </c>
      <c r="B11" s="65" t="s">
        <v>6223</v>
      </c>
      <c r="C11" s="27" t="s">
        <v>1506</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6224</v>
      </c>
      <c r="B12" s="64" t="s">
        <v>6225</v>
      </c>
      <c r="C12" s="27" t="s">
        <v>555</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6226</v>
      </c>
      <c r="B13" s="64" t="s">
        <v>6227</v>
      </c>
      <c r="C13" s="27" t="s">
        <v>555</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3169</v>
      </c>
      <c r="C14" s="27" t="s">
        <v>555</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6228</v>
      </c>
      <c r="B15" s="65" t="s">
        <v>6228</v>
      </c>
      <c r="C15" s="27" t="s">
        <v>6229</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6230</v>
      </c>
      <c r="B16" s="65" t="s">
        <v>162</v>
      </c>
      <c r="C16" s="27" t="s">
        <v>6229</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6231</v>
      </c>
      <c r="B17" s="65" t="s">
        <v>6232</v>
      </c>
      <c r="C17" s="27" t="s">
        <v>6229</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6233</v>
      </c>
      <c r="B18" s="65" t="s">
        <v>6234</v>
      </c>
      <c r="C18" s="27" t="s">
        <v>6235</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6236</v>
      </c>
      <c r="B19" s="65" t="s">
        <v>6237</v>
      </c>
      <c r="C19" s="27" t="s">
        <v>6235</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6238</v>
      </c>
      <c r="B20" s="64" t="s">
        <v>6239</v>
      </c>
      <c r="C20" s="27" t="s">
        <v>555</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6240</v>
      </c>
      <c r="B21" s="65" t="s">
        <v>6241</v>
      </c>
      <c r="C21" s="27" t="s">
        <v>3772</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1587</v>
      </c>
      <c r="B22" s="65" t="s">
        <v>5758</v>
      </c>
      <c r="C22" s="27" t="s">
        <v>3772</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2673</v>
      </c>
      <c r="B23" s="64" t="s">
        <v>6242</v>
      </c>
      <c r="C23" s="27" t="s">
        <v>555</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4676</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6243</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6244</v>
      </c>
      <c r="B27" s="65" t="s">
        <v>6245</v>
      </c>
      <c r="C27" s="27" t="s">
        <v>1996</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569</v>
      </c>
      <c r="B28" s="66" t="s">
        <v>569</v>
      </c>
      <c r="C28" s="27" t="s">
        <v>1996</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6246</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8127000000</v>
      </c>
      <c r="P30" s="294">
        <f t="shared" si="1"/>
        <v>10340000000</v>
      </c>
      <c r="Q30" s="294">
        <f t="shared" si="1"/>
        <v>10556000000</v>
      </c>
      <c r="R30" s="295">
        <f>R31+R47</f>
        <v>12906215000</v>
      </c>
      <c r="S30" s="2605">
        <v>15391836000</v>
      </c>
      <c r="T30" s="2605">
        <v>21461574000</v>
      </c>
      <c r="U30" s="2605">
        <v>21229875000</v>
      </c>
      <c r="V30" s="2605">
        <v>23817765000</v>
      </c>
      <c r="W30" s="2605">
        <v>23821491000</v>
      </c>
      <c r="X30" s="2605">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3241</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6">
        <v>8300110000</v>
      </c>
      <c r="S31" s="2606">
        <v>8712360000</v>
      </c>
      <c r="T31" s="2606">
        <v>9968193000</v>
      </c>
      <c r="U31" s="2606">
        <v>11460375000</v>
      </c>
      <c r="V31" s="2606">
        <v>13669326000</v>
      </c>
      <c r="W31" s="2606">
        <v>15449721000</v>
      </c>
      <c r="X31" s="2606">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6247</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1160</v>
      </c>
      <c r="B33" s="65" t="s">
        <v>1811</v>
      </c>
      <c r="C33" s="27" t="s">
        <v>6248</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3581</v>
      </c>
      <c r="B34" s="65" t="s">
        <v>3581</v>
      </c>
      <c r="C34" s="27" t="s">
        <v>6248</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6249</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754</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6250</v>
      </c>
      <c r="B39" s="65" t="s">
        <v>6251</v>
      </c>
      <c r="C39" s="27" t="s">
        <v>6252</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6253</v>
      </c>
      <c r="B40" s="65" t="s">
        <v>6254</v>
      </c>
      <c r="C40" s="27" t="s">
        <v>6252</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6255</v>
      </c>
      <c r="B41" s="65" t="s">
        <v>6255</v>
      </c>
      <c r="C41" s="27" t="s">
        <v>6252</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6256</v>
      </c>
      <c r="B42" s="66" t="s">
        <v>6256</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2241</v>
      </c>
      <c r="B43" s="58" t="s">
        <v>6257</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4575</v>
      </c>
      <c r="B44" s="64" t="s">
        <v>4576</v>
      </c>
      <c r="C44" s="27" t="s">
        <v>6258</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1999</v>
      </c>
      <c r="B45" s="64" t="s">
        <v>6259</v>
      </c>
      <c r="C45" s="27" t="s">
        <v>6258</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6260</v>
      </c>
      <c r="B46" s="58" t="s">
        <v>6261</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4692</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6262</v>
      </c>
      <c r="B48" s="64" t="s">
        <v>6263</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6264</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3516</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3525</v>
      </c>
      <c r="B51" s="58" t="s">
        <v>3525</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298">
        <v>-79000000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6265</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6266</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6267</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595</v>
      </c>
      <c r="B55" s="55" t="s">
        <v>6268</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6269</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9">
        <v>-45605000</v>
      </c>
      <c r="S56" s="2609">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418</v>
      </c>
      <c r="B57" s="64" t="s">
        <v>418</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1261</v>
      </c>
      <c r="B58" s="65" t="s">
        <v>3539</v>
      </c>
      <c r="C58" t="s">
        <v>502</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1256</v>
      </c>
      <c r="B59" s="65" t="s">
        <v>2512</v>
      </c>
      <c r="C59" t="s">
        <v>502</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6270</v>
      </c>
      <c r="B61" s="64" t="s">
        <v>6271</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424</v>
      </c>
      <c r="B62" s="88" t="s">
        <v>424</v>
      </c>
      <c r="C62" s="58" t="s">
        <v>264</v>
      </c>
      <c r="D62" s="125"/>
      <c r="E62" s="125"/>
      <c r="F62" s="301">
        <f>F56-F57-F60-F61</f>
        <v>-70000000</v>
      </c>
      <c r="G62" s="293"/>
      <c r="H62" s="125"/>
      <c r="I62" s="125"/>
      <c r="J62" s="125"/>
      <c r="K62" s="125"/>
      <c r="L62" s="210"/>
      <c r="M62" s="210"/>
      <c r="N62" s="210"/>
      <c r="O62" s="298"/>
      <c r="P62" s="210"/>
      <c r="Q62" s="210"/>
      <c r="R62" s="125"/>
      <c r="S62" s="125"/>
      <c r="T62" s="125"/>
      <c r="U62" s="2609"/>
      <c r="V62" s="2609"/>
      <c r="W62" s="2609"/>
      <c r="X62" s="2609"/>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4591</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9">
        <v>1002000000</v>
      </c>
      <c r="V63" s="2609">
        <v>414222000</v>
      </c>
      <c r="W63" s="2609">
        <v>-2130995999.9999998</v>
      </c>
      <c r="X63" s="2609">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6272</v>
      </c>
      <c r="B64" s="64" t="s">
        <v>6273</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2150</v>
      </c>
      <c r="B65" s="64" t="s">
        <v>1038</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6274</v>
      </c>
      <c r="B66" s="64" t="s">
        <v>6275</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6276</v>
      </c>
      <c r="B67" s="64" t="s">
        <v>6277</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6278</v>
      </c>
      <c r="B68" s="64" t="s">
        <v>6279</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2430</v>
      </c>
      <c r="B69" s="88" t="s">
        <v>2430</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617</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878</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6280</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6281</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3212</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6282</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6283</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879</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981</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7">
        <v>48402000000</v>
      </c>
      <c r="T90" s="2607">
        <v>54471000000</v>
      </c>
      <c r="U90" s="2607">
        <v>62625000000</v>
      </c>
      <c r="V90" s="2608">
        <v>69037000000</v>
      </c>
      <c r="W90" s="2607">
        <v>76107000000</v>
      </c>
      <c r="X90" s="260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6"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1" bestFit="1" customWidth="1"/>
    <col min="19" max="19" width="24.7109375" style="2171" bestFit="1" customWidth="1"/>
    <col min="20" max="21" width="27" style="2171" bestFit="1" customWidth="1"/>
    <col min="22" max="22" width="27.5703125" style="2171" bestFit="1" customWidth="1"/>
    <col min="23" max="25" width="27.5703125" style="1602" bestFit="1" customWidth="1"/>
  </cols>
  <sheetData>
    <row r="1" spans="1:25">
      <c r="A1" s="1602" t="s">
        <v>6284</v>
      </c>
      <c r="B1" s="1603" t="s">
        <v>6285</v>
      </c>
      <c r="C1" s="1603"/>
      <c r="D1" s="1604"/>
      <c r="E1" s="1604"/>
      <c r="F1" s="1604"/>
      <c r="G1" s="1604"/>
      <c r="H1" s="1604"/>
      <c r="I1" s="1604"/>
      <c r="J1" s="1604"/>
      <c r="K1" s="1604"/>
      <c r="L1" s="1604"/>
      <c r="M1" s="1604"/>
      <c r="N1" s="1604"/>
      <c r="O1" s="1605"/>
      <c r="P1" s="1605"/>
      <c r="Q1" s="1605"/>
      <c r="R1" s="2161"/>
      <c r="S1" s="2162"/>
      <c r="T1" s="2162"/>
      <c r="U1" s="2162"/>
      <c r="V1" s="2162"/>
      <c r="W1" s="1605"/>
      <c r="X1" s="1605"/>
    </row>
    <row r="2" spans="1:25">
      <c r="B2" s="1607" t="s">
        <v>6286</v>
      </c>
      <c r="C2" s="1607"/>
      <c r="D2" s="1605"/>
      <c r="E2" s="1605"/>
      <c r="F2" s="1605"/>
      <c r="G2" s="1605"/>
      <c r="H2" s="1605"/>
      <c r="I2" s="1605"/>
      <c r="J2" s="1605"/>
      <c r="K2" s="1605"/>
      <c r="L2" s="1605"/>
      <c r="M2" s="1605"/>
      <c r="N2" s="1605"/>
      <c r="O2" s="1605"/>
      <c r="P2" s="1605"/>
      <c r="Q2" s="1605"/>
      <c r="R2" s="2163"/>
      <c r="S2" s="2164"/>
      <c r="T2" s="2165"/>
      <c r="U2" s="2162"/>
      <c r="V2" s="2162"/>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2">
        <v>2014</v>
      </c>
      <c r="S3" s="2162">
        <v>2015</v>
      </c>
      <c r="T3" s="2162">
        <v>2016</v>
      </c>
      <c r="U3" s="2162">
        <v>2017</v>
      </c>
      <c r="V3" s="2162">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1" t="s">
        <v>19</v>
      </c>
      <c r="S4" s="2162" t="s">
        <v>20</v>
      </c>
      <c r="T4" s="2162" t="s">
        <v>21</v>
      </c>
      <c r="U4" s="2162" t="s">
        <v>22</v>
      </c>
      <c r="V4" s="2162"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2" t="s">
        <v>30</v>
      </c>
      <c r="T5" s="2162" t="s">
        <v>368</v>
      </c>
      <c r="U5" s="2162" t="s">
        <v>32</v>
      </c>
      <c r="V5" s="2162" t="s">
        <v>32</v>
      </c>
      <c r="W5" s="1605" t="s">
        <v>32</v>
      </c>
      <c r="X5" s="1605" t="s">
        <v>32</v>
      </c>
      <c r="Y5" s="1602" t="s">
        <v>32</v>
      </c>
    </row>
    <row r="6" spans="1:25" s="848" customFormat="1">
      <c r="A6" s="1899" t="s">
        <v>33</v>
      </c>
      <c r="B6" s="1899" t="s">
        <v>4960</v>
      </c>
      <c r="C6" s="1900" t="s">
        <v>35</v>
      </c>
      <c r="D6" s="2178">
        <v>1079800000000</v>
      </c>
      <c r="E6" s="2178">
        <v>1215900000000</v>
      </c>
      <c r="F6" s="2178">
        <v>1428100000000</v>
      </c>
      <c r="G6" s="2178">
        <v>1839800000000</v>
      </c>
      <c r="H6" s="2178">
        <v>2156000000000</v>
      </c>
      <c r="I6" s="2178">
        <v>2795000000000</v>
      </c>
      <c r="J6" s="2178">
        <v>3036000000000</v>
      </c>
      <c r="K6" s="2178">
        <f>K7+K39</f>
        <v>3697000000000</v>
      </c>
      <c r="L6" s="2178">
        <v>5216000000000</v>
      </c>
      <c r="M6" s="2178">
        <v>5633000000000</v>
      </c>
      <c r="N6" s="2178">
        <v>6205000000000</v>
      </c>
      <c r="O6" s="2178">
        <v>7366000000000</v>
      </c>
      <c r="P6" s="2178">
        <v>9076000000000</v>
      </c>
      <c r="Q6" s="2178">
        <f>Q7+Q39</f>
        <v>10171000000000</v>
      </c>
      <c r="R6" s="2178">
        <f>R7+R39</f>
        <v>11770000000000</v>
      </c>
      <c r="S6" s="2178">
        <f>S7+S39</f>
        <v>11982000000000</v>
      </c>
      <c r="T6" s="2373">
        <f>T7+T39</f>
        <v>14402000000000</v>
      </c>
      <c r="U6" s="2373">
        <f t="shared" ref="U6:Y6" si="0">U7+U39</f>
        <v>17732000000000</v>
      </c>
      <c r="V6" s="2373">
        <f t="shared" si="0"/>
        <v>18938000000000</v>
      </c>
      <c r="W6" s="2373">
        <f t="shared" si="0"/>
        <v>21833000000000</v>
      </c>
      <c r="X6" s="2373">
        <f t="shared" si="0"/>
        <v>24928000000000</v>
      </c>
      <c r="Y6" s="1915">
        <f t="shared" si="0"/>
        <v>28058000000000</v>
      </c>
    </row>
    <row r="7" spans="1:25">
      <c r="A7" s="1602" t="s">
        <v>36</v>
      </c>
      <c r="B7" s="1612" t="s">
        <v>4961</v>
      </c>
      <c r="C7" s="1613" t="s">
        <v>38</v>
      </c>
      <c r="D7" s="2166">
        <v>772500000000</v>
      </c>
      <c r="E7" s="2166">
        <v>929600000000</v>
      </c>
      <c r="F7" s="2166">
        <v>1042900000000.0001</v>
      </c>
      <c r="G7" s="2166">
        <v>1217500000000</v>
      </c>
      <c r="H7" s="2166">
        <v>1459000000000</v>
      </c>
      <c r="I7" s="2166">
        <v>1774000000000</v>
      </c>
      <c r="J7" s="2166">
        <v>2125000000000</v>
      </c>
      <c r="K7" s="2167">
        <f>K8+K14</f>
        <v>2741000000000</v>
      </c>
      <c r="L7" s="2166">
        <v>3635000000000</v>
      </c>
      <c r="M7" s="2166">
        <v>4293000000000</v>
      </c>
      <c r="N7" s="2166">
        <v>4800000000000</v>
      </c>
      <c r="O7" s="2166">
        <v>5739000000000</v>
      </c>
      <c r="P7" s="2166">
        <v>7221000000000</v>
      </c>
      <c r="Q7" s="1892">
        <v>8443000000000</v>
      </c>
      <c r="R7" s="1892">
        <v>10182000000000</v>
      </c>
      <c r="S7" s="1892">
        <v>10958000000000</v>
      </c>
      <c r="T7" s="1633">
        <v>13907000000000</v>
      </c>
      <c r="U7" s="1633">
        <v>16640000000000</v>
      </c>
      <c r="V7" s="1633">
        <v>17940000000000</v>
      </c>
      <c r="W7" s="1636">
        <v>20331000000000</v>
      </c>
      <c r="X7" s="1636">
        <v>23330000000000</v>
      </c>
      <c r="Y7" s="1636">
        <v>26477000000000</v>
      </c>
    </row>
    <row r="8" spans="1:25">
      <c r="A8" s="1602" t="s">
        <v>39</v>
      </c>
      <c r="B8" s="1612" t="s">
        <v>3890</v>
      </c>
      <c r="C8" s="1613" t="s">
        <v>41</v>
      </c>
      <c r="D8" s="2166">
        <v>691900000000</v>
      </c>
      <c r="E8" s="2166">
        <v>827800000000</v>
      </c>
      <c r="F8" s="2166">
        <v>938500000000</v>
      </c>
      <c r="G8" s="2166">
        <v>1105700000000</v>
      </c>
      <c r="H8" s="2166">
        <v>1343000000000</v>
      </c>
      <c r="I8" s="2166">
        <v>1615000000000</v>
      </c>
      <c r="J8" s="2166">
        <v>1946000000000</v>
      </c>
      <c r="K8" s="2167">
        <f>K9+K10+K11+K12+K13</f>
        <v>2531000000000</v>
      </c>
      <c r="L8" s="2166">
        <v>3359000000000</v>
      </c>
      <c r="M8" s="2166">
        <v>4044000000000</v>
      </c>
      <c r="N8" s="2166">
        <v>4428000000000</v>
      </c>
      <c r="O8" s="2166">
        <v>5296000000000</v>
      </c>
      <c r="P8" s="2166">
        <v>6480000000000</v>
      </c>
      <c r="Q8" s="1892">
        <v>7730000000000</v>
      </c>
      <c r="R8" s="1892">
        <v>9294000000000</v>
      </c>
      <c r="S8" s="1892">
        <v>9892000000000</v>
      </c>
      <c r="T8" s="1633">
        <v>12411000000000</v>
      </c>
      <c r="U8" s="1633">
        <v>14055000000000</v>
      </c>
      <c r="V8" s="1633">
        <v>15323000000000</v>
      </c>
      <c r="W8" s="1636">
        <v>17406000000000</v>
      </c>
      <c r="X8" s="1636">
        <v>19897000000000</v>
      </c>
      <c r="Y8" s="1636">
        <v>22631000000000</v>
      </c>
    </row>
    <row r="9" spans="1:25">
      <c r="A9" s="1616" t="s">
        <v>1587</v>
      </c>
      <c r="B9" s="1616" t="s">
        <v>6287</v>
      </c>
      <c r="C9" s="1602" t="s">
        <v>44</v>
      </c>
      <c r="D9" s="2166">
        <v>87700000000</v>
      </c>
      <c r="E9" s="2166">
        <v>95600000000</v>
      </c>
      <c r="F9" s="2166">
        <v>88900000000</v>
      </c>
      <c r="G9" s="2166">
        <v>106400000000</v>
      </c>
      <c r="H9" s="2166">
        <v>137000000000</v>
      </c>
      <c r="I9" s="2166">
        <v>112000000000</v>
      </c>
      <c r="J9" s="2166">
        <v>191000000000</v>
      </c>
      <c r="K9" s="2166">
        <v>246000000000</v>
      </c>
      <c r="L9" s="2166">
        <v>289000000000</v>
      </c>
      <c r="M9" s="2166">
        <v>359000000000</v>
      </c>
      <c r="N9" s="2166">
        <v>367000000000</v>
      </c>
      <c r="O9" s="2166">
        <v>449000000000</v>
      </c>
      <c r="P9" s="2166">
        <v>498000000000</v>
      </c>
      <c r="Q9" s="1892">
        <v>584000000000</v>
      </c>
      <c r="R9" s="1892">
        <v>694000000000</v>
      </c>
      <c r="S9" s="1892">
        <v>784000000000</v>
      </c>
      <c r="T9" s="1633">
        <v>923000000000</v>
      </c>
      <c r="U9" s="1633">
        <v>998000000000</v>
      </c>
      <c r="V9" s="1633">
        <v>1063000000000</v>
      </c>
      <c r="W9" s="1636">
        <v>1188000000000</v>
      </c>
      <c r="X9" s="1636">
        <v>1333000000000</v>
      </c>
      <c r="Y9" s="1636">
        <v>1493000000000</v>
      </c>
    </row>
    <row r="10" spans="1:25">
      <c r="A10" s="1617" t="s">
        <v>4258</v>
      </c>
      <c r="B10" s="1616" t="s">
        <v>6288</v>
      </c>
      <c r="C10" s="1602" t="s">
        <v>44</v>
      </c>
      <c r="D10" s="2166">
        <v>223800000000</v>
      </c>
      <c r="E10" s="2166">
        <v>302000000000</v>
      </c>
      <c r="F10" s="2166">
        <v>352300000000</v>
      </c>
      <c r="G10" s="2166">
        <v>424300000000</v>
      </c>
      <c r="H10" s="2166">
        <v>504000000000</v>
      </c>
      <c r="I10" s="2166">
        <v>680000000000</v>
      </c>
      <c r="J10" s="2166">
        <v>803000000000</v>
      </c>
      <c r="K10" s="2166">
        <v>832000000000</v>
      </c>
      <c r="L10" s="2166">
        <v>1042000000000</v>
      </c>
      <c r="M10" s="2166">
        <v>1231000000000</v>
      </c>
      <c r="N10" s="2166">
        <v>1390000000000</v>
      </c>
      <c r="O10" s="2166">
        <v>1531000000000</v>
      </c>
      <c r="P10" s="2166">
        <v>1975000000000</v>
      </c>
      <c r="Q10" s="1892">
        <v>2146000000000</v>
      </c>
      <c r="R10" s="1892">
        <v>2189000000000</v>
      </c>
      <c r="S10" s="1892">
        <v>2439000000000</v>
      </c>
      <c r="T10" s="1633">
        <v>2960000000000</v>
      </c>
      <c r="U10" s="1633">
        <v>3915000000000</v>
      </c>
      <c r="V10" s="1633">
        <v>4260000000000</v>
      </c>
      <c r="W10" s="1636">
        <v>4899000000000</v>
      </c>
      <c r="X10" s="1636">
        <v>5721000000000</v>
      </c>
      <c r="Y10" s="1636">
        <v>6410000000000</v>
      </c>
    </row>
    <row r="11" spans="1:25">
      <c r="A11" s="1616" t="s">
        <v>556</v>
      </c>
      <c r="B11" s="1616" t="s">
        <v>556</v>
      </c>
      <c r="C11" s="1602" t="s">
        <v>44</v>
      </c>
      <c r="D11" s="2166">
        <v>88500000000</v>
      </c>
      <c r="E11" s="2166">
        <v>154800000000</v>
      </c>
      <c r="F11" s="2166">
        <v>177600000000</v>
      </c>
      <c r="G11" s="2166">
        <v>187300000000</v>
      </c>
      <c r="H11" s="2166">
        <v>215000000000</v>
      </c>
      <c r="I11" s="2166">
        <v>239000000000</v>
      </c>
      <c r="J11" s="2166">
        <v>262000000000</v>
      </c>
      <c r="K11" s="2166">
        <v>520000000000</v>
      </c>
      <c r="L11" s="2166">
        <v>661000000000</v>
      </c>
      <c r="M11" s="2166">
        <v>762000000000</v>
      </c>
      <c r="N11" s="2166">
        <v>838000000000</v>
      </c>
      <c r="O11" s="2166">
        <v>1052000000000</v>
      </c>
      <c r="P11" s="2166">
        <v>1029000000000</v>
      </c>
      <c r="Q11" s="1892">
        <v>1258000000000</v>
      </c>
      <c r="R11" s="1892">
        <v>1509000000000</v>
      </c>
      <c r="S11" s="1892">
        <v>1671000000000</v>
      </c>
      <c r="T11" s="1633">
        <v>2123000000000</v>
      </c>
      <c r="U11" s="1633">
        <v>2102000000000</v>
      </c>
      <c r="V11" s="1633">
        <v>2251000000000</v>
      </c>
      <c r="W11" s="1636">
        <v>2517000000000</v>
      </c>
      <c r="X11" s="1636">
        <v>2974000000000</v>
      </c>
      <c r="Y11" s="1636">
        <v>3332000000000</v>
      </c>
    </row>
    <row r="12" spans="1:25">
      <c r="A12" s="1617" t="s">
        <v>631</v>
      </c>
      <c r="B12" s="1616" t="s">
        <v>5971</v>
      </c>
      <c r="C12" s="1602" t="s">
        <v>44</v>
      </c>
      <c r="D12" s="2166">
        <v>205100000000</v>
      </c>
      <c r="E12" s="2166">
        <v>194000000000</v>
      </c>
      <c r="F12" s="2166">
        <v>228400000000</v>
      </c>
      <c r="G12" s="2166">
        <v>276000000000</v>
      </c>
      <c r="H12" s="2166">
        <v>364000000000</v>
      </c>
      <c r="I12" s="2166">
        <v>453000000000</v>
      </c>
      <c r="J12" s="2166">
        <v>554000000000</v>
      </c>
      <c r="K12" s="2166">
        <v>714000000000</v>
      </c>
      <c r="L12" s="2166">
        <v>984000000000</v>
      </c>
      <c r="M12" s="2166">
        <v>1229000000000</v>
      </c>
      <c r="N12" s="2166">
        <v>1334000000000</v>
      </c>
      <c r="O12" s="2166">
        <v>1660000000000</v>
      </c>
      <c r="P12" s="2166">
        <v>2247000000000</v>
      </c>
      <c r="Q12" s="1892">
        <v>3034000000000</v>
      </c>
      <c r="R12" s="1892">
        <v>3779000000000</v>
      </c>
      <c r="S12" s="1892">
        <v>3720000000000</v>
      </c>
      <c r="T12" s="1633">
        <v>4600000000000</v>
      </c>
      <c r="U12" s="1633">
        <v>4830000000000</v>
      </c>
      <c r="V12" s="1633">
        <v>5442000000000</v>
      </c>
      <c r="W12" s="1636">
        <v>6221000000000</v>
      </c>
      <c r="X12" s="1636">
        <v>6976000000000</v>
      </c>
      <c r="Y12" s="1636">
        <v>7986000000000</v>
      </c>
    </row>
    <row r="13" spans="1:25">
      <c r="A13" s="1616" t="s">
        <v>49</v>
      </c>
      <c r="B13" s="1616" t="s">
        <v>6289</v>
      </c>
      <c r="C13" s="1602" t="s">
        <v>44</v>
      </c>
      <c r="D13" s="2166">
        <v>86900000000</v>
      </c>
      <c r="E13" s="2166">
        <v>81400000000</v>
      </c>
      <c r="F13" s="2166">
        <v>91300000000</v>
      </c>
      <c r="G13" s="2166">
        <v>111700000000</v>
      </c>
      <c r="H13" s="2166">
        <v>123000000000</v>
      </c>
      <c r="I13" s="2166">
        <v>132000000000</v>
      </c>
      <c r="J13" s="2166">
        <v>137000000000</v>
      </c>
      <c r="K13" s="2166">
        <v>219000000000</v>
      </c>
      <c r="L13" s="2166">
        <v>383000000000</v>
      </c>
      <c r="M13" s="2166">
        <v>463000000000</v>
      </c>
      <c r="N13" s="2166">
        <v>499000000000</v>
      </c>
      <c r="O13" s="2166">
        <v>604000000000</v>
      </c>
      <c r="P13" s="2166">
        <v>732000000000</v>
      </c>
      <c r="Q13" s="1892">
        <v>707000000000</v>
      </c>
      <c r="R13" s="1892">
        <v>1124000000000</v>
      </c>
      <c r="S13" s="1892">
        <v>1279000000000</v>
      </c>
      <c r="T13" s="1633">
        <v>1805000000000</v>
      </c>
      <c r="U13" s="1633">
        <v>2211000000000</v>
      </c>
      <c r="V13" s="1633">
        <v>2307000000000</v>
      </c>
      <c r="W13" s="1636">
        <v>2580000000000</v>
      </c>
      <c r="X13" s="1636">
        <v>2893000000000</v>
      </c>
      <c r="Y13" s="1636">
        <v>3411000000000</v>
      </c>
    </row>
    <row r="14" spans="1:25">
      <c r="A14" s="1604" t="s">
        <v>51</v>
      </c>
      <c r="B14" s="1612" t="s">
        <v>4964</v>
      </c>
      <c r="C14" s="1613" t="s">
        <v>41</v>
      </c>
      <c r="D14" s="2166">
        <v>80500000000</v>
      </c>
      <c r="E14" s="2166">
        <v>101800000000</v>
      </c>
      <c r="F14" s="2166">
        <v>104500000000</v>
      </c>
      <c r="G14" s="2166">
        <v>111800000000</v>
      </c>
      <c r="H14" s="2166">
        <v>117000000000</v>
      </c>
      <c r="I14" s="2166">
        <v>158000000000</v>
      </c>
      <c r="J14" s="2166">
        <v>178000000000</v>
      </c>
      <c r="K14" s="2166">
        <v>210000000000</v>
      </c>
      <c r="L14" s="2166">
        <v>275000000000</v>
      </c>
      <c r="M14" s="2166">
        <v>249000000000</v>
      </c>
      <c r="N14" s="2166">
        <v>372000000000</v>
      </c>
      <c r="O14" s="2166">
        <v>443000000000</v>
      </c>
      <c r="P14" s="2166">
        <v>741000000000</v>
      </c>
      <c r="Q14" s="1892">
        <v>713000000000</v>
      </c>
      <c r="R14" s="1892">
        <v>888000000000</v>
      </c>
      <c r="S14" s="1892">
        <v>1066000000000</v>
      </c>
      <c r="T14" s="1633">
        <v>1496000000000</v>
      </c>
      <c r="U14" s="1633">
        <v>2585000000000</v>
      </c>
      <c r="V14" s="1633">
        <v>2616000000000</v>
      </c>
      <c r="W14" s="1636">
        <v>2926000000000</v>
      </c>
      <c r="X14" s="1636">
        <v>3433000000000</v>
      </c>
      <c r="Y14" s="1636">
        <v>3846000000000</v>
      </c>
    </row>
    <row r="15" spans="1:25">
      <c r="A15" s="1616" t="s">
        <v>6290</v>
      </c>
      <c r="B15" s="1616" t="s">
        <v>6291</v>
      </c>
      <c r="C15" s="1612" t="s">
        <v>192</v>
      </c>
      <c r="D15" s="2168"/>
      <c r="E15" s="2168"/>
      <c r="F15" s="2168"/>
      <c r="G15" s="2166"/>
      <c r="H15" s="2166"/>
      <c r="I15" s="2168"/>
      <c r="J15" s="2168"/>
      <c r="K15" s="2168"/>
      <c r="L15" s="2168"/>
      <c r="M15" s="2166"/>
      <c r="N15" s="2166">
        <v>138000000000</v>
      </c>
      <c r="O15" s="2166">
        <v>158000000000</v>
      </c>
      <c r="P15" s="2166">
        <v>196000000000</v>
      </c>
      <c r="Q15" s="1892">
        <v>221000000000</v>
      </c>
      <c r="R15" s="1892">
        <v>315000000000</v>
      </c>
      <c r="S15" s="1892">
        <v>360000000000</v>
      </c>
      <c r="T15" s="1633">
        <v>426000000000</v>
      </c>
      <c r="U15" s="1633">
        <v>512000000000</v>
      </c>
      <c r="V15" s="1633">
        <v>598000000000</v>
      </c>
      <c r="W15" s="1636">
        <v>669000000000</v>
      </c>
      <c r="X15" s="1636">
        <v>750000000000</v>
      </c>
      <c r="Y15" s="1636">
        <v>840000000000</v>
      </c>
    </row>
    <row r="16" spans="1:25">
      <c r="A16" s="1617" t="s">
        <v>652</v>
      </c>
      <c r="B16" s="1616" t="s">
        <v>50</v>
      </c>
      <c r="C16" s="1612" t="s">
        <v>192</v>
      </c>
      <c r="D16" s="2168"/>
      <c r="E16" s="2168"/>
      <c r="F16" s="2168"/>
      <c r="G16" s="2166"/>
      <c r="H16" s="2166"/>
      <c r="I16" s="2168"/>
      <c r="J16" s="2168"/>
      <c r="K16" s="2168"/>
      <c r="L16" s="2168"/>
      <c r="M16" s="2166">
        <v>249000000000</v>
      </c>
      <c r="N16" s="2166">
        <v>234000000000</v>
      </c>
      <c r="O16" s="2166">
        <v>285000000000</v>
      </c>
      <c r="P16" s="2166">
        <v>545000000000</v>
      </c>
      <c r="Q16" s="1892">
        <v>492000000000</v>
      </c>
      <c r="R16" s="1892">
        <v>573000000000</v>
      </c>
      <c r="S16" s="1892">
        <v>706000000000</v>
      </c>
      <c r="T16" s="1633">
        <v>1070000000000</v>
      </c>
      <c r="U16" s="1633">
        <v>2073000000000</v>
      </c>
      <c r="V16" s="1633">
        <v>2018000000000</v>
      </c>
      <c r="W16" s="1636">
        <v>2257000000000</v>
      </c>
      <c r="X16" s="1636">
        <v>2682000000000</v>
      </c>
      <c r="Y16" s="1636">
        <v>3005000000000</v>
      </c>
    </row>
    <row r="17" spans="1:25" s="848" customFormat="1">
      <c r="A17" s="1900" t="s">
        <v>71</v>
      </c>
      <c r="B17" s="1900" t="s">
        <v>72</v>
      </c>
      <c r="C17" s="1903" t="s">
        <v>35</v>
      </c>
      <c r="D17" s="2179">
        <v>1271900000000</v>
      </c>
      <c r="E17" s="2179">
        <v>1314800000000</v>
      </c>
      <c r="F17" s="2179">
        <v>1521900000000</v>
      </c>
      <c r="G17" s="2179">
        <v>1989500000000</v>
      </c>
      <c r="H17" s="2179">
        <v>2528000000000</v>
      </c>
      <c r="I17" s="2179">
        <v>3248000000000</v>
      </c>
      <c r="J17" s="2179">
        <v>3873000000000</v>
      </c>
      <c r="K17" s="2179">
        <v>4475000000000</v>
      </c>
      <c r="L17" s="2179">
        <v>5217000000000</v>
      </c>
      <c r="M17" s="2179">
        <v>6907000000000</v>
      </c>
      <c r="N17" s="2179">
        <v>8312000000000</v>
      </c>
      <c r="O17" s="2179">
        <v>9439000000000</v>
      </c>
      <c r="P17" s="2179">
        <v>10765000000000</v>
      </c>
      <c r="Q17" s="2177">
        <v>13543000000000</v>
      </c>
      <c r="R17" s="2177">
        <v>13958000000000</v>
      </c>
      <c r="S17" s="2177">
        <v>14604000000000</v>
      </c>
      <c r="T17" s="1902">
        <v>17760000000000</v>
      </c>
      <c r="U17" s="1902">
        <v>18890000000000</v>
      </c>
      <c r="V17" s="1902">
        <v>24035000000000</v>
      </c>
      <c r="W17" s="1915">
        <v>28078000000000</v>
      </c>
      <c r="X17" s="1915">
        <v>31857000000000</v>
      </c>
      <c r="Y17" s="1915">
        <v>34417000000000</v>
      </c>
    </row>
    <row r="18" spans="1:25">
      <c r="A18" s="1604" t="s">
        <v>73</v>
      </c>
      <c r="B18" s="1612" t="s">
        <v>6292</v>
      </c>
      <c r="C18" s="1613" t="s">
        <v>75</v>
      </c>
      <c r="D18" s="2166">
        <v>807600000000</v>
      </c>
      <c r="E18" s="2166">
        <v>986600000000</v>
      </c>
      <c r="F18" s="2166">
        <v>1171400000000</v>
      </c>
      <c r="G18" s="2166">
        <v>1488600000000</v>
      </c>
      <c r="H18" s="2166">
        <v>1886000000000</v>
      </c>
      <c r="I18" s="2166">
        <v>2300000000000</v>
      </c>
      <c r="J18" s="2166">
        <v>2920000000000</v>
      </c>
      <c r="K18" s="2166">
        <v>3296000000000</v>
      </c>
      <c r="L18" s="2166">
        <v>3398000000000</v>
      </c>
      <c r="M18" s="2166">
        <v>4681000000000</v>
      </c>
      <c r="N18" s="2166">
        <v>5700000000000</v>
      </c>
      <c r="O18" s="2166">
        <v>6690000000000</v>
      </c>
      <c r="P18" s="2166">
        <v>6990000000000</v>
      </c>
      <c r="Q18" s="1892">
        <v>9445000000000</v>
      </c>
      <c r="R18" s="1892">
        <v>10299000000000</v>
      </c>
      <c r="S18" s="1892">
        <v>10893000000000</v>
      </c>
      <c r="T18" s="1633">
        <v>13420000000000</v>
      </c>
      <c r="U18" s="1633">
        <v>11617000000000</v>
      </c>
      <c r="V18" s="1633">
        <v>13673000000000</v>
      </c>
      <c r="W18" s="1636">
        <v>16032000000000</v>
      </c>
      <c r="X18" s="1636">
        <v>18188000000000</v>
      </c>
      <c r="Y18" s="1636">
        <v>20487000000000</v>
      </c>
    </row>
    <row r="19" spans="1:25">
      <c r="A19" s="1616" t="s">
        <v>79</v>
      </c>
      <c r="B19" s="1616" t="s">
        <v>4971</v>
      </c>
      <c r="C19" s="1613" t="s">
        <v>81</v>
      </c>
      <c r="D19" s="2166">
        <v>285300000000</v>
      </c>
      <c r="E19" s="2166">
        <v>308100000000</v>
      </c>
      <c r="F19" s="2166">
        <v>342000000000</v>
      </c>
      <c r="G19" s="2166">
        <v>397800000000</v>
      </c>
      <c r="H19" s="2166">
        <v>463000000000</v>
      </c>
      <c r="I19" s="2166">
        <v>551000000000</v>
      </c>
      <c r="J19" s="2166">
        <v>657000000000</v>
      </c>
      <c r="K19" s="2166">
        <v>976000000000</v>
      </c>
      <c r="L19" s="2166">
        <v>1135000000000</v>
      </c>
      <c r="M19" s="2166">
        <v>1609000000000</v>
      </c>
      <c r="N19" s="2166">
        <v>1723000000000</v>
      </c>
      <c r="O19" s="2166">
        <v>2346000000000</v>
      </c>
      <c r="P19" s="2166">
        <v>2722000000000</v>
      </c>
      <c r="Q19" s="1892">
        <v>3350000000000</v>
      </c>
      <c r="R19" s="1892">
        <v>3969000000000</v>
      </c>
      <c r="S19" s="1892">
        <v>4618000000000</v>
      </c>
      <c r="T19" s="1633">
        <v>5627000000000</v>
      </c>
      <c r="U19" s="1633">
        <v>5599000000000</v>
      </c>
      <c r="V19" s="1633">
        <v>6276000000000</v>
      </c>
      <c r="W19" s="1636">
        <v>7154000000000</v>
      </c>
      <c r="X19" s="1636">
        <v>8022000000000</v>
      </c>
      <c r="Y19" s="1636">
        <v>8987000000000</v>
      </c>
    </row>
    <row r="20" spans="1:25">
      <c r="A20" s="1616"/>
      <c r="B20" s="1612" t="s">
        <v>6293</v>
      </c>
      <c r="C20" s="1613"/>
      <c r="D20" s="2166"/>
      <c r="E20" s="2166"/>
      <c r="F20" s="2166"/>
      <c r="G20" s="2166"/>
      <c r="H20" s="2166"/>
      <c r="I20" s="2166"/>
      <c r="J20" s="2166"/>
      <c r="K20" s="2166"/>
      <c r="L20" s="2166"/>
      <c r="M20" s="2166"/>
      <c r="N20" s="2166"/>
      <c r="O20" s="2166"/>
      <c r="P20" s="2166"/>
      <c r="Q20" s="1892"/>
      <c r="R20" s="1892"/>
      <c r="S20" s="1892" t="s">
        <v>78</v>
      </c>
      <c r="T20" s="1633"/>
      <c r="U20" s="1633"/>
      <c r="V20" s="1633"/>
      <c r="W20" s="1636"/>
      <c r="X20" s="1636"/>
      <c r="Y20" s="1636"/>
    </row>
    <row r="21" spans="1:25">
      <c r="A21" s="1616" t="s">
        <v>90</v>
      </c>
      <c r="B21" s="1616" t="s">
        <v>5982</v>
      </c>
      <c r="C21" s="1613" t="s">
        <v>81</v>
      </c>
      <c r="D21" s="2166">
        <v>127000000000</v>
      </c>
      <c r="E21" s="2166">
        <v>128100000000</v>
      </c>
      <c r="F21" s="2166">
        <v>121100000000</v>
      </c>
      <c r="G21" s="2166">
        <v>99800000000</v>
      </c>
      <c r="H21" s="2166">
        <v>109000000000</v>
      </c>
      <c r="I21" s="2166">
        <v>143000000000</v>
      </c>
      <c r="J21" s="2166">
        <v>219000000000</v>
      </c>
      <c r="K21" s="2166">
        <v>216000000000</v>
      </c>
      <c r="L21" s="2166">
        <v>265000000000</v>
      </c>
      <c r="M21" s="2166">
        <v>243000000000</v>
      </c>
      <c r="N21" s="2166">
        <v>249000000000</v>
      </c>
      <c r="O21" s="2166">
        <v>353000000000</v>
      </c>
      <c r="P21" s="2166">
        <v>436000000000</v>
      </c>
      <c r="Q21" s="1892">
        <v>767000000000</v>
      </c>
      <c r="R21" s="1892">
        <v>977000000000</v>
      </c>
      <c r="S21" s="1892">
        <v>1261000000000</v>
      </c>
      <c r="T21" s="1633">
        <v>1486000000000</v>
      </c>
      <c r="U21" s="1633">
        <v>1715000000000</v>
      </c>
      <c r="V21" s="1633">
        <v>1803000000000</v>
      </c>
      <c r="W21" s="1636">
        <v>2641000000000</v>
      </c>
      <c r="X21" s="1636">
        <v>3043000000000</v>
      </c>
      <c r="Y21" s="1636">
        <v>3548000000000</v>
      </c>
    </row>
    <row r="22" spans="1:25">
      <c r="A22" s="1602" t="s">
        <v>520</v>
      </c>
      <c r="B22" s="1620" t="s">
        <v>209</v>
      </c>
      <c r="C22" s="1612" t="s">
        <v>6294</v>
      </c>
      <c r="D22" s="2166">
        <v>81400000000</v>
      </c>
      <c r="E22" s="2166">
        <v>77800000000</v>
      </c>
      <c r="F22" s="2166">
        <v>64599999999.999992</v>
      </c>
      <c r="G22" s="2166">
        <v>57000000000</v>
      </c>
      <c r="H22" s="2166">
        <v>70000000000</v>
      </c>
      <c r="I22" s="2166">
        <v>87000000000</v>
      </c>
      <c r="J22" s="2166">
        <v>164000000000</v>
      </c>
      <c r="K22" s="2166">
        <v>185000000000</v>
      </c>
      <c r="L22" s="2166">
        <v>237000000000</v>
      </c>
      <c r="M22" s="2166">
        <v>208000000000</v>
      </c>
      <c r="N22" s="2166">
        <v>208000000000</v>
      </c>
      <c r="O22" s="2166">
        <v>285000000000</v>
      </c>
      <c r="P22" s="2166">
        <v>345000000000</v>
      </c>
      <c r="Q22" s="1892">
        <v>590000000000</v>
      </c>
      <c r="R22" s="1892">
        <v>743000000000</v>
      </c>
      <c r="S22" s="1892">
        <v>917000000000</v>
      </c>
      <c r="T22" s="1633">
        <v>1010000000000</v>
      </c>
      <c r="U22" s="1633">
        <v>1216000000000</v>
      </c>
      <c r="V22" s="1633">
        <v>1130000000000</v>
      </c>
      <c r="W22" s="1636">
        <v>1793000000000</v>
      </c>
      <c r="X22" s="1636">
        <v>2020000000000</v>
      </c>
      <c r="Y22" s="1636">
        <v>2333000000000</v>
      </c>
    </row>
    <row r="23" spans="1:25">
      <c r="A23" s="1602" t="s">
        <v>586</v>
      </c>
      <c r="B23" s="1620" t="s">
        <v>6295</v>
      </c>
      <c r="C23" s="1612" t="s">
        <v>6294</v>
      </c>
      <c r="D23" s="2166">
        <v>45600000000</v>
      </c>
      <c r="E23" s="2166">
        <v>50400000000</v>
      </c>
      <c r="F23" s="2166">
        <v>56500000000</v>
      </c>
      <c r="G23" s="2166">
        <v>42800000000</v>
      </c>
      <c r="H23" s="2166">
        <v>38000000000</v>
      </c>
      <c r="I23" s="2166">
        <v>56000000000</v>
      </c>
      <c r="J23" s="2166">
        <v>55000000000</v>
      </c>
      <c r="K23" s="2166">
        <v>31000000000</v>
      </c>
      <c r="L23" s="2166">
        <v>27000000000</v>
      </c>
      <c r="M23" s="2166">
        <v>35000000000</v>
      </c>
      <c r="N23" s="2166">
        <v>41000000000</v>
      </c>
      <c r="O23" s="2166">
        <v>68000000000</v>
      </c>
      <c r="P23" s="2166">
        <v>91000000000</v>
      </c>
      <c r="Q23" s="1892">
        <v>177000000000</v>
      </c>
      <c r="R23" s="1892">
        <v>234000000000</v>
      </c>
      <c r="S23" s="1892">
        <v>344000000000</v>
      </c>
      <c r="T23" s="1633">
        <v>477000000000</v>
      </c>
      <c r="U23" s="1633">
        <v>500000000000</v>
      </c>
      <c r="V23" s="1633">
        <v>673000000000</v>
      </c>
      <c r="W23" s="1636">
        <v>847000000000</v>
      </c>
      <c r="X23" s="1636">
        <v>1023000000000</v>
      </c>
      <c r="Y23" s="1636">
        <v>1214000000000</v>
      </c>
    </row>
    <row r="24" spans="1:25">
      <c r="A24" s="1616" t="s">
        <v>6296</v>
      </c>
      <c r="B24" s="1616" t="s">
        <v>6297</v>
      </c>
      <c r="C24" s="1613" t="s">
        <v>81</v>
      </c>
      <c r="D24" s="2166">
        <v>395300000000</v>
      </c>
      <c r="E24" s="2166">
        <v>550400000000</v>
      </c>
      <c r="F24" s="2166">
        <v>708300000000</v>
      </c>
      <c r="G24" s="2166">
        <v>991100000000</v>
      </c>
      <c r="H24" s="2166">
        <v>1314000000000</v>
      </c>
      <c r="I24" s="2166">
        <v>1606000000000</v>
      </c>
      <c r="J24" s="2166">
        <v>2044000000000</v>
      </c>
      <c r="K24" s="2166">
        <v>2105000000000</v>
      </c>
      <c r="L24" s="2166">
        <v>1998000000000</v>
      </c>
      <c r="M24" s="2166">
        <v>2830000000000</v>
      </c>
      <c r="N24" s="2166">
        <v>3728000000000</v>
      </c>
      <c r="O24" s="2166">
        <v>3991000000000</v>
      </c>
      <c r="P24" s="2166">
        <v>3831000000000</v>
      </c>
      <c r="Q24" s="1892">
        <v>5328000000000</v>
      </c>
      <c r="R24" s="1892">
        <v>5352000000000</v>
      </c>
      <c r="S24" s="1892">
        <v>5015000000000</v>
      </c>
      <c r="T24" s="1633">
        <v>6306000000000</v>
      </c>
      <c r="U24" s="1633">
        <v>4302000000000</v>
      </c>
      <c r="V24" s="1633">
        <v>5594000000000</v>
      </c>
      <c r="W24" s="1636">
        <v>6238000000000</v>
      </c>
      <c r="X24" s="1636">
        <v>7123000000000</v>
      </c>
      <c r="Y24" s="1636">
        <v>7952000000000</v>
      </c>
    </row>
    <row r="25" spans="1:25">
      <c r="A25" s="1602" t="s">
        <v>6298</v>
      </c>
      <c r="B25" s="1620" t="s">
        <v>6299</v>
      </c>
      <c r="C25" s="1612" t="s">
        <v>6300</v>
      </c>
      <c r="D25" s="2168"/>
      <c r="E25" s="2168"/>
      <c r="F25" s="2168"/>
      <c r="G25" s="2166"/>
      <c r="H25" s="2166"/>
      <c r="I25" s="2166"/>
      <c r="J25" s="2166"/>
      <c r="K25" s="2166">
        <v>18000000000</v>
      </c>
      <c r="L25" s="2166">
        <v>114000000000</v>
      </c>
      <c r="M25" s="2166" t="s">
        <v>602</v>
      </c>
      <c r="N25" s="2166" t="s">
        <v>602</v>
      </c>
      <c r="O25" s="2166" t="s">
        <v>602</v>
      </c>
      <c r="P25" s="2166" t="s">
        <v>602</v>
      </c>
      <c r="Q25" s="2166" t="s">
        <v>602</v>
      </c>
      <c r="R25" s="2166"/>
      <c r="S25" s="2166"/>
      <c r="T25" s="1897"/>
      <c r="U25" s="1897"/>
      <c r="V25" s="1897"/>
      <c r="W25" s="1636"/>
      <c r="X25" s="1636"/>
      <c r="Y25" s="1636"/>
    </row>
    <row r="26" spans="1:25">
      <c r="A26" s="1602" t="s">
        <v>6301</v>
      </c>
      <c r="B26" s="1620" t="s">
        <v>6302</v>
      </c>
      <c r="C26" s="1612" t="s">
        <v>6300</v>
      </c>
      <c r="D26" s="2168"/>
      <c r="E26" s="2168"/>
      <c r="F26" s="2168"/>
      <c r="G26" s="2166"/>
      <c r="H26" s="2166"/>
      <c r="I26" s="2166"/>
      <c r="J26" s="2166"/>
      <c r="K26" s="2166"/>
      <c r="L26" s="2166"/>
      <c r="M26" s="2166"/>
      <c r="N26" s="2166"/>
      <c r="O26" s="2166"/>
      <c r="P26" s="2166"/>
      <c r="Q26" s="2166"/>
      <c r="R26" s="2166"/>
      <c r="S26" s="2166">
        <v>75000000000</v>
      </c>
      <c r="T26" s="1897"/>
      <c r="U26" s="1897"/>
      <c r="V26" s="1897"/>
      <c r="W26" s="1636"/>
      <c r="X26" s="1636"/>
      <c r="Y26" s="1636"/>
    </row>
    <row r="27" spans="1:25">
      <c r="A27" s="1602" t="s">
        <v>6303</v>
      </c>
      <c r="B27" s="1620" t="s">
        <v>6304</v>
      </c>
      <c r="C27" s="1612" t="s">
        <v>6300</v>
      </c>
      <c r="D27" s="2168"/>
      <c r="E27" s="2168"/>
      <c r="F27" s="2168"/>
      <c r="G27" s="2166" t="s">
        <v>602</v>
      </c>
      <c r="H27" s="2166"/>
      <c r="I27" s="2168"/>
      <c r="J27" s="2168"/>
      <c r="K27" s="2168"/>
      <c r="L27" s="2168"/>
      <c r="M27" s="2168"/>
      <c r="N27" s="2166"/>
      <c r="O27" s="2166"/>
      <c r="P27" s="2166"/>
      <c r="Q27" s="2166"/>
      <c r="R27" s="2169"/>
      <c r="S27" s="2166">
        <v>0</v>
      </c>
      <c r="T27" s="1897"/>
      <c r="U27" s="1897"/>
      <c r="V27" s="1897"/>
      <c r="W27" s="1636"/>
      <c r="X27" s="1636"/>
      <c r="Y27" s="1636"/>
    </row>
    <row r="28" spans="1:25">
      <c r="A28" s="1602" t="s">
        <v>6305</v>
      </c>
      <c r="B28" s="1620" t="s">
        <v>6306</v>
      </c>
      <c r="C28" s="1612" t="s">
        <v>6300</v>
      </c>
      <c r="D28" s="2168"/>
      <c r="E28" s="2168"/>
      <c r="F28" s="2168"/>
      <c r="G28" s="2166"/>
      <c r="H28" s="2166"/>
      <c r="I28" s="2168"/>
      <c r="J28" s="2168"/>
      <c r="K28" s="2168"/>
      <c r="L28" s="2168"/>
      <c r="M28" s="2168"/>
      <c r="N28" s="2166"/>
      <c r="O28" s="2166"/>
      <c r="P28" s="2166"/>
      <c r="Q28" s="2166"/>
      <c r="R28" s="2169"/>
      <c r="S28" s="2166"/>
      <c r="T28" s="1897"/>
      <c r="U28" s="1897"/>
      <c r="V28" s="1897"/>
      <c r="W28" s="1636"/>
      <c r="X28" s="1636"/>
      <c r="Y28" s="1636"/>
    </row>
    <row r="29" spans="1:25">
      <c r="A29" s="1616" t="s">
        <v>6307</v>
      </c>
      <c r="B29" s="1620" t="s">
        <v>6308</v>
      </c>
      <c r="C29" s="1612" t="s">
        <v>6300</v>
      </c>
      <c r="D29" s="2168"/>
      <c r="E29" s="2168"/>
      <c r="F29" s="2168"/>
      <c r="G29" s="2166"/>
      <c r="H29" s="2166"/>
      <c r="I29" s="2168"/>
      <c r="J29" s="2168"/>
      <c r="K29" s="2166">
        <f t="shared" ref="K29" si="1">K24-K25-K26-K27-K28</f>
        <v>2087000000000</v>
      </c>
      <c r="L29" s="2166">
        <f t="shared" ref="L29" si="2">L24-L25-L26-L27-L28</f>
        <v>1884000000000</v>
      </c>
      <c r="M29" s="2168"/>
      <c r="N29" s="2166"/>
      <c r="O29" s="2166"/>
      <c r="P29" s="2166"/>
      <c r="Q29" s="2166"/>
      <c r="R29" s="2166"/>
      <c r="S29" s="2166">
        <f>S24-S25-S26-S27-S28</f>
        <v>4940000000000</v>
      </c>
      <c r="T29" s="1897"/>
      <c r="U29" s="1897"/>
      <c r="V29" s="1897"/>
      <c r="W29" s="1897"/>
      <c r="X29" s="1897"/>
      <c r="Y29" s="1636"/>
    </row>
    <row r="30" spans="1:25">
      <c r="A30" s="1612" t="s">
        <v>92</v>
      </c>
      <c r="B30" s="1612" t="s">
        <v>6309</v>
      </c>
      <c r="C30" s="1613" t="s">
        <v>75</v>
      </c>
      <c r="D30" s="2166">
        <v>359900000000</v>
      </c>
      <c r="E30" s="2166">
        <v>286300000000</v>
      </c>
      <c r="F30" s="2166">
        <v>291300000000</v>
      </c>
      <c r="G30" s="2166">
        <v>500900000000</v>
      </c>
      <c r="H30" s="2166">
        <v>642000000000</v>
      </c>
      <c r="I30" s="2166">
        <v>949000000000</v>
      </c>
      <c r="J30" s="2166">
        <v>953000000000</v>
      </c>
      <c r="K30" s="2166">
        <v>1179000000000</v>
      </c>
      <c r="L30" s="2166">
        <v>1819000000000</v>
      </c>
      <c r="M30" s="2166">
        <v>2226000000000</v>
      </c>
      <c r="N30" s="2166">
        <v>2611000000000</v>
      </c>
      <c r="O30" s="2166">
        <v>2749000000000</v>
      </c>
      <c r="P30" s="2166">
        <v>3775000000000</v>
      </c>
      <c r="Q30" s="1892">
        <v>4098000000000</v>
      </c>
      <c r="R30" s="1892">
        <v>3660000000000</v>
      </c>
      <c r="S30" s="1892">
        <v>3710000000000</v>
      </c>
      <c r="T30" s="1633">
        <v>4340000000000</v>
      </c>
      <c r="U30" s="1633">
        <v>7273000000000</v>
      </c>
      <c r="V30" s="1633">
        <v>10362000000000</v>
      </c>
      <c r="W30" s="1636">
        <v>12047000000000</v>
      </c>
      <c r="X30" s="1636">
        <v>13669000000000</v>
      </c>
      <c r="Y30" s="1636">
        <v>13930000000000</v>
      </c>
    </row>
    <row r="31" spans="1:25">
      <c r="A31" s="1619" t="s">
        <v>239</v>
      </c>
      <c r="B31" s="1616" t="s">
        <v>4982</v>
      </c>
      <c r="C31" s="1613" t="s">
        <v>95</v>
      </c>
      <c r="D31" s="2166">
        <v>19400000000</v>
      </c>
      <c r="E31" s="2166">
        <v>35100000000</v>
      </c>
      <c r="F31" s="2166">
        <v>50200000000</v>
      </c>
      <c r="G31" s="2166">
        <v>95700000000</v>
      </c>
      <c r="H31" s="2166">
        <v>133000000000</v>
      </c>
      <c r="I31" s="2166">
        <v>240000000000</v>
      </c>
      <c r="J31" s="2166">
        <v>296000000000</v>
      </c>
      <c r="K31" s="2166">
        <v>504000000000</v>
      </c>
      <c r="L31" s="2166">
        <v>567000000000</v>
      </c>
      <c r="M31" s="2166">
        <v>906000000000</v>
      </c>
      <c r="N31" s="2166">
        <v>1005000000000</v>
      </c>
      <c r="O31" s="2166">
        <v>985000000000</v>
      </c>
      <c r="P31" s="2166">
        <v>1872000000000</v>
      </c>
      <c r="Q31" s="1892">
        <v>1913000000000</v>
      </c>
      <c r="R31" s="1892">
        <v>1855000000000</v>
      </c>
      <c r="S31" s="1892">
        <v>2265000000000</v>
      </c>
      <c r="T31" s="1633">
        <v>2905000000000</v>
      </c>
      <c r="U31" s="1633">
        <v>5141000000000</v>
      </c>
      <c r="V31" s="1633">
        <v>7750000000000</v>
      </c>
      <c r="W31" s="1636">
        <v>7519000000000</v>
      </c>
      <c r="X31" s="1636">
        <v>8685000000000</v>
      </c>
      <c r="Y31" s="1636">
        <v>8948000000000</v>
      </c>
    </row>
    <row r="32" spans="1:25">
      <c r="A32" s="1602" t="s">
        <v>6298</v>
      </c>
      <c r="B32" s="1620" t="s">
        <v>6310</v>
      </c>
      <c r="C32" s="1612" t="s">
        <v>1237</v>
      </c>
      <c r="D32" s="2168"/>
      <c r="E32" s="2168"/>
      <c r="F32" s="2168"/>
      <c r="G32" s="2166"/>
      <c r="H32" s="2166"/>
      <c r="I32" s="2166">
        <v>0</v>
      </c>
      <c r="J32" s="2166">
        <v>0</v>
      </c>
      <c r="K32" s="2166">
        <v>105000000000</v>
      </c>
      <c r="L32" s="2166">
        <v>114000000000</v>
      </c>
      <c r="M32" s="2166"/>
      <c r="N32" s="2166">
        <v>0</v>
      </c>
      <c r="O32" s="2166">
        <v>0</v>
      </c>
      <c r="P32" s="2166">
        <v>0</v>
      </c>
      <c r="Q32" s="1892"/>
      <c r="R32" s="1892"/>
      <c r="S32" s="1892"/>
      <c r="T32" s="1633"/>
      <c r="U32" s="1633"/>
      <c r="V32" s="1633"/>
      <c r="W32" s="1636"/>
      <c r="X32" s="1636"/>
      <c r="Y32" s="1636"/>
    </row>
    <row r="33" spans="1:25">
      <c r="A33" s="2170" t="s">
        <v>5737</v>
      </c>
      <c r="B33" s="1620" t="s">
        <v>6311</v>
      </c>
      <c r="C33" s="1612" t="s">
        <v>1237</v>
      </c>
      <c r="D33" s="2168"/>
      <c r="E33" s="2168"/>
      <c r="F33" s="2168"/>
      <c r="G33" s="2166"/>
      <c r="H33" s="2166"/>
      <c r="I33" s="2166"/>
      <c r="J33" s="2166"/>
      <c r="K33" s="2166"/>
      <c r="L33" s="2166"/>
      <c r="M33" s="2166"/>
      <c r="N33" s="2166"/>
      <c r="O33" s="2166"/>
      <c r="P33" s="2166"/>
      <c r="Q33" s="1892"/>
      <c r="R33" s="1892"/>
      <c r="S33" s="1892">
        <v>58000000000</v>
      </c>
      <c r="T33" s="1633"/>
      <c r="U33" s="1633"/>
      <c r="V33" s="1633"/>
      <c r="W33" s="1636"/>
      <c r="X33" s="1636"/>
      <c r="Y33" s="1636"/>
    </row>
    <row r="34" spans="1:25">
      <c r="A34" s="1602" t="s">
        <v>6312</v>
      </c>
      <c r="B34" s="1620" t="s">
        <v>6313</v>
      </c>
      <c r="C34" s="1612" t="s">
        <v>1237</v>
      </c>
      <c r="D34" s="2168"/>
      <c r="E34" s="2168"/>
      <c r="F34" s="2168"/>
      <c r="G34" s="2166"/>
      <c r="H34" s="2166"/>
      <c r="I34" s="2166">
        <v>240000000000</v>
      </c>
      <c r="J34" s="2166">
        <v>296000000000</v>
      </c>
      <c r="K34" s="2166">
        <v>399000000000</v>
      </c>
      <c r="L34" s="2166">
        <v>453000000000</v>
      </c>
      <c r="M34" s="2166">
        <v>906000000000</v>
      </c>
      <c r="N34" s="2166">
        <v>1005000000000</v>
      </c>
      <c r="O34" s="2166">
        <v>985000000000</v>
      </c>
      <c r="P34" s="2166">
        <v>1872000000000</v>
      </c>
      <c r="Q34" s="1892"/>
      <c r="R34" s="1892"/>
      <c r="S34" s="1892">
        <f>S31-S33</f>
        <v>2207000000000</v>
      </c>
      <c r="T34" s="1633"/>
      <c r="U34" s="1633"/>
      <c r="V34" s="1633"/>
      <c r="W34" s="1633"/>
      <c r="X34" s="1633"/>
      <c r="Y34" s="1636"/>
    </row>
    <row r="35" spans="1:25">
      <c r="A35" s="1619" t="s">
        <v>395</v>
      </c>
      <c r="B35" s="1616" t="s">
        <v>6314</v>
      </c>
      <c r="C35" s="1613" t="s">
        <v>95</v>
      </c>
      <c r="D35" s="2166">
        <v>340500000000</v>
      </c>
      <c r="E35" s="2166">
        <v>251200000000</v>
      </c>
      <c r="F35" s="2166">
        <v>241100000000</v>
      </c>
      <c r="G35" s="2166">
        <v>405200000000</v>
      </c>
      <c r="H35" s="2166">
        <v>509000000000</v>
      </c>
      <c r="I35" s="2166">
        <v>709000000000</v>
      </c>
      <c r="J35" s="2166">
        <v>657000000000</v>
      </c>
      <c r="K35" s="2166">
        <v>675000000000</v>
      </c>
      <c r="L35" s="2166">
        <v>1252000000000</v>
      </c>
      <c r="M35" s="2166">
        <v>1320000000000</v>
      </c>
      <c r="N35" s="2166">
        <v>1607000000000</v>
      </c>
      <c r="O35" s="2166">
        <v>1764000000000</v>
      </c>
      <c r="P35" s="2166">
        <v>1902000000000</v>
      </c>
      <c r="Q35" s="1892">
        <v>2185000000000</v>
      </c>
      <c r="R35" s="1892">
        <v>1805000000000</v>
      </c>
      <c r="S35" s="1892">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7">
        <f>D17-D18-D30</f>
        <v>104400000000</v>
      </c>
      <c r="E36" s="2167">
        <f>E17-E18-E30</f>
        <v>41900000000</v>
      </c>
      <c r="F36" s="2167">
        <f>F17-F18-F30</f>
        <v>59200000000</v>
      </c>
      <c r="G36" s="2166"/>
      <c r="H36" s="2166"/>
      <c r="I36" s="2166"/>
      <c r="J36" s="2166"/>
      <c r="K36" s="2166"/>
      <c r="L36" s="2166"/>
      <c r="M36" s="2166"/>
      <c r="N36" s="2166"/>
      <c r="O36" s="2166"/>
      <c r="P36" s="2166"/>
      <c r="Q36" s="2166"/>
      <c r="R36" s="2166"/>
      <c r="S36" s="2166"/>
      <c r="T36" s="1897"/>
      <c r="U36" s="1897"/>
      <c r="V36" s="1897"/>
      <c r="W36" s="1636"/>
      <c r="X36" s="1636"/>
      <c r="Y36" s="1636"/>
    </row>
    <row r="37" spans="1:25">
      <c r="A37" s="1602" t="s">
        <v>76</v>
      </c>
      <c r="B37" s="1612" t="s">
        <v>6315</v>
      </c>
      <c r="C37" s="1612"/>
      <c r="D37" s="2166"/>
      <c r="E37" s="2166"/>
      <c r="F37" s="2166"/>
      <c r="G37" s="2166"/>
      <c r="H37" s="2166"/>
      <c r="I37" s="2168"/>
      <c r="J37" s="2168"/>
      <c r="K37" s="2168"/>
      <c r="L37" s="2166"/>
      <c r="M37" s="2166">
        <v>0</v>
      </c>
      <c r="N37" s="2166">
        <v>0</v>
      </c>
      <c r="O37" s="2166"/>
      <c r="P37" s="2166" t="s">
        <v>78</v>
      </c>
      <c r="Q37" s="1892"/>
      <c r="R37" s="1892"/>
      <c r="S37" s="1892" t="s">
        <v>78</v>
      </c>
      <c r="T37" s="1633"/>
      <c r="U37" s="1633"/>
      <c r="V37" s="1633"/>
      <c r="W37" s="1636"/>
      <c r="X37" s="1636"/>
      <c r="Y37" s="1636"/>
    </row>
    <row r="38" spans="1:25">
      <c r="A38" s="1602" t="s">
        <v>76</v>
      </c>
      <c r="B38" s="1612" t="s">
        <v>6316</v>
      </c>
      <c r="C38" s="1612"/>
      <c r="D38" s="2166">
        <v>-534400000000</v>
      </c>
      <c r="E38" s="2166">
        <v>-410700000000</v>
      </c>
      <c r="F38" s="2166">
        <v>-479500000000</v>
      </c>
      <c r="G38" s="2166">
        <v>-785500000000</v>
      </c>
      <c r="H38" s="2166">
        <v>-1069000000000</v>
      </c>
      <c r="I38" s="2166">
        <v>-1475000000000</v>
      </c>
      <c r="J38" s="2166">
        <v>-1748000000000</v>
      </c>
      <c r="K38" s="2166">
        <v>-1736000000000</v>
      </c>
      <c r="L38" s="2168">
        <v>-1583000000000</v>
      </c>
      <c r="M38" s="2166">
        <v>-2614000000000</v>
      </c>
      <c r="N38" s="2166">
        <v>-3512000000000</v>
      </c>
      <c r="O38" s="2166">
        <v>-3701000000000</v>
      </c>
      <c r="P38" s="2166">
        <v>-3543000000000</v>
      </c>
      <c r="Q38" s="1892">
        <v>-5100000000000</v>
      </c>
      <c r="R38" s="1892">
        <v>-3776000000000</v>
      </c>
      <c r="S38" s="1892">
        <v>-3646000000000</v>
      </c>
      <c r="T38" s="1633"/>
      <c r="U38" s="1633"/>
      <c r="V38" s="1633"/>
      <c r="W38" s="1636"/>
      <c r="X38" s="1636"/>
      <c r="Y38" s="1636"/>
    </row>
    <row r="39" spans="1:25" s="848" customFormat="1">
      <c r="A39" s="2180" t="s">
        <v>53</v>
      </c>
      <c r="B39" s="1903" t="s">
        <v>53</v>
      </c>
      <c r="C39" s="1905" t="s">
        <v>38</v>
      </c>
      <c r="D39" s="2179">
        <v>307300000000</v>
      </c>
      <c r="E39" s="2179">
        <v>286300000000</v>
      </c>
      <c r="F39" s="2179">
        <v>385200000000</v>
      </c>
      <c r="G39" s="2179">
        <v>622300000000</v>
      </c>
      <c r="H39" s="2179">
        <v>697000000000</v>
      </c>
      <c r="I39" s="2179">
        <v>1021000000000</v>
      </c>
      <c r="J39" s="2179">
        <v>911000000000</v>
      </c>
      <c r="K39" s="2179">
        <f>K40+K43+K44+K45+K46</f>
        <v>956000000000</v>
      </c>
      <c r="L39" s="2179">
        <v>1581000000000</v>
      </c>
      <c r="M39" s="2179">
        <v>1340000000000</v>
      </c>
      <c r="N39" s="2179">
        <v>1405000000000</v>
      </c>
      <c r="O39" s="2179">
        <v>1627000000000</v>
      </c>
      <c r="P39" s="2179">
        <v>1855000000000</v>
      </c>
      <c r="Q39" s="2177">
        <v>1728000000000</v>
      </c>
      <c r="R39" s="2177">
        <v>1588000000000</v>
      </c>
      <c r="S39" s="2177">
        <v>1024000000000</v>
      </c>
      <c r="T39" s="1902">
        <v>495000000000</v>
      </c>
      <c r="U39" s="1902">
        <v>1092000000000</v>
      </c>
      <c r="V39" s="1902">
        <v>998000000000</v>
      </c>
      <c r="W39" s="1915">
        <v>1502000000000</v>
      </c>
      <c r="X39" s="1915">
        <v>1598000000000</v>
      </c>
      <c r="Y39" s="1915">
        <v>1581000000000</v>
      </c>
    </row>
    <row r="40" spans="1:25">
      <c r="A40" s="1602" t="s">
        <v>1299</v>
      </c>
      <c r="B40" s="1616" t="s">
        <v>6317</v>
      </c>
      <c r="C40" s="1891" t="s">
        <v>57</v>
      </c>
      <c r="D40" s="2166">
        <v>94300000000</v>
      </c>
      <c r="E40" s="2166">
        <v>114000000000</v>
      </c>
      <c r="F40" s="2166">
        <v>183000000000</v>
      </c>
      <c r="G40" s="2166">
        <v>293900000000</v>
      </c>
      <c r="H40" s="2166">
        <v>371000000000</v>
      </c>
      <c r="I40" s="2166">
        <v>548000000000</v>
      </c>
      <c r="J40" s="2166">
        <v>507000000000</v>
      </c>
      <c r="K40" s="2166">
        <v>591000000000</v>
      </c>
      <c r="L40" s="2166">
        <v>832000000000</v>
      </c>
      <c r="M40" s="2166">
        <v>798000000000</v>
      </c>
      <c r="N40" s="2166">
        <v>924000000000</v>
      </c>
      <c r="O40" s="2166">
        <v>1062000000000</v>
      </c>
      <c r="P40" s="2166">
        <v>1021000000000</v>
      </c>
      <c r="Q40" s="1892">
        <v>818000000000</v>
      </c>
      <c r="R40" s="1892">
        <v>703000000000</v>
      </c>
      <c r="S40" s="1892">
        <v>510000000000</v>
      </c>
      <c r="T40" s="1633">
        <v>86000000000</v>
      </c>
      <c r="U40" s="1633">
        <v>359000000000</v>
      </c>
      <c r="V40" s="1633">
        <v>344000000000</v>
      </c>
      <c r="W40" s="1636">
        <v>447000000000</v>
      </c>
      <c r="X40" s="1636">
        <v>508000000000</v>
      </c>
      <c r="Y40" s="1636">
        <v>530000000000</v>
      </c>
    </row>
    <row r="41" spans="1:25">
      <c r="A41" s="1602" t="s">
        <v>6318</v>
      </c>
      <c r="B41" s="1620" t="s">
        <v>6319</v>
      </c>
      <c r="C41" s="1612" t="s">
        <v>6320</v>
      </c>
      <c r="D41" s="2168"/>
      <c r="E41" s="2168"/>
      <c r="F41" s="2168"/>
      <c r="G41" s="2166"/>
      <c r="H41" s="2166"/>
      <c r="I41" s="2168"/>
      <c r="J41" s="2168"/>
      <c r="K41" s="2168"/>
      <c r="L41" s="2166">
        <v>206000000000</v>
      </c>
      <c r="M41" s="2166">
        <v>194000000000</v>
      </c>
      <c r="N41" s="2166">
        <v>258000000000</v>
      </c>
      <c r="O41" s="2166">
        <v>335000000000</v>
      </c>
      <c r="P41" s="2166">
        <v>301000000000</v>
      </c>
      <c r="Q41" s="1892">
        <v>281000000000</v>
      </c>
      <c r="R41" s="1892">
        <v>189000000000</v>
      </c>
      <c r="S41" s="1892">
        <v>128000000000</v>
      </c>
      <c r="T41" s="1633">
        <v>86000000000</v>
      </c>
      <c r="U41" s="1633">
        <v>169000000000</v>
      </c>
      <c r="V41" s="1636">
        <v>201000000000</v>
      </c>
      <c r="W41" s="1636">
        <v>208000000000</v>
      </c>
      <c r="X41" s="1636">
        <v>256000000000</v>
      </c>
      <c r="Y41" s="1636">
        <v>264000000000</v>
      </c>
    </row>
    <row r="42" spans="1:25">
      <c r="A42" s="1602" t="s">
        <v>50</v>
      </c>
      <c r="B42" s="2329" t="s">
        <v>50</v>
      </c>
      <c r="C42" s="1612" t="s">
        <v>6320</v>
      </c>
      <c r="D42" s="2168"/>
      <c r="E42" s="2168"/>
      <c r="F42" s="2168"/>
      <c r="G42" s="2166"/>
      <c r="H42" s="2166"/>
      <c r="I42" s="2168"/>
      <c r="J42" s="2168"/>
      <c r="K42" s="2168"/>
      <c r="L42" s="2166">
        <f>L40-L41</f>
        <v>626000000000</v>
      </c>
      <c r="M42" s="2166">
        <f t="shared" ref="M42:S42" si="3">M40-M41</f>
        <v>604000000000</v>
      </c>
      <c r="N42" s="2166">
        <f t="shared" si="3"/>
        <v>666000000000</v>
      </c>
      <c r="O42" s="2166">
        <f t="shared" si="3"/>
        <v>727000000000</v>
      </c>
      <c r="P42" s="2166">
        <f t="shared" si="3"/>
        <v>720000000000</v>
      </c>
      <c r="Q42" s="2166">
        <f t="shared" si="3"/>
        <v>537000000000</v>
      </c>
      <c r="R42" s="2166">
        <f t="shared" si="3"/>
        <v>514000000000</v>
      </c>
      <c r="S42" s="2166">
        <f t="shared" si="3"/>
        <v>382000000000</v>
      </c>
      <c r="T42" s="1897">
        <f>T40-T41</f>
        <v>0</v>
      </c>
      <c r="U42" s="1897">
        <f t="shared" ref="U42:Y42" si="4">U40-U41</f>
        <v>190000000000</v>
      </c>
      <c r="V42" s="1897">
        <f t="shared" si="4"/>
        <v>143000000000</v>
      </c>
      <c r="W42" s="1897">
        <f t="shared" si="4"/>
        <v>239000000000</v>
      </c>
      <c r="X42" s="1897">
        <f t="shared" si="4"/>
        <v>252000000000</v>
      </c>
      <c r="Y42" s="1897">
        <f t="shared" si="4"/>
        <v>266000000000</v>
      </c>
    </row>
    <row r="43" spans="1:25">
      <c r="A43" s="1619" t="s">
        <v>567</v>
      </c>
      <c r="B43" s="1616" t="s">
        <v>1222</v>
      </c>
      <c r="C43" s="1891" t="s">
        <v>57</v>
      </c>
      <c r="D43" s="2166">
        <v>207500000000</v>
      </c>
      <c r="E43" s="2166">
        <v>123600000000</v>
      </c>
      <c r="F43" s="2166">
        <v>140200000000</v>
      </c>
      <c r="G43" s="2166">
        <v>255500000000</v>
      </c>
      <c r="H43" s="2166">
        <v>248000000000</v>
      </c>
      <c r="I43" s="2166">
        <v>400000000000</v>
      </c>
      <c r="J43" s="2166">
        <v>328000000000</v>
      </c>
      <c r="K43" s="2166">
        <v>242000000000</v>
      </c>
      <c r="L43" s="2166">
        <v>636000000000</v>
      </c>
      <c r="M43" s="2166">
        <v>462000000000</v>
      </c>
      <c r="N43" s="2166">
        <v>459000000000</v>
      </c>
      <c r="O43" s="2166">
        <v>566000000000</v>
      </c>
      <c r="P43" s="2166">
        <v>834000000000</v>
      </c>
      <c r="Q43" s="1892">
        <v>910000000000</v>
      </c>
      <c r="R43" s="1892">
        <v>885000000000</v>
      </c>
      <c r="S43" s="1892">
        <v>514000000000</v>
      </c>
      <c r="T43" s="1633">
        <v>409000000000</v>
      </c>
      <c r="U43" s="1633">
        <v>733000000000</v>
      </c>
      <c r="V43" s="1633">
        <v>653000000000</v>
      </c>
      <c r="W43" s="1636">
        <v>1055000000000</v>
      </c>
      <c r="X43" s="1636">
        <v>1090000000000</v>
      </c>
      <c r="Y43" s="1636">
        <v>1052000000000</v>
      </c>
    </row>
    <row r="44" spans="1:25">
      <c r="A44" s="1616" t="s">
        <v>6321</v>
      </c>
      <c r="B44" s="1616" t="s">
        <v>6322</v>
      </c>
      <c r="C44" s="1891" t="s">
        <v>57</v>
      </c>
      <c r="D44" s="2166">
        <v>5500000000</v>
      </c>
      <c r="E44" s="2166">
        <v>48700000000</v>
      </c>
      <c r="F44" s="2166">
        <v>62000000000</v>
      </c>
      <c r="G44" s="2166">
        <v>72900000000</v>
      </c>
      <c r="H44" s="2166">
        <v>77000000000</v>
      </c>
      <c r="I44" s="2166">
        <v>72000000000</v>
      </c>
      <c r="J44" s="2166">
        <v>76000000000</v>
      </c>
      <c r="K44" s="2166">
        <v>0</v>
      </c>
      <c r="L44" s="2166"/>
      <c r="M44" s="2166"/>
      <c r="N44" s="2166"/>
      <c r="O44" s="2166"/>
      <c r="P44" s="2166"/>
      <c r="Q44" s="2166"/>
      <c r="R44" s="2166"/>
      <c r="S44" s="2166"/>
      <c r="T44" s="1897"/>
      <c r="U44" s="1897"/>
      <c r="V44" s="1897"/>
      <c r="W44" s="1636"/>
      <c r="X44" s="1636"/>
      <c r="Y44" s="1636"/>
    </row>
    <row r="45" spans="1:25">
      <c r="A45" s="1616" t="s">
        <v>6323</v>
      </c>
      <c r="B45" s="1616" t="s">
        <v>6324</v>
      </c>
      <c r="C45" s="1891" t="s">
        <v>57</v>
      </c>
      <c r="D45" s="2168"/>
      <c r="E45" s="2168"/>
      <c r="F45" s="2168"/>
      <c r="G45" s="2166"/>
      <c r="H45" s="2166"/>
      <c r="I45" s="2166">
        <v>0</v>
      </c>
      <c r="J45" s="2166">
        <v>0</v>
      </c>
      <c r="K45" s="2166">
        <v>123000000000</v>
      </c>
      <c r="L45" s="2166">
        <v>114000000000</v>
      </c>
      <c r="M45" s="2166">
        <v>68000000000</v>
      </c>
      <c r="N45" s="2166">
        <v>22000000000</v>
      </c>
      <c r="O45" s="2166"/>
      <c r="P45" s="2166"/>
      <c r="Q45" s="2166"/>
      <c r="R45" s="2166"/>
      <c r="S45" s="2166"/>
      <c r="T45" s="1897"/>
      <c r="U45" s="1897"/>
      <c r="V45" s="1897"/>
      <c r="W45" s="1636"/>
      <c r="X45" s="1636"/>
      <c r="Y45" s="1636"/>
    </row>
    <row r="46" spans="1:25">
      <c r="A46" s="1616" t="s">
        <v>6325</v>
      </c>
      <c r="B46" s="1616" t="s">
        <v>6326</v>
      </c>
      <c r="C46" s="1891" t="s">
        <v>57</v>
      </c>
      <c r="D46" s="2168"/>
      <c r="E46" s="2168"/>
      <c r="F46" s="2168"/>
      <c r="G46" s="2166"/>
      <c r="H46" s="2166"/>
      <c r="I46" s="2168"/>
      <c r="J46" s="2168"/>
      <c r="K46" s="2168"/>
      <c r="L46" s="2166">
        <v>0</v>
      </c>
      <c r="M46" s="2166">
        <v>12000000000</v>
      </c>
      <c r="N46" s="2166"/>
      <c r="O46" s="2166"/>
      <c r="P46" s="2166"/>
      <c r="Q46" s="2166"/>
      <c r="R46" s="2166"/>
      <c r="S46" s="2166"/>
      <c r="T46" s="1897"/>
      <c r="U46" s="1897"/>
      <c r="V46" s="1897"/>
      <c r="W46" s="1636"/>
      <c r="X46" s="1636"/>
      <c r="Y46" s="1636"/>
    </row>
    <row r="47" spans="1:25">
      <c r="A47" s="1602" t="s">
        <v>76</v>
      </c>
      <c r="B47" s="1612" t="s">
        <v>6327</v>
      </c>
      <c r="C47" s="1612"/>
      <c r="D47" s="2168"/>
      <c r="E47" s="2168"/>
      <c r="F47" s="2168"/>
      <c r="G47" s="2166"/>
      <c r="H47" s="2166"/>
      <c r="I47" s="2168"/>
      <c r="J47" s="2168"/>
      <c r="K47" s="2168" t="s">
        <v>602</v>
      </c>
      <c r="L47" s="2168"/>
      <c r="M47" s="2168"/>
      <c r="N47" s="2168"/>
      <c r="O47" s="2166">
        <v>-297000000000</v>
      </c>
      <c r="P47" s="2166">
        <v>168000000000</v>
      </c>
      <c r="Q47" s="1892">
        <v>259000000000</v>
      </c>
      <c r="R47" s="1892">
        <v>-211000000000</v>
      </c>
      <c r="S47" s="1892">
        <v>-184000000000</v>
      </c>
      <c r="T47" s="1633"/>
      <c r="U47" s="1633"/>
      <c r="V47" s="1633"/>
      <c r="W47" s="1636"/>
      <c r="X47" s="1636"/>
      <c r="Y47" s="1636"/>
    </row>
    <row r="48" spans="1:25">
      <c r="A48" s="1602" t="s">
        <v>76</v>
      </c>
      <c r="B48" s="1612" t="s">
        <v>6328</v>
      </c>
      <c r="C48" s="1612"/>
      <c r="D48" s="2168"/>
      <c r="E48" s="2168"/>
      <c r="F48" s="2168"/>
      <c r="G48" s="2166"/>
      <c r="H48" s="2166"/>
      <c r="I48" s="2168"/>
      <c r="J48" s="2168"/>
      <c r="K48" s="2168"/>
      <c r="L48" s="2168"/>
      <c r="M48" s="2168"/>
      <c r="N48" s="2168"/>
      <c r="O48" s="2166">
        <v>49000000000</v>
      </c>
      <c r="P48" s="2166">
        <v>-550000000000</v>
      </c>
      <c r="Q48" s="1892">
        <v>-170000000000</v>
      </c>
      <c r="R48" s="1892">
        <v>-99000000000</v>
      </c>
      <c r="S48" s="1892">
        <v>-1000000000</v>
      </c>
      <c r="T48" s="1633">
        <v>-172000000000</v>
      </c>
      <c r="U48" s="1633">
        <v>-377000000000</v>
      </c>
      <c r="V48" s="1633">
        <v>0</v>
      </c>
      <c r="W48" s="1636">
        <v>0</v>
      </c>
      <c r="X48" s="1636">
        <v>0</v>
      </c>
      <c r="Y48" s="1636">
        <v>0</v>
      </c>
    </row>
    <row r="49" spans="1:25">
      <c r="A49" s="1602" t="s">
        <v>76</v>
      </c>
      <c r="B49" s="1612" t="s">
        <v>6329</v>
      </c>
      <c r="C49" s="1612"/>
      <c r="D49" s="2166">
        <v>35000000000</v>
      </c>
      <c r="E49" s="2166">
        <v>25400000000</v>
      </c>
      <c r="F49" s="2166">
        <v>600000000</v>
      </c>
      <c r="G49" s="2166">
        <v>13500000000</v>
      </c>
      <c r="H49" s="2166">
        <v>-28000000000</v>
      </c>
      <c r="I49" s="2166">
        <v>-87000000000</v>
      </c>
      <c r="J49" s="2166">
        <v>-87000000000</v>
      </c>
      <c r="K49" s="2166">
        <v>-171000000000</v>
      </c>
      <c r="L49" s="2168">
        <v>-365000000000</v>
      </c>
      <c r="M49" s="2168">
        <v>60000000000</v>
      </c>
      <c r="N49" s="2168">
        <v>167000000000</v>
      </c>
      <c r="O49" s="2166">
        <v>0</v>
      </c>
      <c r="P49" s="2166">
        <v>0</v>
      </c>
      <c r="Q49" s="2166">
        <v>0</v>
      </c>
      <c r="R49" s="2166">
        <v>0</v>
      </c>
      <c r="S49" s="2166"/>
      <c r="T49" s="1897"/>
      <c r="U49" s="1897"/>
      <c r="V49" s="1897"/>
      <c r="W49" s="1636"/>
      <c r="X49" s="1636"/>
      <c r="Y49" s="1636"/>
    </row>
    <row r="50" spans="1:25">
      <c r="A50" s="1602" t="s">
        <v>76</v>
      </c>
      <c r="B50" s="1612" t="s">
        <v>6330</v>
      </c>
      <c r="C50" s="1612"/>
      <c r="D50" s="2166">
        <v>-227100000000</v>
      </c>
      <c r="E50" s="2166">
        <v>-124300000000</v>
      </c>
      <c r="F50" s="2166">
        <v>-94300000000</v>
      </c>
      <c r="G50" s="2166">
        <v>-163200000000</v>
      </c>
      <c r="H50" s="2166">
        <v>-400000000000</v>
      </c>
      <c r="I50" s="2168">
        <v>-541000000000</v>
      </c>
      <c r="J50" s="2166">
        <v>-924000000000</v>
      </c>
      <c r="K50" s="2166">
        <v>-954000000000</v>
      </c>
      <c r="L50" s="2168">
        <v>-366000000000</v>
      </c>
      <c r="M50" s="2166">
        <v>-1215000000000</v>
      </c>
      <c r="N50" s="2168">
        <v>-1940000000000</v>
      </c>
      <c r="O50" s="2166">
        <v>-2321000000000</v>
      </c>
      <c r="P50" s="2166">
        <v>-2070000000000</v>
      </c>
      <c r="Q50" s="1892">
        <v>-3284000000000</v>
      </c>
      <c r="R50" s="1892">
        <v>-2498000000000</v>
      </c>
      <c r="S50" s="1892">
        <v>-2807000000000</v>
      </c>
      <c r="T50" s="1633"/>
      <c r="U50" s="1633"/>
      <c r="V50" s="1633"/>
      <c r="W50" s="1636"/>
      <c r="X50" s="1636"/>
      <c r="Y50" s="1636"/>
    </row>
    <row r="51" spans="1:25" s="848" customFormat="1">
      <c r="A51" s="1903" t="s">
        <v>115</v>
      </c>
      <c r="B51" s="1903" t="s">
        <v>115</v>
      </c>
      <c r="C51" s="1903" t="s">
        <v>35</v>
      </c>
      <c r="D51" s="2179">
        <v>227100000000</v>
      </c>
      <c r="E51" s="2179">
        <v>124300000000</v>
      </c>
      <c r="F51" s="2179">
        <v>94300000000</v>
      </c>
      <c r="G51" s="2179">
        <v>163200000000</v>
      </c>
      <c r="H51" s="2179">
        <v>400000000000</v>
      </c>
      <c r="I51" s="2179">
        <v>541000000000</v>
      </c>
      <c r="J51" s="2179">
        <v>924000000000</v>
      </c>
      <c r="K51" s="2179">
        <v>954000000000</v>
      </c>
      <c r="L51" s="2179">
        <v>366000000000</v>
      </c>
      <c r="M51" s="2179">
        <v>1215000000000</v>
      </c>
      <c r="N51" s="2179">
        <v>1940000000000</v>
      </c>
      <c r="O51" s="2179">
        <v>2321000000000</v>
      </c>
      <c r="P51" s="2179">
        <v>2070000000000</v>
      </c>
      <c r="Q51" s="2177">
        <v>3284000000000</v>
      </c>
      <c r="R51" s="2177">
        <v>2498000000000</v>
      </c>
      <c r="S51" s="2177">
        <v>2807000000000</v>
      </c>
      <c r="T51" s="2186">
        <v>3428000000000</v>
      </c>
      <c r="U51" s="2186">
        <f>U52+U60</f>
        <v>1764000000000</v>
      </c>
      <c r="V51" s="2186">
        <v>5098000000000</v>
      </c>
      <c r="W51" s="2187">
        <v>6245000000000</v>
      </c>
      <c r="X51" s="2187">
        <v>6929000000000</v>
      </c>
      <c r="Y51" s="2187">
        <v>6359000000000</v>
      </c>
    </row>
    <row r="52" spans="1:25">
      <c r="A52" s="1602" t="s">
        <v>117</v>
      </c>
      <c r="B52" s="1612" t="s">
        <v>6331</v>
      </c>
      <c r="C52" s="1613" t="s">
        <v>119</v>
      </c>
      <c r="D52" s="2166">
        <v>105400000000</v>
      </c>
      <c r="E52" s="2166">
        <v>90400000000</v>
      </c>
      <c r="F52" s="2166">
        <v>118500000000</v>
      </c>
      <c r="G52" s="2166">
        <v>199700000000</v>
      </c>
      <c r="H52" s="2166">
        <v>434000000000</v>
      </c>
      <c r="I52" s="2166">
        <v>396000000000</v>
      </c>
      <c r="J52" s="2166">
        <v>561000000000</v>
      </c>
      <c r="K52" s="2166">
        <v>717000000000</v>
      </c>
      <c r="L52" s="2166">
        <v>730000000000</v>
      </c>
      <c r="M52" s="2166">
        <v>956000000000</v>
      </c>
      <c r="N52" s="2166">
        <v>1380000000000</v>
      </c>
      <c r="O52" s="2166">
        <v>1077000000000</v>
      </c>
      <c r="P52" s="2166">
        <v>1735000000000</v>
      </c>
      <c r="Q52" s="1892">
        <v>2579000000000</v>
      </c>
      <c r="R52" s="1892">
        <v>2271000000000</v>
      </c>
      <c r="S52" s="1892">
        <v>2634000000000</v>
      </c>
      <c r="T52" s="1615">
        <v>1390000000000</v>
      </c>
      <c r="U52" s="1615">
        <f>U53+U59</f>
        <v>1902000000000</v>
      </c>
      <c r="V52" s="1615">
        <v>2990000000000</v>
      </c>
      <c r="W52" s="1614">
        <v>4524000000000</v>
      </c>
      <c r="X52" s="1614">
        <v>4559000000000</v>
      </c>
      <c r="Y52" s="1614">
        <v>4868000000000</v>
      </c>
    </row>
    <row r="53" spans="1:25">
      <c r="A53" s="1617" t="s">
        <v>447</v>
      </c>
      <c r="B53" s="1616" t="s">
        <v>6332</v>
      </c>
      <c r="C53" s="1612" t="s">
        <v>264</v>
      </c>
      <c r="D53" s="2166">
        <v>191200000000</v>
      </c>
      <c r="E53" s="2166">
        <v>172900000000</v>
      </c>
      <c r="F53" s="2166">
        <v>187400000000</v>
      </c>
      <c r="G53" s="2166">
        <v>301100000000</v>
      </c>
      <c r="H53" s="2166">
        <v>479000000000</v>
      </c>
      <c r="I53" s="2166">
        <v>503000000000</v>
      </c>
      <c r="J53" s="2166">
        <v>669000000000</v>
      </c>
      <c r="K53" s="2166">
        <v>746000000000</v>
      </c>
      <c r="L53" s="2166">
        <v>775000000000</v>
      </c>
      <c r="M53" s="2166">
        <v>984000000000</v>
      </c>
      <c r="N53" s="2166">
        <v>1448000000000</v>
      </c>
      <c r="O53" s="2166">
        <v>1119000000000</v>
      </c>
      <c r="P53" s="2166">
        <v>1816000000000</v>
      </c>
      <c r="Q53" s="1892">
        <v>2706000000000</v>
      </c>
      <c r="R53" s="1892">
        <v>2452000000000</v>
      </c>
      <c r="S53" s="1892">
        <v>2860000000000</v>
      </c>
      <c r="T53" s="125">
        <v>1946000000000</v>
      </c>
      <c r="U53" s="1615">
        <f>U54+U56+U57</f>
        <v>2805000000000</v>
      </c>
      <c r="V53" s="1615">
        <v>4173000000000</v>
      </c>
      <c r="W53" s="1614">
        <v>6271000000000</v>
      </c>
      <c r="X53" s="1614">
        <v>7041000000000</v>
      </c>
      <c r="Y53" s="1614">
        <v>7200000000000</v>
      </c>
    </row>
    <row r="54" spans="1:25">
      <c r="A54" s="1620" t="s">
        <v>1261</v>
      </c>
      <c r="B54" s="1620" t="s">
        <v>6333</v>
      </c>
      <c r="C54" s="1612" t="s">
        <v>6334</v>
      </c>
      <c r="D54" s="2166">
        <v>58200000000</v>
      </c>
      <c r="E54" s="2166">
        <v>45300000000</v>
      </c>
      <c r="F54" s="2166">
        <v>86500000000</v>
      </c>
      <c r="G54" s="2166">
        <v>151300000000</v>
      </c>
      <c r="H54" s="2166">
        <v>218000000000</v>
      </c>
      <c r="I54" s="2166">
        <v>194000000000</v>
      </c>
      <c r="J54" s="2166">
        <v>340000000000</v>
      </c>
      <c r="K54" s="2166">
        <v>313000000000</v>
      </c>
      <c r="L54" s="2166">
        <v>566000000000</v>
      </c>
      <c r="M54" s="2166">
        <v>495000000000</v>
      </c>
      <c r="N54" s="2166">
        <v>752000000000</v>
      </c>
      <c r="O54" s="2166">
        <v>394000000000</v>
      </c>
      <c r="P54" s="2166">
        <v>419000000000</v>
      </c>
      <c r="Q54" s="1892">
        <v>544000000000</v>
      </c>
      <c r="R54" s="1892">
        <v>734000000000</v>
      </c>
      <c r="S54" s="1892">
        <v>538000000000</v>
      </c>
      <c r="T54" s="125">
        <v>453000000000</v>
      </c>
      <c r="U54" s="1615">
        <v>257000000000</v>
      </c>
      <c r="V54" s="1615">
        <v>1153000000000</v>
      </c>
      <c r="W54" s="1614">
        <v>792000000000</v>
      </c>
      <c r="X54" s="1614">
        <v>746000000000</v>
      </c>
      <c r="Y54" s="1614">
        <v>1335000000000</v>
      </c>
    </row>
    <row r="55" spans="1:25">
      <c r="A55" s="1620" t="s">
        <v>76</v>
      </c>
      <c r="B55" s="1620" t="s">
        <v>6335</v>
      </c>
      <c r="C55" s="1612"/>
      <c r="D55" s="2166"/>
      <c r="E55" s="2166"/>
      <c r="F55" s="2166"/>
      <c r="G55" s="2166"/>
      <c r="H55" s="2166"/>
      <c r="I55" s="2168"/>
      <c r="J55" s="2168"/>
      <c r="K55" s="2168"/>
      <c r="L55" s="2166">
        <v>201000000000</v>
      </c>
      <c r="M55" s="2166">
        <v>163000000000</v>
      </c>
      <c r="N55" s="2166">
        <v>194000000000</v>
      </c>
      <c r="O55" s="2166">
        <v>221000000000</v>
      </c>
      <c r="P55" s="2166">
        <v>172000000000</v>
      </c>
      <c r="Q55" s="1892">
        <v>186000000000</v>
      </c>
      <c r="R55" s="1892">
        <v>208000000000</v>
      </c>
      <c r="S55" s="1892">
        <v>163000000000</v>
      </c>
      <c r="T55" s="1615"/>
      <c r="U55" s="1615"/>
      <c r="V55" s="1615"/>
      <c r="W55" s="1614"/>
      <c r="X55" s="1614"/>
      <c r="Y55" s="1614"/>
    </row>
    <row r="56" spans="1:25">
      <c r="A56" s="1620" t="s">
        <v>1256</v>
      </c>
      <c r="B56" s="1620" t="s">
        <v>1222</v>
      </c>
      <c r="C56" s="1612" t="s">
        <v>6334</v>
      </c>
      <c r="D56" s="2166">
        <v>133000000000</v>
      </c>
      <c r="E56" s="2166">
        <v>127600000000</v>
      </c>
      <c r="F56" s="2166">
        <v>100900000000</v>
      </c>
      <c r="G56" s="2166">
        <v>149700000000</v>
      </c>
      <c r="H56" s="2166">
        <v>261000000000</v>
      </c>
      <c r="I56" s="2168">
        <v>309000000000</v>
      </c>
      <c r="J56" s="2166">
        <v>329000000000</v>
      </c>
      <c r="K56" s="2166">
        <v>433000000000</v>
      </c>
      <c r="L56" s="2166">
        <v>209000000000</v>
      </c>
      <c r="M56" s="2166">
        <v>489000000000</v>
      </c>
      <c r="N56" s="2166">
        <v>696000000000</v>
      </c>
      <c r="O56" s="2166">
        <v>643000000000</v>
      </c>
      <c r="P56" s="2166">
        <v>595000000000</v>
      </c>
      <c r="Q56" s="1892">
        <v>734000000000</v>
      </c>
      <c r="R56" s="1892">
        <v>524000000000</v>
      </c>
      <c r="S56" s="1892">
        <v>641000000000</v>
      </c>
      <c r="T56" s="125">
        <v>778000000000</v>
      </c>
      <c r="U56" s="1892">
        <v>1294000000000</v>
      </c>
      <c r="V56" s="1892">
        <v>1402000000000</v>
      </c>
      <c r="W56" s="2397">
        <v>2930000000000</v>
      </c>
      <c r="X56" s="2397">
        <v>3286000000000</v>
      </c>
      <c r="Y56" s="2397">
        <v>3172000000000</v>
      </c>
    </row>
    <row r="57" spans="1:25">
      <c r="A57" s="1620" t="s">
        <v>6336</v>
      </c>
      <c r="B57" s="1620" t="s">
        <v>6337</v>
      </c>
      <c r="C57" s="1612" t="s">
        <v>6334</v>
      </c>
      <c r="D57" s="2166"/>
      <c r="E57" s="2166"/>
      <c r="F57" s="2166"/>
      <c r="G57" s="2166"/>
      <c r="H57" s="2166"/>
      <c r="I57" s="2168"/>
      <c r="J57" s="2168"/>
      <c r="K57" s="2168"/>
      <c r="L57" s="2166">
        <v>0</v>
      </c>
      <c r="M57" s="2166">
        <v>0</v>
      </c>
      <c r="N57" s="2166">
        <v>0</v>
      </c>
      <c r="O57" s="2166">
        <v>82000000000</v>
      </c>
      <c r="P57" s="2166">
        <v>801000000000</v>
      </c>
      <c r="Q57" s="1892">
        <v>1428000000000</v>
      </c>
      <c r="R57" s="1892">
        <v>1195000000000</v>
      </c>
      <c r="S57" s="1892">
        <v>1682000000000</v>
      </c>
      <c r="T57" s="125">
        <v>715000000000</v>
      </c>
      <c r="U57" s="1892">
        <v>1254000000000</v>
      </c>
      <c r="V57" s="1892">
        <v>1618000000000</v>
      </c>
      <c r="W57" s="2397">
        <v>2549000000000</v>
      </c>
      <c r="X57" s="2397">
        <v>3009000000000</v>
      </c>
      <c r="Y57" s="2397">
        <v>2693000000000</v>
      </c>
    </row>
    <row r="58" spans="1:25">
      <c r="A58" s="1602" t="s">
        <v>76</v>
      </c>
      <c r="B58" s="1620" t="s">
        <v>6338</v>
      </c>
      <c r="C58" s="1612"/>
      <c r="D58" s="2166"/>
      <c r="E58" s="2166"/>
      <c r="F58" s="2166"/>
      <c r="G58" s="2166"/>
      <c r="H58" s="2166"/>
      <c r="I58" s="2168"/>
      <c r="J58" s="2168"/>
      <c r="K58" s="2168"/>
      <c r="L58" s="2168"/>
      <c r="M58" s="2168"/>
      <c r="N58" s="2166" t="s">
        <v>78</v>
      </c>
      <c r="O58" s="2166" t="s">
        <v>78</v>
      </c>
      <c r="P58" s="2166" t="s">
        <v>78</v>
      </c>
      <c r="Q58" s="1892">
        <v>365000000000</v>
      </c>
      <c r="R58" s="1892">
        <v>750000000000</v>
      </c>
      <c r="S58" s="1892">
        <v>627000000000</v>
      </c>
      <c r="T58" s="1892"/>
      <c r="U58" s="1892"/>
      <c r="V58" s="1892"/>
      <c r="W58" s="2397"/>
      <c r="X58" s="2397"/>
      <c r="Y58" s="2397"/>
    </row>
    <row r="59" spans="1:25">
      <c r="A59" s="1617" t="s">
        <v>258</v>
      </c>
      <c r="B59" s="1616" t="s">
        <v>258</v>
      </c>
      <c r="C59" s="1612" t="s">
        <v>264</v>
      </c>
      <c r="D59" s="2166">
        <v>-85800000000</v>
      </c>
      <c r="E59" s="2166">
        <v>-82500000000</v>
      </c>
      <c r="F59" s="2166">
        <v>-68900000000</v>
      </c>
      <c r="G59" s="2166">
        <v>-101300000000</v>
      </c>
      <c r="H59" s="2166">
        <v>-45000000000</v>
      </c>
      <c r="I59" s="2166">
        <v>-107000000000</v>
      </c>
      <c r="J59" s="2166">
        <v>-108000000000</v>
      </c>
      <c r="K59" s="2166">
        <v>-30000000000</v>
      </c>
      <c r="L59" s="2166">
        <v>-45000000000</v>
      </c>
      <c r="M59" s="2166">
        <v>-27000000000</v>
      </c>
      <c r="N59" s="2166">
        <v>-68000000000</v>
      </c>
      <c r="O59" s="2166">
        <v>-43000000000</v>
      </c>
      <c r="P59" s="2166">
        <v>-80000000000</v>
      </c>
      <c r="Q59" s="1892">
        <v>-127000000000</v>
      </c>
      <c r="R59" s="1892">
        <v>-181000000000</v>
      </c>
      <c r="S59" s="1892">
        <v>-227000000000</v>
      </c>
      <c r="T59" s="125">
        <v>-556000000000</v>
      </c>
      <c r="U59" s="1892">
        <v>-903000000000</v>
      </c>
      <c r="V59" s="1892">
        <v>-1183000000000</v>
      </c>
      <c r="W59" s="2397">
        <v>-1747000000000</v>
      </c>
      <c r="X59" s="2397">
        <v>-2482000000000</v>
      </c>
      <c r="Y59" s="2397">
        <v>-2332000000000</v>
      </c>
    </row>
    <row r="60" spans="1:25">
      <c r="A60" s="1602" t="s">
        <v>120</v>
      </c>
      <c r="B60" s="1612" t="s">
        <v>6339</v>
      </c>
      <c r="C60" s="1613" t="s">
        <v>119</v>
      </c>
      <c r="D60" s="2166">
        <f>D62+D63+D67</f>
        <v>21100000000</v>
      </c>
      <c r="E60" s="2166">
        <f t="shared" ref="E60:P60" si="5">E62+E63+E67</f>
        <v>24200000000</v>
      </c>
      <c r="F60" s="2166">
        <f t="shared" si="5"/>
        <v>-22600000000</v>
      </c>
      <c r="G60" s="2166">
        <f t="shared" si="5"/>
        <v>-36300000000</v>
      </c>
      <c r="H60" s="2166">
        <f t="shared" si="5"/>
        <v>10000000000</v>
      </c>
      <c r="I60" s="2166">
        <f t="shared" si="5"/>
        <v>145000000000</v>
      </c>
      <c r="J60" s="2166">
        <f t="shared" si="5"/>
        <v>382000000000</v>
      </c>
      <c r="K60" s="2166">
        <f t="shared" si="5"/>
        <v>237000000000</v>
      </c>
      <c r="L60" s="2166">
        <f t="shared" si="5"/>
        <v>-346000000000</v>
      </c>
      <c r="M60" s="2166">
        <f t="shared" si="5"/>
        <v>259000000000</v>
      </c>
      <c r="N60" s="2166">
        <f t="shared" si="5"/>
        <v>560000000000</v>
      </c>
      <c r="O60" s="2166">
        <f t="shared" si="5"/>
        <v>1244000000000</v>
      </c>
      <c r="P60" s="2166">
        <f t="shared" si="5"/>
        <v>334000000000</v>
      </c>
      <c r="Q60" s="1892">
        <v>705000000000</v>
      </c>
      <c r="R60" s="1892">
        <v>227000000000</v>
      </c>
      <c r="S60" s="1892">
        <v>173000000000</v>
      </c>
      <c r="T60" s="1892">
        <v>2038000000000</v>
      </c>
      <c r="U60" s="1892">
        <v>-138000000000</v>
      </c>
      <c r="V60" s="1892">
        <v>2108000000000</v>
      </c>
      <c r="W60" s="2397">
        <v>1721000000000</v>
      </c>
      <c r="X60" s="2397">
        <v>2370000000000</v>
      </c>
      <c r="Y60" s="2397">
        <v>1490000000000</v>
      </c>
    </row>
    <row r="61" spans="1:25">
      <c r="A61" s="1602" t="s">
        <v>76</v>
      </c>
      <c r="B61" s="1620" t="s">
        <v>6340</v>
      </c>
      <c r="C61" s="1612"/>
      <c r="D61" s="2168">
        <v>0</v>
      </c>
      <c r="E61" s="2168">
        <v>0</v>
      </c>
      <c r="F61" s="2168">
        <v>0</v>
      </c>
      <c r="G61" s="2166"/>
      <c r="H61" s="2166"/>
      <c r="I61" s="2168"/>
      <c r="J61" s="2168"/>
      <c r="K61" s="2168"/>
      <c r="L61" s="2168"/>
      <c r="M61" s="2166">
        <v>214000000000</v>
      </c>
      <c r="N61" s="2166">
        <v>560000000000</v>
      </c>
      <c r="O61" s="2166">
        <v>1244000000000</v>
      </c>
      <c r="P61" s="2166">
        <v>335000000000</v>
      </c>
      <c r="Q61" s="1892">
        <v>1069000000000</v>
      </c>
      <c r="R61" s="1892">
        <v>977000000000</v>
      </c>
      <c r="S61" s="1892">
        <v>800000000000</v>
      </c>
      <c r="T61" s="1892"/>
      <c r="U61" s="1892"/>
      <c r="V61" s="1892"/>
      <c r="W61" s="2397"/>
      <c r="X61" s="2397"/>
      <c r="Y61" s="2397"/>
    </row>
    <row r="62" spans="1:25">
      <c r="A62" s="1602" t="s">
        <v>122</v>
      </c>
      <c r="B62" s="1616" t="s">
        <v>6341</v>
      </c>
      <c r="C62" s="1612" t="s">
        <v>124</v>
      </c>
      <c r="D62" s="2166">
        <v>-27400000000</v>
      </c>
      <c r="E62" s="2166">
        <v>-18700000000</v>
      </c>
      <c r="F62" s="2166">
        <v>-59200000000</v>
      </c>
      <c r="G62" s="2166">
        <v>-10300000000</v>
      </c>
      <c r="H62" s="2166"/>
      <c r="I62" s="2166">
        <v>97000000000</v>
      </c>
      <c r="J62" s="2166">
        <v>127000000000</v>
      </c>
      <c r="K62" s="2166">
        <v>25000000000</v>
      </c>
      <c r="L62" s="2166">
        <v>-346000000000</v>
      </c>
      <c r="M62" s="2166">
        <v>214000000000</v>
      </c>
      <c r="N62" s="2166">
        <v>585000000000</v>
      </c>
      <c r="O62" s="2166">
        <v>1259000000000</v>
      </c>
      <c r="P62" s="2166">
        <v>10000000000</v>
      </c>
      <c r="Q62" s="1892">
        <v>668000000000</v>
      </c>
      <c r="R62" s="1892">
        <v>955000000000</v>
      </c>
      <c r="S62" s="1892">
        <v>488000000000</v>
      </c>
      <c r="T62" s="125">
        <v>1522000000000</v>
      </c>
      <c r="U62" s="1892">
        <v>-1057000000000</v>
      </c>
      <c r="V62" s="1892">
        <v>1238000000000</v>
      </c>
      <c r="W62" s="2397">
        <v>1048000000000</v>
      </c>
      <c r="X62" s="2397">
        <v>1266000000000</v>
      </c>
      <c r="Y62" s="2397">
        <v>753000000000</v>
      </c>
    </row>
    <row r="63" spans="1:25">
      <c r="A63" s="1602" t="s">
        <v>431</v>
      </c>
      <c r="B63" s="1616" t="s">
        <v>6342</v>
      </c>
      <c r="C63" s="1612" t="s">
        <v>124</v>
      </c>
      <c r="D63" s="2166">
        <v>36500000000</v>
      </c>
      <c r="E63" s="2166">
        <v>16200000000</v>
      </c>
      <c r="F63" s="2166">
        <v>36600000000</v>
      </c>
      <c r="G63" s="2166">
        <v>-26000000000</v>
      </c>
      <c r="H63" s="2166"/>
      <c r="I63" s="2166">
        <v>48000000000</v>
      </c>
      <c r="J63" s="2166">
        <v>222000000000</v>
      </c>
      <c r="K63" s="2166">
        <v>212000000000</v>
      </c>
      <c r="L63" s="2166"/>
      <c r="M63" s="2166">
        <v>0</v>
      </c>
      <c r="N63" s="2166">
        <v>-25000000000</v>
      </c>
      <c r="O63" s="2166">
        <v>-15000000000</v>
      </c>
      <c r="P63" s="2166">
        <v>324000000000</v>
      </c>
      <c r="Q63" s="1892">
        <v>401000000000</v>
      </c>
      <c r="R63" s="1892">
        <v>21000000000</v>
      </c>
      <c r="S63" s="1892">
        <v>312000000000</v>
      </c>
      <c r="T63" s="125">
        <v>777000000000</v>
      </c>
      <c r="U63" s="1892">
        <v>946000000000</v>
      </c>
      <c r="V63" s="1892">
        <v>870000000000</v>
      </c>
      <c r="W63" s="2397">
        <v>673000000000</v>
      </c>
      <c r="X63" s="2397">
        <v>1105000000000</v>
      </c>
      <c r="Y63" s="2397">
        <v>737000000000</v>
      </c>
    </row>
    <row r="64" spans="1:25">
      <c r="A64" s="1620" t="s">
        <v>6343</v>
      </c>
      <c r="B64" s="1620" t="s">
        <v>6344</v>
      </c>
      <c r="C64" s="1612" t="s">
        <v>124</v>
      </c>
      <c r="D64" s="2166"/>
      <c r="E64" s="2166"/>
      <c r="F64" s="2166"/>
      <c r="G64" s="2166"/>
      <c r="H64" s="2166"/>
      <c r="I64" s="2168"/>
      <c r="J64" s="2168"/>
      <c r="K64" s="2168"/>
      <c r="L64" s="2168"/>
      <c r="M64" s="2166"/>
      <c r="N64" s="2166"/>
      <c r="O64" s="2166"/>
      <c r="P64" s="2166"/>
      <c r="Q64" s="1892">
        <v>-365000000000</v>
      </c>
      <c r="R64" s="1892">
        <v>-750000000000</v>
      </c>
      <c r="S64" s="1892">
        <v>-627000000000</v>
      </c>
      <c r="T64" s="125">
        <v>-261000000000</v>
      </c>
      <c r="U64" s="1892">
        <v>-27000000000</v>
      </c>
      <c r="V64" s="1892">
        <v>0</v>
      </c>
      <c r="W64" s="2397">
        <v>0</v>
      </c>
      <c r="X64" s="2397">
        <v>0</v>
      </c>
      <c r="Y64" s="2397">
        <v>0</v>
      </c>
    </row>
    <row r="65" spans="1:25">
      <c r="A65" s="1602" t="s">
        <v>76</v>
      </c>
      <c r="B65" s="1620" t="s">
        <v>6345</v>
      </c>
      <c r="C65" s="1612"/>
      <c r="D65" s="2166"/>
      <c r="E65" s="2166"/>
      <c r="F65" s="2166"/>
      <c r="G65" s="2166"/>
      <c r="H65" s="2166" t="s">
        <v>602</v>
      </c>
      <c r="I65" s="2168"/>
      <c r="J65" s="2168"/>
      <c r="K65" s="2168"/>
      <c r="L65" s="2168"/>
      <c r="M65" s="2166">
        <v>0</v>
      </c>
      <c r="N65" s="2166"/>
      <c r="O65" s="2166"/>
      <c r="P65" s="2166"/>
      <c r="Q65" s="2166"/>
      <c r="R65" s="2166"/>
      <c r="S65" s="2166"/>
      <c r="T65" s="2166"/>
      <c r="U65" s="2166"/>
      <c r="V65" s="2166"/>
      <c r="W65" s="2166"/>
      <c r="X65" s="2166"/>
      <c r="Y65" s="2166"/>
    </row>
    <row r="66" spans="1:25">
      <c r="A66" s="1620" t="s">
        <v>2741</v>
      </c>
      <c r="B66" s="2329" t="s">
        <v>2872</v>
      </c>
      <c r="C66" s="1613" t="s">
        <v>119</v>
      </c>
      <c r="D66" s="2166">
        <f>D68+D69</f>
        <v>100600000000</v>
      </c>
      <c r="E66" s="2166">
        <f t="shared" ref="E66:P66" si="6">E68+E69</f>
        <v>9700000000</v>
      </c>
      <c r="F66" s="2166">
        <f t="shared" si="6"/>
        <v>-1600000000</v>
      </c>
      <c r="G66" s="2166">
        <f t="shared" si="6"/>
        <v>-200000000</v>
      </c>
      <c r="H66" s="2166">
        <f t="shared" si="6"/>
        <v>-44000000000</v>
      </c>
      <c r="I66" s="2166">
        <f t="shared" si="6"/>
        <v>0</v>
      </c>
      <c r="J66" s="2166">
        <f t="shared" si="6"/>
        <v>-19000000000</v>
      </c>
      <c r="K66" s="2166">
        <f t="shared" si="6"/>
        <v>0</v>
      </c>
      <c r="L66" s="2166">
        <f t="shared" si="6"/>
        <v>-18000000000</v>
      </c>
      <c r="M66" s="2166">
        <f t="shared" si="6"/>
        <v>0</v>
      </c>
      <c r="N66" s="2166">
        <f t="shared" si="6"/>
        <v>0</v>
      </c>
      <c r="O66" s="2166">
        <f t="shared" si="6"/>
        <v>0</v>
      </c>
      <c r="P66" s="2166">
        <f t="shared" si="6"/>
        <v>1000000000</v>
      </c>
      <c r="Q66" s="2166">
        <v>0</v>
      </c>
      <c r="R66" s="2166">
        <v>0</v>
      </c>
      <c r="S66" s="2166"/>
      <c r="T66" s="2166"/>
      <c r="U66" s="2166"/>
      <c r="V66" s="2166"/>
      <c r="W66" s="2166"/>
      <c r="X66" s="2166"/>
      <c r="Y66" s="2166"/>
    </row>
    <row r="67" spans="1:25">
      <c r="A67" s="1612" t="s">
        <v>1099</v>
      </c>
      <c r="B67" s="1612" t="s">
        <v>6346</v>
      </c>
      <c r="C67" s="1612" t="s">
        <v>124</v>
      </c>
      <c r="D67" s="2166">
        <v>12000000000</v>
      </c>
      <c r="E67" s="2166">
        <v>26700000000</v>
      </c>
      <c r="F67" s="2166">
        <v>0</v>
      </c>
      <c r="G67" s="2166">
        <v>0</v>
      </c>
      <c r="H67" s="2166">
        <v>10000000000</v>
      </c>
      <c r="I67" s="2168">
        <v>0</v>
      </c>
      <c r="J67" s="2166">
        <v>33000000000</v>
      </c>
      <c r="K67" s="2166">
        <v>0</v>
      </c>
      <c r="L67" s="1602">
        <v>0</v>
      </c>
      <c r="M67" s="2166">
        <v>45000000000</v>
      </c>
      <c r="N67" s="2166"/>
      <c r="O67" s="2166"/>
      <c r="P67" s="2166"/>
      <c r="Q67" s="2166"/>
      <c r="R67" s="2166"/>
      <c r="S67" s="2166"/>
      <c r="T67" s="2166"/>
      <c r="U67" s="2166"/>
      <c r="V67" s="2166"/>
      <c r="W67" s="2166"/>
      <c r="X67" s="2166"/>
      <c r="Y67" s="2166"/>
    </row>
    <row r="68" spans="1:25">
      <c r="A68" s="1612" t="s">
        <v>6347</v>
      </c>
      <c r="B68" s="1612" t="s">
        <v>6348</v>
      </c>
      <c r="C68" s="1613" t="s">
        <v>6349</v>
      </c>
      <c r="D68" s="2166">
        <v>0</v>
      </c>
      <c r="E68" s="2166">
        <v>0</v>
      </c>
      <c r="F68" s="2166">
        <v>-1600000000</v>
      </c>
      <c r="G68" s="2166">
        <v>-300000000</v>
      </c>
      <c r="H68" s="2166">
        <v>0</v>
      </c>
      <c r="I68" s="2168">
        <v>0</v>
      </c>
      <c r="J68" s="2166">
        <v>-19000000000</v>
      </c>
      <c r="K68" s="2166">
        <v>0</v>
      </c>
      <c r="L68" s="2168">
        <v>-15000000000</v>
      </c>
      <c r="M68" s="2166">
        <v>0</v>
      </c>
      <c r="N68" s="2166"/>
      <c r="O68" s="2166"/>
      <c r="P68" s="2166"/>
      <c r="Q68" s="2166"/>
      <c r="R68" s="2166"/>
      <c r="S68" s="2166"/>
      <c r="T68" s="2166"/>
      <c r="U68" s="2166"/>
      <c r="V68" s="2166"/>
      <c r="W68" s="1624"/>
      <c r="X68" s="1624"/>
    </row>
    <row r="69" spans="1:25">
      <c r="A69" s="1602" t="s">
        <v>6350</v>
      </c>
      <c r="B69" s="2330" t="s">
        <v>6350</v>
      </c>
      <c r="C69" s="1613" t="s">
        <v>6349</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6351</v>
      </c>
      <c r="C70" s="1612"/>
      <c r="D70" s="1624"/>
      <c r="E70" s="1624"/>
      <c r="F70" s="1624"/>
      <c r="G70" s="1624"/>
      <c r="H70" s="1624"/>
      <c r="I70" s="1624"/>
      <c r="J70" s="1624"/>
      <c r="K70" s="1624"/>
      <c r="L70" s="1624"/>
      <c r="M70" s="1624"/>
      <c r="N70" s="1624"/>
      <c r="O70" s="1624"/>
      <c r="P70" s="1624"/>
      <c r="W70" s="1624"/>
      <c r="X70" s="1624"/>
    </row>
    <row r="71" spans="1:25">
      <c r="B71" s="1612" t="s">
        <v>6352</v>
      </c>
      <c r="D71" s="1624"/>
      <c r="E71" s="1624"/>
      <c r="F71" s="1624"/>
      <c r="G71" s="1624"/>
      <c r="H71" s="1624"/>
      <c r="I71" s="1624"/>
      <c r="J71" s="1624"/>
      <c r="K71" s="1624"/>
      <c r="L71" s="1624"/>
      <c r="M71" s="1624"/>
      <c r="N71" s="1624"/>
      <c r="O71" s="1624"/>
      <c r="P71" s="1624"/>
      <c r="S71" s="2172">
        <v>30193014000000</v>
      </c>
      <c r="T71" s="2172">
        <v>36491338000000.008</v>
      </c>
      <c r="U71" s="2172">
        <v>42730352000000.008</v>
      </c>
      <c r="V71" s="2172">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1703</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6353</v>
      </c>
      <c r="D76" s="2098">
        <f>D7-D8-D14</f>
        <v>100000000</v>
      </c>
      <c r="E76" s="2098">
        <f t="shared" ref="E76:V76" si="11">E7-E8-E14</f>
        <v>0</v>
      </c>
      <c r="F76" s="2098">
        <f t="shared" si="11"/>
        <v>-99999999.99987793</v>
      </c>
      <c r="G76" s="2098">
        <f t="shared" si="11"/>
        <v>0</v>
      </c>
      <c r="H76" s="2098">
        <f t="shared" si="11"/>
        <v>-1000000000</v>
      </c>
      <c r="I76" s="2098">
        <f t="shared" si="11"/>
        <v>1000000000</v>
      </c>
      <c r="J76" s="2098">
        <f t="shared" si="11"/>
        <v>1000000000</v>
      </c>
      <c r="K76" s="2098">
        <f t="shared" si="11"/>
        <v>0</v>
      </c>
      <c r="L76" s="2098">
        <f t="shared" si="11"/>
        <v>1000000000</v>
      </c>
      <c r="M76" s="2098">
        <f t="shared" si="11"/>
        <v>0</v>
      </c>
      <c r="N76" s="2098">
        <f t="shared" si="11"/>
        <v>0</v>
      </c>
      <c r="O76" s="2098">
        <f t="shared" si="11"/>
        <v>0</v>
      </c>
      <c r="P76" s="2098">
        <f t="shared" si="11"/>
        <v>0</v>
      </c>
      <c r="Q76" s="2098">
        <f t="shared" si="11"/>
        <v>0</v>
      </c>
      <c r="R76" s="2098">
        <f t="shared" si="11"/>
        <v>0</v>
      </c>
      <c r="S76" s="2098">
        <f t="shared" si="11"/>
        <v>0</v>
      </c>
      <c r="T76" s="2098">
        <f t="shared" si="11"/>
        <v>0</v>
      </c>
      <c r="U76" s="2098">
        <f t="shared" si="11"/>
        <v>0</v>
      </c>
      <c r="V76" s="2098">
        <f t="shared" si="11"/>
        <v>1000000000</v>
      </c>
      <c r="W76" s="2098">
        <f t="shared" ref="W76:X76" si="12">W7-W8-W14</f>
        <v>-1000000000</v>
      </c>
      <c r="X76" s="1636">
        <f t="shared" si="12"/>
        <v>0</v>
      </c>
      <c r="Y76" s="1636">
        <f t="shared" ref="Y76" si="13">Y7-Y8-Y14</f>
        <v>0</v>
      </c>
    </row>
    <row r="77" spans="1:25">
      <c r="B77" s="1602" t="s">
        <v>142</v>
      </c>
      <c r="D77" s="2173">
        <f>D8-D9-D10-D11-D12-D13</f>
        <v>-100000000</v>
      </c>
      <c r="E77" s="2173">
        <f t="shared" ref="E77:V77" si="14">E8-E9-E10-E11-E12-E13</f>
        <v>0</v>
      </c>
      <c r="F77" s="2173">
        <f t="shared" si="14"/>
        <v>0</v>
      </c>
      <c r="G77" s="2173">
        <f t="shared" si="14"/>
        <v>0</v>
      </c>
      <c r="H77" s="2173">
        <f t="shared" si="14"/>
        <v>0</v>
      </c>
      <c r="I77" s="2173">
        <f t="shared" si="14"/>
        <v>-1000000000</v>
      </c>
      <c r="J77" s="2173">
        <f t="shared" si="14"/>
        <v>-1000000000</v>
      </c>
      <c r="K77" s="2173">
        <f>K8-K9-K10-K11-K12-K13</f>
        <v>0</v>
      </c>
      <c r="L77" s="2173">
        <f t="shared" si="14"/>
        <v>0</v>
      </c>
      <c r="M77" s="2173">
        <f t="shared" si="14"/>
        <v>0</v>
      </c>
      <c r="N77" s="2173">
        <f t="shared" si="14"/>
        <v>0</v>
      </c>
      <c r="O77" s="2173">
        <f t="shared" si="14"/>
        <v>0</v>
      </c>
      <c r="P77" s="2173">
        <f t="shared" si="14"/>
        <v>-1000000000</v>
      </c>
      <c r="Q77" s="2173">
        <f t="shared" si="14"/>
        <v>1000000000</v>
      </c>
      <c r="R77" s="2173">
        <f t="shared" si="14"/>
        <v>-1000000000</v>
      </c>
      <c r="S77" s="2173">
        <f t="shared" si="14"/>
        <v>-1000000000</v>
      </c>
      <c r="T77" s="2173">
        <f t="shared" si="14"/>
        <v>0</v>
      </c>
      <c r="U77" s="2173">
        <f t="shared" si="14"/>
        <v>-1000000000</v>
      </c>
      <c r="V77" s="2173">
        <f t="shared" si="14"/>
        <v>0</v>
      </c>
      <c r="W77" s="2173">
        <f t="shared" ref="W77:X77" si="15">W8-W9-W10-W11-W12-W13</f>
        <v>1000000000</v>
      </c>
      <c r="X77" s="1636">
        <f t="shared" si="15"/>
        <v>0</v>
      </c>
      <c r="Y77" s="1636">
        <f t="shared" ref="Y77" si="16">Y8-Y9-Y10-Y11-Y12-Y13</f>
        <v>-1000000000</v>
      </c>
    </row>
    <row r="78" spans="1:25">
      <c r="B78" s="1602" t="s">
        <v>360</v>
      </c>
      <c r="D78" s="2174">
        <f>D14-D15-D16</f>
        <v>80500000000</v>
      </c>
      <c r="E78" s="2174">
        <f t="shared" ref="E78:V78" si="17">E14-E15-E16</f>
        <v>101800000000</v>
      </c>
      <c r="F78" s="2174">
        <f t="shared" si="17"/>
        <v>104500000000</v>
      </c>
      <c r="G78" s="2174">
        <f t="shared" si="17"/>
        <v>111800000000</v>
      </c>
      <c r="H78" s="2174">
        <f t="shared" si="17"/>
        <v>117000000000</v>
      </c>
      <c r="I78" s="2174">
        <f t="shared" si="17"/>
        <v>158000000000</v>
      </c>
      <c r="J78" s="2174">
        <f t="shared" si="17"/>
        <v>178000000000</v>
      </c>
      <c r="K78" s="2174">
        <f t="shared" si="17"/>
        <v>210000000000</v>
      </c>
      <c r="L78" s="2174">
        <f t="shared" si="17"/>
        <v>275000000000</v>
      </c>
      <c r="M78" s="2098">
        <f t="shared" si="17"/>
        <v>0</v>
      </c>
      <c r="N78" s="2098">
        <f t="shared" si="17"/>
        <v>0</v>
      </c>
      <c r="O78" s="2098">
        <f t="shared" si="17"/>
        <v>0</v>
      </c>
      <c r="P78" s="2098">
        <f t="shared" si="17"/>
        <v>0</v>
      </c>
      <c r="Q78" s="2098">
        <f t="shared" si="17"/>
        <v>0</v>
      </c>
      <c r="R78" s="2098">
        <f t="shared" si="17"/>
        <v>0</v>
      </c>
      <c r="S78" s="2098">
        <f t="shared" si="17"/>
        <v>0</v>
      </c>
      <c r="T78" s="2098">
        <f t="shared" si="17"/>
        <v>0</v>
      </c>
      <c r="U78" s="2098">
        <f t="shared" si="17"/>
        <v>0</v>
      </c>
      <c r="V78" s="2098">
        <f t="shared" si="17"/>
        <v>0</v>
      </c>
      <c r="W78" s="2098">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5195</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5" t="s">
        <v>6354</v>
      </c>
      <c r="D82" s="1624"/>
      <c r="E82" s="1624"/>
      <c r="F82" s="1624"/>
      <c r="G82" s="1624"/>
      <c r="H82" s="1624"/>
      <c r="I82" s="1624"/>
      <c r="J82" s="1624"/>
      <c r="K82" s="1624"/>
      <c r="L82" s="1624"/>
      <c r="M82" s="1624"/>
      <c r="N82" s="1624"/>
      <c r="O82" s="1624"/>
      <c r="P82" s="1624"/>
      <c r="Q82" s="1624"/>
      <c r="R82" s="1624"/>
      <c r="S82" s="1624">
        <f>S24-S25-S26-S27-S28-S29</f>
        <v>0</v>
      </c>
      <c r="T82" s="1919">
        <f t="shared" ref="T82:X82" si="29">T24-T25-T26-T27-T28-T29</f>
        <v>6306000000000</v>
      </c>
      <c r="U82" s="1919">
        <f t="shared" si="29"/>
        <v>4302000000000</v>
      </c>
      <c r="V82" s="1919">
        <f t="shared" si="29"/>
        <v>5594000000000</v>
      </c>
      <c r="W82" s="1919">
        <f t="shared" si="29"/>
        <v>6238000000000</v>
      </c>
      <c r="X82" s="2374">
        <f t="shared" si="29"/>
        <v>7123000000000</v>
      </c>
      <c r="Y82" s="2374">
        <f t="shared" ref="Y82" si="30">Y24-Y25-Y26-Y27-Y28-Y29</f>
        <v>7952000000000</v>
      </c>
    </row>
    <row r="83" spans="2:25">
      <c r="B83" s="1602" t="s">
        <v>1495</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9">
        <f t="shared" si="31"/>
        <v>1913000000000</v>
      </c>
      <c r="R83" s="1919">
        <f>R31-R32-R34</f>
        <v>1855000000000</v>
      </c>
      <c r="S83" s="1919">
        <f>S31-S32-S33-S34</f>
        <v>0</v>
      </c>
      <c r="T83" s="1919">
        <f t="shared" ref="T83:X83" si="32">T31-T32-T33-T34</f>
        <v>2905000000000</v>
      </c>
      <c r="U83" s="1919">
        <f t="shared" si="32"/>
        <v>5141000000000</v>
      </c>
      <c r="V83" s="1919">
        <f>V31-V32-V33-V34</f>
        <v>7750000000000</v>
      </c>
      <c r="W83" s="1919">
        <f t="shared" si="32"/>
        <v>7519000000000</v>
      </c>
      <c r="X83" s="2374">
        <f t="shared" si="32"/>
        <v>8685000000000</v>
      </c>
      <c r="Y83" s="2374">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531</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9">
        <f t="shared" si="40"/>
        <v>0</v>
      </c>
      <c r="U86" s="1919">
        <f t="shared" si="40"/>
        <v>0</v>
      </c>
      <c r="V86" s="1919">
        <f t="shared" si="40"/>
        <v>0</v>
      </c>
      <c r="W86" s="1919">
        <f t="shared" ref="W86:X86" si="41">W52-W53-W59</f>
        <v>0</v>
      </c>
      <c r="X86" s="2374">
        <f t="shared" si="41"/>
        <v>0</v>
      </c>
      <c r="Y86" s="2374">
        <f t="shared" ref="Y86" si="42">Y52-Y53-Y59</f>
        <v>0</v>
      </c>
    </row>
    <row r="87" spans="2:25">
      <c r="B87" s="1602" t="s">
        <v>1708</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9">
        <f t="shared" si="47"/>
        <v>0</v>
      </c>
      <c r="U88" s="1919">
        <f>U60-U62-U63-U67-U64</f>
        <v>0</v>
      </c>
      <c r="V88" s="1919">
        <f t="shared" si="47"/>
        <v>0</v>
      </c>
      <c r="W88" s="1919">
        <f t="shared" ref="W88:X88" si="48">W60-W62-W63-W67-W64</f>
        <v>0</v>
      </c>
      <c r="X88" s="2374">
        <f t="shared" si="48"/>
        <v>-1000000000</v>
      </c>
      <c r="Y88" s="2374">
        <f t="shared" ref="Y88" si="49">Y60-Y62-Y63-Y67-Y64</f>
        <v>0</v>
      </c>
    </row>
    <row r="89" spans="2:25">
      <c r="B89" s="1602" t="s">
        <v>4384</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626</v>
      </c>
      <c r="D92" s="1893">
        <v>8152789000000</v>
      </c>
      <c r="E92" s="1893">
        <v>9100274000000</v>
      </c>
      <c r="F92" s="1893">
        <v>10444507000000</v>
      </c>
      <c r="G92" s="1893">
        <v>12107060000000</v>
      </c>
      <c r="H92" s="1893">
        <v>13971591000000</v>
      </c>
      <c r="I92" s="1893">
        <v>15965293000000</v>
      </c>
      <c r="J92" s="1893">
        <v>17941268000000</v>
      </c>
      <c r="K92" s="1893">
        <v>20978701000000</v>
      </c>
      <c r="L92" s="1893">
        <v>24651687000000</v>
      </c>
      <c r="M92" s="1893">
        <v>28212647000000</v>
      </c>
      <c r="N92" s="1893">
        <v>32293479000000</v>
      </c>
      <c r="O92" s="1893">
        <v>37532962000000</v>
      </c>
      <c r="P92" s="1893">
        <v>44717663000000</v>
      </c>
      <c r="Q92" s="1893">
        <v>53174678000000</v>
      </c>
      <c r="R92" s="1893">
        <v>60128824000000</v>
      </c>
      <c r="S92" s="2176">
        <v>85291000000000</v>
      </c>
      <c r="T92" s="2176">
        <v>96794000000000</v>
      </c>
      <c r="U92" s="2176">
        <v>109006000000000</v>
      </c>
      <c r="V92" s="2176">
        <v>122547000000000</v>
      </c>
      <c r="W92" s="2176">
        <v>137676000000000</v>
      </c>
      <c r="X92" s="2176">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2"/>
      <c r="U96" s="2172"/>
      <c r="V96" s="2172"/>
      <c r="W96" s="2172"/>
      <c r="X96" s="2172"/>
      <c r="Y96" s="2172"/>
    </row>
    <row r="97" spans="20:25">
      <c r="T97" s="2172"/>
      <c r="U97" s="2172"/>
      <c r="V97" s="2172"/>
      <c r="W97" s="2172"/>
      <c r="X97" s="2172"/>
      <c r="Y97" s="2172"/>
    </row>
    <row r="98" spans="20:25">
      <c r="T98" s="2172"/>
      <c r="U98" s="2172"/>
      <c r="V98" s="2172"/>
      <c r="W98" s="2172"/>
      <c r="X98" s="2172"/>
      <c r="Y98" s="2172"/>
    </row>
    <row r="99" spans="20:25">
      <c r="T99" s="2172"/>
      <c r="U99" s="2172"/>
      <c r="V99" s="2172"/>
      <c r="W99" s="2172"/>
      <c r="X99" s="2172"/>
      <c r="Y99" s="2172"/>
    </row>
    <row r="100" spans="20:25">
      <c r="T100" s="2172"/>
      <c r="U100" s="2172"/>
      <c r="V100" s="2172"/>
      <c r="W100" s="2172"/>
      <c r="X100" s="2172"/>
      <c r="Y100" s="2172"/>
    </row>
    <row r="101" spans="20:25">
      <c r="T101" s="2172"/>
      <c r="U101" s="2172"/>
      <c r="V101" s="2172"/>
      <c r="W101" s="2172"/>
      <c r="X101" s="2172"/>
      <c r="Y101" s="2172"/>
    </row>
    <row r="102" spans="20:25">
      <c r="T102" s="2172"/>
      <c r="U102" s="2172"/>
      <c r="V102" s="2172"/>
      <c r="W102" s="2172"/>
      <c r="X102" s="2172"/>
      <c r="Y102" s="2172"/>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5" t="s">
        <v>6355</v>
      </c>
      <c r="B1" s="548" t="s">
        <v>6356</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6357</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3188</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6" t="s">
        <v>33</v>
      </c>
      <c r="B6" s="2377" t="s">
        <v>1503</v>
      </c>
      <c r="C6" s="559" t="s">
        <v>35</v>
      </c>
      <c r="D6" s="2378"/>
      <c r="E6" s="2378"/>
      <c r="F6" s="2378"/>
      <c r="G6" s="2378"/>
      <c r="H6" s="2378"/>
      <c r="I6" s="2379"/>
      <c r="J6" s="2379"/>
      <c r="K6" s="2379"/>
      <c r="L6" s="2380">
        <f>((L7+L14))</f>
        <v>1957244000000</v>
      </c>
      <c r="M6" s="2380">
        <f t="shared" ref="M6:Z6" si="0">((M7+M14))</f>
        <v>1882666188000</v>
      </c>
      <c r="N6" s="2380">
        <f t="shared" si="0"/>
        <v>2194097780500</v>
      </c>
      <c r="O6" s="2380">
        <f t="shared" si="0"/>
        <v>2357475099500</v>
      </c>
      <c r="P6" s="2380">
        <f t="shared" si="0"/>
        <v>2590638498000</v>
      </c>
      <c r="Q6" s="2380">
        <f t="shared" si="0"/>
        <v>2844506028000</v>
      </c>
      <c r="R6" s="2380">
        <f t="shared" si="0"/>
        <v>2809693954000</v>
      </c>
      <c r="S6" s="2380">
        <f t="shared" si="0"/>
        <v>3044630847999.9995</v>
      </c>
      <c r="T6" s="2380">
        <f t="shared" si="0"/>
        <v>3180029010000</v>
      </c>
      <c r="U6" s="2380">
        <f t="shared" si="0"/>
        <v>3330539297999.9995</v>
      </c>
      <c r="V6" s="2380">
        <f t="shared" si="0"/>
        <v>3532838374000</v>
      </c>
      <c r="W6" s="2381">
        <f t="shared" si="0"/>
        <v>3743360956000</v>
      </c>
      <c r="X6" s="2381">
        <f t="shared" si="0"/>
        <v>3926871447000</v>
      </c>
      <c r="Y6" s="2381">
        <f t="shared" si="0"/>
        <v>4118578080000</v>
      </c>
      <c r="Z6" s="2381">
        <f t="shared" si="0"/>
        <v>4331799753000</v>
      </c>
    </row>
    <row r="7" spans="1:26" ht="17.25">
      <c r="A7" s="502" t="s">
        <v>36</v>
      </c>
      <c r="B7" s="380" t="s">
        <v>36</v>
      </c>
      <c r="C7" s="865" t="s">
        <v>38</v>
      </c>
      <c r="D7" s="550"/>
      <c r="E7" s="550"/>
      <c r="F7" s="550"/>
      <c r="G7" s="550"/>
      <c r="H7" s="550"/>
      <c r="I7" s="550"/>
      <c r="J7" s="550"/>
      <c r="K7" s="550"/>
      <c r="L7" s="866">
        <v>1957244000000</v>
      </c>
      <c r="M7" s="866">
        <v>1882666188000</v>
      </c>
      <c r="N7" s="1944">
        <f>N8+N13+N15</f>
        <v>2194097780500</v>
      </c>
      <c r="O7" s="866">
        <v>2357475099500</v>
      </c>
      <c r="P7" s="1944">
        <f>P8+P13+P15</f>
        <v>2590638498000</v>
      </c>
      <c r="Q7" s="866">
        <v>2844506028000</v>
      </c>
      <c r="R7" s="866">
        <v>2809693954000</v>
      </c>
      <c r="S7" s="866">
        <v>3044630847999.9995</v>
      </c>
      <c r="T7" s="1944">
        <f>T8+T13+T15</f>
        <v>3180029010000</v>
      </c>
      <c r="U7" s="866">
        <v>3330539297999.9995</v>
      </c>
      <c r="V7" s="866">
        <v>3532838374000</v>
      </c>
      <c r="W7" s="900">
        <v>3743360956000</v>
      </c>
      <c r="X7" s="900">
        <v>3926871447000</v>
      </c>
      <c r="Y7" s="900">
        <v>4118578080000</v>
      </c>
      <c r="Z7" s="897">
        <v>4331799753000</v>
      </c>
    </row>
    <row r="8" spans="1:26" ht="15.75">
      <c r="A8" s="380" t="s">
        <v>39</v>
      </c>
      <c r="B8" s="380" t="s">
        <v>946</v>
      </c>
      <c r="C8" s="380" t="s">
        <v>41</v>
      </c>
      <c r="D8" s="550"/>
      <c r="E8" s="550"/>
      <c r="F8" s="550"/>
      <c r="G8" s="550"/>
      <c r="H8" s="550"/>
      <c r="I8" s="550"/>
      <c r="J8" s="550"/>
      <c r="K8" s="550"/>
      <c r="L8" s="866">
        <f>L9+L10+L11+L12</f>
        <v>1591404000000</v>
      </c>
      <c r="M8" s="866">
        <f>M9+M10+M11+M12</f>
        <v>1520614998000</v>
      </c>
      <c r="N8" s="1944">
        <f>N9+N10+N11+N12</f>
        <v>1721825612500</v>
      </c>
      <c r="O8" s="866">
        <v>1961085481000</v>
      </c>
      <c r="P8" s="1944">
        <f>P9+P10+P11+P12</f>
        <v>2110477052250</v>
      </c>
      <c r="Q8" s="866">
        <v>2355405444000</v>
      </c>
      <c r="R8" s="866">
        <v>2258258692000</v>
      </c>
      <c r="S8" s="866">
        <v>2419394156000.0005</v>
      </c>
      <c r="T8" s="1944">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6358</v>
      </c>
      <c r="C9" s="424" t="s">
        <v>5665</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3104</v>
      </c>
      <c r="C10" s="424" t="s">
        <v>5665</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646</v>
      </c>
      <c r="B11" s="566" t="s">
        <v>843</v>
      </c>
      <c r="C11" s="424" t="s">
        <v>5665</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3175</v>
      </c>
      <c r="B12" s="566" t="s">
        <v>6359</v>
      </c>
      <c r="C12" s="424" t="s">
        <v>5665</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561</v>
      </c>
      <c r="B13" s="380" t="s">
        <v>6360</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563</v>
      </c>
      <c r="B15" s="380" t="s">
        <v>6361</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6362</v>
      </c>
      <c r="C16" s="2382" t="s">
        <v>35</v>
      </c>
      <c r="D16" s="2378"/>
      <c r="E16" s="2378"/>
      <c r="F16" s="2378"/>
      <c r="G16" s="2378"/>
      <c r="H16" s="2378"/>
      <c r="I16" s="2378"/>
      <c r="J16" s="2378"/>
      <c r="K16" s="2378"/>
      <c r="L16" s="2380">
        <v>1938952000000</v>
      </c>
      <c r="M16" s="2380">
        <v>2172307140000</v>
      </c>
      <c r="N16" s="2380">
        <f>N17+N23</f>
        <v>2292487815500</v>
      </c>
      <c r="O16" s="2380">
        <v>2420062934000</v>
      </c>
      <c r="P16" s="1944">
        <f>P17+P23</f>
        <v>2780469767250</v>
      </c>
      <c r="Q16" s="2380">
        <v>2780150688000.0005</v>
      </c>
      <c r="R16" s="1944">
        <v>2914729242000</v>
      </c>
      <c r="S16" s="2383">
        <v>3031038746000</v>
      </c>
      <c r="T16" s="2383">
        <v>3122731190000</v>
      </c>
      <c r="U16" s="2383">
        <f>U17+U23</f>
        <v>3589074312000</v>
      </c>
      <c r="V16" s="2383">
        <v>3820580866000</v>
      </c>
      <c r="W16" s="2384">
        <v>4045515652000.0005</v>
      </c>
      <c r="X16" s="2381">
        <v>4243838649000.0005</v>
      </c>
      <c r="Y16" s="2381">
        <v>4451019360000</v>
      </c>
      <c r="Z16" s="2385">
        <v>4681451751000</v>
      </c>
    </row>
    <row r="17" spans="1:26" ht="17.25">
      <c r="A17" s="2386" t="s">
        <v>479</v>
      </c>
      <c r="B17" s="380" t="s">
        <v>382</v>
      </c>
      <c r="C17" s="380" t="s">
        <v>201</v>
      </c>
      <c r="D17" s="550"/>
      <c r="E17" s="550"/>
      <c r="F17" s="550"/>
      <c r="G17" s="550"/>
      <c r="H17" s="550"/>
      <c r="I17" s="550"/>
      <c r="J17" s="550"/>
      <c r="K17" s="550"/>
      <c r="L17" s="866">
        <v>1710302000000</v>
      </c>
      <c r="M17" s="866">
        <v>1882666188000</v>
      </c>
      <c r="N17" s="866">
        <v>1948122693000</v>
      </c>
      <c r="O17" s="866">
        <v>2096692455750</v>
      </c>
      <c r="P17" s="1944">
        <f>P18+P19+P20+P21+P22</f>
        <v>2400807228750</v>
      </c>
      <c r="Q17" s="866">
        <v>2419760784000</v>
      </c>
      <c r="R17" s="1944">
        <v>2533976323000</v>
      </c>
      <c r="S17" s="866">
        <v>2541723074000</v>
      </c>
      <c r="T17" s="2387">
        <f>SUM(T18:T22)</f>
        <v>2793268725000</v>
      </c>
      <c r="U17" s="2387">
        <f>SUM(U18:U22)</f>
        <v>2995964574000</v>
      </c>
      <c r="V17" s="866">
        <v>3197138800000</v>
      </c>
      <c r="W17" s="900">
        <v>3390847143999.9995</v>
      </c>
      <c r="X17" s="900">
        <v>3592294956000</v>
      </c>
      <c r="Y17" s="900">
        <v>3804605760000.0005</v>
      </c>
      <c r="Z17" s="897">
        <v>4020997977000</v>
      </c>
    </row>
    <row r="18" spans="1:26" ht="15.75">
      <c r="A18" s="566" t="s">
        <v>800</v>
      </c>
      <c r="B18" s="566" t="s">
        <v>6363</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6364</v>
      </c>
      <c r="B19" s="566" t="s">
        <v>6365</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809</v>
      </c>
      <c r="B21" s="566" t="s">
        <v>6366</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6367</v>
      </c>
      <c r="B22" s="566" t="s">
        <v>6368</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5312</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5" t="s">
        <v>6369</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5" t="s">
        <v>6370</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6371</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6372</v>
      </c>
      <c r="C27" s="556"/>
      <c r="D27" s="550"/>
      <c r="E27" s="550"/>
      <c r="F27" s="550"/>
      <c r="G27" s="550"/>
      <c r="H27" s="550"/>
      <c r="I27" s="550"/>
      <c r="J27" s="550"/>
      <c r="K27" s="550"/>
      <c r="L27" s="2388"/>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6373</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6374</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6" t="s">
        <v>115</v>
      </c>
      <c r="B30" s="2376" t="s">
        <v>115</v>
      </c>
      <c r="C30" s="2376" t="s">
        <v>35</v>
      </c>
      <c r="D30" s="2378"/>
      <c r="E30" s="2378"/>
      <c r="F30" s="2378"/>
      <c r="G30" s="2378"/>
      <c r="H30" s="2378"/>
      <c r="I30" s="2378"/>
      <c r="J30" s="2378"/>
      <c r="K30" s="2378"/>
      <c r="L30" s="2380">
        <v>-78127000000</v>
      </c>
      <c r="M30" s="2389">
        <v>209144000000</v>
      </c>
      <c r="N30" s="2389">
        <v>136395999999.99998</v>
      </c>
      <c r="O30" s="2389">
        <v>648000000</v>
      </c>
      <c r="P30" s="2389">
        <v>111462000000</v>
      </c>
      <c r="Q30" s="2389">
        <v>-46508000000</v>
      </c>
      <c r="R30" s="2389">
        <v>110683000000</v>
      </c>
      <c r="S30" s="2389">
        <v>-33987000000</v>
      </c>
      <c r="T30" s="2389">
        <v>52111000000</v>
      </c>
      <c r="U30" s="2389">
        <v>63869000000</v>
      </c>
      <c r="V30" s="2389">
        <v>71400000000</v>
      </c>
      <c r="W30" s="2389">
        <v>78831000000</v>
      </c>
      <c r="X30" s="2389">
        <v>86181000000</v>
      </c>
      <c r="Y30" s="2389">
        <v>93106000000</v>
      </c>
      <c r="Z30" s="2390">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1763</v>
      </c>
      <c r="M33" s="534" t="s">
        <v>1763</v>
      </c>
      <c r="N33" s="534" t="s">
        <v>1763</v>
      </c>
      <c r="O33" s="534" t="s">
        <v>1763</v>
      </c>
      <c r="P33" s="534" t="s">
        <v>1763</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826</v>
      </c>
      <c r="C37" s="556"/>
      <c r="D37" s="550"/>
      <c r="E37" s="550"/>
      <c r="F37" s="550"/>
      <c r="G37" s="550"/>
      <c r="H37" s="550"/>
      <c r="I37" s="550"/>
      <c r="J37" s="550"/>
      <c r="K37" s="550"/>
      <c r="L37" s="2391">
        <f>L6-L7-L14</f>
        <v>0</v>
      </c>
      <c r="M37" s="2391">
        <f t="shared" ref="M37:X37" si="4">M6-M7-M14</f>
        <v>0</v>
      </c>
      <c r="N37" s="2391">
        <f t="shared" si="4"/>
        <v>0</v>
      </c>
      <c r="O37" s="2391">
        <f t="shared" si="4"/>
        <v>0</v>
      </c>
      <c r="P37" s="2391">
        <f t="shared" si="4"/>
        <v>0</v>
      </c>
      <c r="Q37" s="2391">
        <f t="shared" si="4"/>
        <v>0</v>
      </c>
      <c r="R37" s="2391">
        <f t="shared" si="4"/>
        <v>0</v>
      </c>
      <c r="S37" s="2391">
        <f t="shared" si="4"/>
        <v>0</v>
      </c>
      <c r="T37" s="2391">
        <f t="shared" si="4"/>
        <v>0</v>
      </c>
      <c r="U37" s="2391">
        <f t="shared" si="4"/>
        <v>0</v>
      </c>
      <c r="V37" s="2391">
        <f t="shared" si="4"/>
        <v>0</v>
      </c>
      <c r="W37" s="2391">
        <f t="shared" si="4"/>
        <v>0</v>
      </c>
      <c r="X37" s="2391">
        <f t="shared" si="4"/>
        <v>0</v>
      </c>
      <c r="Y37" s="2391">
        <f>Y6-Y7-Y14</f>
        <v>0</v>
      </c>
      <c r="Z37" s="2391">
        <f>Z6-Z7-Z14</f>
        <v>0</v>
      </c>
    </row>
    <row r="38" spans="1:26" ht="15.75">
      <c r="A38" s="534"/>
      <c r="B38" s="380" t="s">
        <v>453</v>
      </c>
      <c r="C38" s="556"/>
      <c r="D38" s="550"/>
      <c r="E38" s="550"/>
      <c r="F38" s="550"/>
      <c r="G38" s="550"/>
      <c r="H38" s="550"/>
      <c r="I38" s="550"/>
      <c r="J38" s="550"/>
      <c r="K38" s="550"/>
      <c r="L38" s="2391">
        <f>L7-L8-L15-L13</f>
        <v>0</v>
      </c>
      <c r="M38" s="2391">
        <f t="shared" ref="M38:W38" si="5">M7-M8-M15-M13</f>
        <v>0</v>
      </c>
      <c r="N38" s="2391">
        <f t="shared" si="5"/>
        <v>0</v>
      </c>
      <c r="O38" s="2391">
        <f t="shared" si="5"/>
        <v>0</v>
      </c>
      <c r="P38" s="2391">
        <f t="shared" si="5"/>
        <v>0</v>
      </c>
      <c r="Q38" s="2391">
        <f t="shared" si="5"/>
        <v>0</v>
      </c>
      <c r="R38" s="2391">
        <f t="shared" si="5"/>
        <v>0</v>
      </c>
      <c r="S38" s="2391">
        <f t="shared" si="5"/>
        <v>-1.03759765625E-3</v>
      </c>
      <c r="T38" s="2391">
        <f t="shared" si="5"/>
        <v>0</v>
      </c>
      <c r="U38" s="2391">
        <f t="shared" si="5"/>
        <v>-6.103515625E-4</v>
      </c>
      <c r="V38" s="2391">
        <f t="shared" si="5"/>
        <v>0</v>
      </c>
      <c r="W38" s="2391">
        <f t="shared" si="5"/>
        <v>-6.103515625E-4</v>
      </c>
      <c r="X38" s="2391">
        <f>X7-X8-X15-X13</f>
        <v>-6.103515625E-4</v>
      </c>
      <c r="Y38" s="2391">
        <f>Y7-Y8-Y15-Y13</f>
        <v>-6.103515625E-4</v>
      </c>
      <c r="Z38" s="2391">
        <f>Z7-Z8-Z15-Z13</f>
        <v>-6.103515625E-4</v>
      </c>
    </row>
    <row r="39" spans="1:26" ht="15.75">
      <c r="A39" s="534"/>
      <c r="B39" s="534" t="s">
        <v>454</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2270</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6375</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6376</v>
      </c>
      <c r="B1" s="1603" t="s">
        <v>6377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5840</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30</v>
      </c>
      <c r="S5" s="2088" t="s">
        <v>30</v>
      </c>
      <c r="T5" s="2088" t="s">
        <v>32</v>
      </c>
      <c r="U5" s="2088" t="s">
        <v>32</v>
      </c>
      <c r="V5" s="2088" t="s">
        <v>32</v>
      </c>
      <c r="W5" s="1605" t="s">
        <v>32</v>
      </c>
      <c r="X5" s="1605" t="s">
        <v>32</v>
      </c>
      <c r="Y5" s="1605" t="s">
        <v>32</v>
      </c>
    </row>
    <row r="6" spans="1:28" s="848" customFormat="1">
      <c r="A6" s="1903" t="s">
        <v>6378</v>
      </c>
      <c r="B6" s="1903" t="s">
        <v>36</v>
      </c>
      <c r="C6" s="1903" t="s">
        <v>35</v>
      </c>
      <c r="D6" s="1900"/>
      <c r="E6" s="2186">
        <v>58700000</v>
      </c>
      <c r="F6" s="2186">
        <v>54000000</v>
      </c>
      <c r="G6" s="2186">
        <v>81300000</v>
      </c>
      <c r="H6" s="2186">
        <v>105400000</v>
      </c>
      <c r="I6" s="2186">
        <v>337000000</v>
      </c>
      <c r="J6" s="2186">
        <f>J7+J20</f>
        <v>517000000</v>
      </c>
      <c r="K6" s="2186">
        <f>K7+K20</f>
        <v>1044000000</v>
      </c>
      <c r="L6" s="2186">
        <f>L7+L20</f>
        <v>2444000000</v>
      </c>
      <c r="M6" s="2186">
        <v>2064900000</v>
      </c>
      <c r="N6" s="2186">
        <v>2737000000</v>
      </c>
      <c r="O6" s="2186">
        <v>3853600000</v>
      </c>
      <c r="P6" s="2186">
        <v>4351200000</v>
      </c>
      <c r="Q6" s="2186">
        <f>Q7+Q20</f>
        <v>3697600000</v>
      </c>
      <c r="R6" s="2186">
        <v>2555000000</v>
      </c>
      <c r="S6" s="2186">
        <f>S7+S20</f>
        <v>1673500000</v>
      </c>
      <c r="T6" s="2186">
        <f>T7+T20</f>
        <v>924700000</v>
      </c>
      <c r="U6" s="2186">
        <v>1309300000</v>
      </c>
      <c r="V6" s="2186">
        <f>V7+V20</f>
        <v>1070600000</v>
      </c>
      <c r="W6" s="2186">
        <f t="shared" ref="W6:X6" si="0">W7+W20</f>
        <v>1065500000</v>
      </c>
      <c r="X6" s="2186">
        <f t="shared" si="0"/>
        <v>935800000</v>
      </c>
      <c r="Y6" s="2085"/>
      <c r="Z6" s="1900"/>
      <c r="AA6" s="1900"/>
      <c r="AB6" s="1900"/>
    </row>
    <row r="7" spans="1:28">
      <c r="A7" s="1612" t="s">
        <v>2394</v>
      </c>
      <c r="B7" s="1908" t="s">
        <v>3448</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2" t="s">
        <v>2439</v>
      </c>
      <c r="B8" s="1612" t="s">
        <v>6379</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1633</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6380</v>
      </c>
      <c r="B10" s="1616" t="s">
        <v>6381</v>
      </c>
      <c r="C10" s="1602" t="s">
        <v>1633</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6382</v>
      </c>
      <c r="B11" s="1616" t="s">
        <v>6382</v>
      </c>
      <c r="C11" s="1602" t="s">
        <v>1633</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1633</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6383</v>
      </c>
      <c r="B13" s="1616" t="s">
        <v>6384</v>
      </c>
      <c r="C13" s="1602" t="s">
        <v>1633</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6385</v>
      </c>
      <c r="B14" s="1612" t="s">
        <v>6386</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1909</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8">
        <f>R16+R17+R18</f>
        <v>123700000</v>
      </c>
      <c r="S15" s="2188">
        <f t="shared" ref="S15:U15" si="7">S16+S17+S18</f>
        <v>119500000</v>
      </c>
      <c r="T15" s="2188">
        <f t="shared" si="7"/>
        <v>154800000</v>
      </c>
      <c r="U15" s="2188">
        <f t="shared" si="7"/>
        <v>137900000</v>
      </c>
      <c r="V15" s="1615">
        <f>V16+V17+V18</f>
        <v>154900000</v>
      </c>
      <c r="W15" s="1615">
        <f t="shared" ref="W15:X15" si="8">W16+W17+W18</f>
        <v>165400000</v>
      </c>
      <c r="X15" s="1615">
        <f t="shared" si="8"/>
        <v>114300000</v>
      </c>
      <c r="Y15" s="1624"/>
    </row>
    <row r="16" spans="1:28">
      <c r="A16" s="1620" t="s">
        <v>1294</v>
      </c>
      <c r="B16" s="1620" t="s">
        <v>5385</v>
      </c>
      <c r="C16" s="1602" t="s">
        <v>6387</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6388</v>
      </c>
      <c r="C17" s="1602" t="s">
        <v>6387</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2451</v>
      </c>
      <c r="B18" s="1620" t="s">
        <v>6389</v>
      </c>
      <c r="C18" s="1602" t="s">
        <v>6387</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563</v>
      </c>
      <c r="B19" s="1612" t="s">
        <v>5390</v>
      </c>
      <c r="C19" s="1602" t="s">
        <v>1909</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8">
        <f t="shared" ref="R19:S19" si="9">R14-R15</f>
        <v>44300000</v>
      </c>
      <c r="S19" s="2188">
        <f t="shared" si="9"/>
        <v>50700000</v>
      </c>
      <c r="T19" s="2188">
        <f>T14-T15</f>
        <v>60600000</v>
      </c>
      <c r="U19" s="2188">
        <f>U14-U15</f>
        <v>49300000</v>
      </c>
      <c r="V19" s="1615">
        <v>60000000</v>
      </c>
      <c r="W19" s="1615">
        <v>63500000</v>
      </c>
      <c r="X19" s="1615">
        <v>66900000.000000007</v>
      </c>
      <c r="Y19" s="1624"/>
      <c r="Z19" s="1624"/>
      <c r="AA19" s="1624"/>
    </row>
    <row r="20" spans="1:28" s="848" customFormat="1" ht="18" customHeight="1">
      <c r="A20" s="1903" t="s">
        <v>53</v>
      </c>
      <c r="B20" s="1903" t="s">
        <v>53</v>
      </c>
      <c r="C20" s="1905" t="s">
        <v>38</v>
      </c>
      <c r="D20" s="1900"/>
      <c r="E20" s="2186">
        <v>31600000</v>
      </c>
      <c r="F20" s="2186">
        <v>22700000</v>
      </c>
      <c r="G20" s="2186">
        <v>32500000</v>
      </c>
      <c r="H20" s="2186">
        <v>34800000</v>
      </c>
      <c r="I20" s="2186">
        <v>34000000</v>
      </c>
      <c r="J20" s="2186">
        <v>1000000</v>
      </c>
      <c r="K20" s="2186">
        <v>11000000</v>
      </c>
      <c r="L20" s="2187">
        <v>1000000</v>
      </c>
      <c r="M20" s="2186">
        <v>281800000</v>
      </c>
      <c r="N20" s="2186">
        <v>309300000</v>
      </c>
      <c r="O20" s="2186">
        <v>283900000</v>
      </c>
      <c r="P20" s="2186">
        <v>253800000</v>
      </c>
      <c r="Q20" s="2186">
        <v>260300000</v>
      </c>
      <c r="R20" s="2186">
        <v>270300000</v>
      </c>
      <c r="S20" s="2186">
        <v>222700000</v>
      </c>
      <c r="T20" s="2186">
        <v>169200000</v>
      </c>
      <c r="U20" s="2186">
        <v>156600000</v>
      </c>
      <c r="V20" s="2186">
        <v>160000000</v>
      </c>
      <c r="W20" s="2186">
        <v>164600000</v>
      </c>
      <c r="X20" s="2186">
        <v>171800000</v>
      </c>
      <c r="Y20" s="1624"/>
      <c r="Z20" s="1624"/>
      <c r="AA20" s="1624"/>
      <c r="AB20" s="1900"/>
    </row>
    <row r="21" spans="1:28" s="848" customFormat="1">
      <c r="A21" s="1903" t="s">
        <v>198</v>
      </c>
      <c r="B21" s="1903" t="s">
        <v>538</v>
      </c>
      <c r="C21" s="1903" t="s">
        <v>35</v>
      </c>
      <c r="D21" s="1900"/>
      <c r="E21" s="2186">
        <v>51300000</v>
      </c>
      <c r="F21" s="2186">
        <v>52600000</v>
      </c>
      <c r="G21" s="2186">
        <v>68500000</v>
      </c>
      <c r="H21" s="2186">
        <v>64400000.000000007</v>
      </c>
      <c r="I21" s="2186">
        <v>70000000</v>
      </c>
      <c r="J21" s="2186">
        <v>93000000</v>
      </c>
      <c r="K21" s="2186">
        <v>173000000</v>
      </c>
      <c r="L21" s="2186">
        <f>L22+L28+L29+L33+L34</f>
        <v>533000000</v>
      </c>
      <c r="M21" s="2186">
        <v>1032599999.9999999</v>
      </c>
      <c r="N21" s="2186">
        <v>1137200000</v>
      </c>
      <c r="O21" s="2186">
        <v>1379600000</v>
      </c>
      <c r="P21" s="2186">
        <v>1389700000</v>
      </c>
      <c r="Q21" s="2186">
        <v>1341700000</v>
      </c>
      <c r="R21" s="2186">
        <v>1607700000</v>
      </c>
      <c r="S21" s="2186">
        <v>1558700000</v>
      </c>
      <c r="T21" s="2186">
        <v>1780200000</v>
      </c>
      <c r="U21" s="2186">
        <v>1379800000</v>
      </c>
      <c r="V21" s="2186">
        <f>V22+V29+V34</f>
        <v>2032500000</v>
      </c>
      <c r="W21" s="2186">
        <f t="shared" ref="W21:X21" si="10">W22+W29+W34</f>
        <v>2183300000</v>
      </c>
      <c r="X21" s="2186">
        <f t="shared" si="10"/>
        <v>1973200000</v>
      </c>
      <c r="Y21" s="2085"/>
      <c r="Z21" s="1900"/>
      <c r="AA21" s="1900"/>
      <c r="AB21" s="1900"/>
    </row>
    <row r="22" spans="1:28">
      <c r="A22" s="1612" t="s">
        <v>73</v>
      </c>
      <c r="B22" s="1612" t="s">
        <v>3899</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4971</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6390</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6391</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6392</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6393</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6394</v>
      </c>
      <c r="B28" s="1612" t="s">
        <v>6395</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3902</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6396</v>
      </c>
      <c r="B30" s="1616" t="s">
        <v>6397</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6398</v>
      </c>
      <c r="B31" s="1616" t="s">
        <v>6399</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3960</v>
      </c>
      <c r="B32" s="1616" t="s">
        <v>6400</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6401</v>
      </c>
      <c r="B33" s="1612" t="s">
        <v>6402</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6403</v>
      </c>
      <c r="B34" s="1612" t="s">
        <v>6404</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3906</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6405</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6406</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3" t="s">
        <v>115</v>
      </c>
      <c r="B38" s="1903" t="s">
        <v>115</v>
      </c>
      <c r="C38" s="1903" t="s">
        <v>35</v>
      </c>
      <c r="D38" s="1900"/>
      <c r="E38" s="2186">
        <v>-7400000</v>
      </c>
      <c r="F38" s="2186">
        <v>-1400000</v>
      </c>
      <c r="G38" s="2186">
        <v>-12800000</v>
      </c>
      <c r="H38" s="2186">
        <v>-40900000</v>
      </c>
      <c r="I38" s="2187">
        <v>-1000000</v>
      </c>
      <c r="J38" s="2186">
        <v>58000000</v>
      </c>
      <c r="K38" s="2186">
        <v>121000000</v>
      </c>
      <c r="L38" s="2186">
        <v>487000000</v>
      </c>
      <c r="M38" s="2186">
        <f>M41+M42+M43+M44</f>
        <v>660000000</v>
      </c>
      <c r="N38" s="2186">
        <f>N41+N42+N43+N44</f>
        <v>731600000</v>
      </c>
      <c r="O38" s="2186">
        <f>O41+O42+O43+O44</f>
        <v>987400000</v>
      </c>
      <c r="P38" s="2186">
        <f>P41+P42+P43+P44</f>
        <v>998500000</v>
      </c>
      <c r="Q38" s="2186">
        <v>930300000</v>
      </c>
      <c r="R38" s="2186">
        <v>1191200000</v>
      </c>
      <c r="S38" s="2186">
        <v>1148100000</v>
      </c>
      <c r="T38" s="2186">
        <v>1428300000</v>
      </c>
      <c r="U38" s="2186">
        <v>1036000000</v>
      </c>
      <c r="V38" s="2186">
        <f>V39+V44</f>
        <v>1653400000</v>
      </c>
      <c r="W38" s="2186">
        <f t="shared" ref="W38:X38" si="12">W39+W44</f>
        <v>1785400000</v>
      </c>
      <c r="X38" s="2186">
        <f t="shared" si="12"/>
        <v>1553400000</v>
      </c>
      <c r="Y38" s="2085"/>
      <c r="Z38" s="1900"/>
      <c r="AA38" s="1900"/>
      <c r="AB38" s="1900"/>
    </row>
    <row r="39" spans="1:28">
      <c r="A39" s="1612" t="s">
        <v>120</v>
      </c>
      <c r="B39" s="1908"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6407</v>
      </c>
      <c r="B40" s="1612" t="s">
        <v>6408</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3" t="s">
        <v>6409</v>
      </c>
      <c r="B41" s="1616" t="s">
        <v>6410</v>
      </c>
      <c r="C41" s="1612" t="s">
        <v>6411</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6412</v>
      </c>
      <c r="B42" s="1616" t="s">
        <v>6413</v>
      </c>
      <c r="C42" s="1612" t="s">
        <v>6411</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6414</v>
      </c>
      <c r="B43" s="1616" t="s">
        <v>6415</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7083</v>
      </c>
      <c r="B44" s="1616" t="s">
        <v>2549</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7082</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6"/>
      <c r="X46" s="2176"/>
      <c r="Y46" s="1624"/>
    </row>
    <row r="47" spans="1:28">
      <c r="A47" s="1616"/>
      <c r="B47" s="1612" t="s">
        <v>6416</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6"/>
      <c r="X47" s="2176"/>
      <c r="Y47" s="1624"/>
    </row>
    <row r="48" spans="1:28">
      <c r="B48" s="1612"/>
      <c r="C48" s="1612"/>
      <c r="E48" s="2184"/>
      <c r="F48" s="2184"/>
      <c r="G48" s="2184"/>
      <c r="H48" s="2184"/>
      <c r="I48" s="2184"/>
      <c r="J48" s="2184"/>
      <c r="K48" s="2184"/>
      <c r="L48" s="2184"/>
      <c r="M48" s="2184"/>
      <c r="N48" s="2184"/>
      <c r="O48" s="2184"/>
      <c r="P48" s="2184"/>
      <c r="Q48" s="2184"/>
      <c r="R48" s="2184"/>
      <c r="S48" s="2184"/>
      <c r="T48" s="2184"/>
      <c r="U48" s="2184"/>
      <c r="V48" s="2184"/>
      <c r="W48" s="1624"/>
      <c r="X48" s="1624"/>
      <c r="Y48" s="1624"/>
    </row>
    <row r="49" spans="2:25">
      <c r="B49" s="2185"/>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9"/>
      <c r="T50" s="1621"/>
      <c r="U50" s="1621"/>
      <c r="V50" s="1621"/>
      <c r="W50" s="1621"/>
      <c r="X50" s="1621"/>
      <c r="Y50" s="1621"/>
    </row>
    <row r="51" spans="2:25">
      <c r="B51" s="1602" t="s">
        <v>619</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619</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6417</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6418</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620</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6419</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3214</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6420</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6421</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727</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8">
        <f t="shared" si="29"/>
        <v>18.294409058740268</v>
      </c>
      <c r="K63" s="2098">
        <f t="shared" si="29"/>
        <v>35.222672064777328</v>
      </c>
      <c r="L63" s="2098">
        <f t="shared" si="29"/>
        <v>74.105518496058224</v>
      </c>
      <c r="M63" s="2098">
        <f t="shared" si="29"/>
        <v>48.989323843416372</v>
      </c>
      <c r="N63" s="2098">
        <f t="shared" si="29"/>
        <v>47.799511002444987</v>
      </c>
      <c r="O63" s="2098">
        <f t="shared" si="29"/>
        <v>69.073310629145013</v>
      </c>
      <c r="P63" s="2098">
        <f t="shared" si="29"/>
        <v>88.063145112325429</v>
      </c>
      <c r="Q63" s="2098">
        <f t="shared" si="29"/>
        <v>66.075768406004286</v>
      </c>
      <c r="R63" s="2098">
        <f t="shared" si="29"/>
        <v>58.574048601558914</v>
      </c>
      <c r="S63" s="2098">
        <f t="shared" si="29"/>
        <v>63.874045801526712</v>
      </c>
      <c r="T63" s="2098">
        <f t="shared" si="29"/>
        <v>44.033333333333339</v>
      </c>
      <c r="U63" s="2098">
        <f t="shared" si="29"/>
        <v>55.221425558835932</v>
      </c>
      <c r="V63" s="2098">
        <f t="shared" si="29"/>
        <v>41.304012345679013</v>
      </c>
      <c r="W63" s="2098">
        <f t="shared" si="29"/>
        <v>38.745454545454542</v>
      </c>
      <c r="X63" s="2098">
        <f t="shared" si="29"/>
        <v>31.851599727705921</v>
      </c>
      <c r="Y63" s="2098">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8">
        <f t="shared" si="30"/>
        <v>3.2908704883227178</v>
      </c>
      <c r="K64" s="2098">
        <f t="shared" si="30"/>
        <v>5.8367071524966265</v>
      </c>
      <c r="L64" s="2098">
        <f t="shared" si="30"/>
        <v>16.161309884778653</v>
      </c>
      <c r="M64" s="2098">
        <f t="shared" si="30"/>
        <v>24.498220640569393</v>
      </c>
      <c r="N64" s="2098">
        <f t="shared" si="30"/>
        <v>19.86028641285365</v>
      </c>
      <c r="O64" s="2098">
        <f t="shared" si="30"/>
        <v>24.728445958056998</v>
      </c>
      <c r="P64" s="2098">
        <f t="shared" si="30"/>
        <v>28.125885448289822</v>
      </c>
      <c r="Q64" s="2098">
        <f t="shared" si="30"/>
        <v>23.976054324517513</v>
      </c>
      <c r="R64" s="2098">
        <f t="shared" si="30"/>
        <v>36.856946354883078</v>
      </c>
      <c r="S64" s="2098">
        <f t="shared" si="30"/>
        <v>59.492366412213741</v>
      </c>
      <c r="T64" s="2098">
        <f t="shared" si="30"/>
        <v>84.771428571428572</v>
      </c>
      <c r="U64" s="2098">
        <f t="shared" si="30"/>
        <v>58.194854491775629</v>
      </c>
      <c r="V64" s="2098">
        <f t="shared" si="30"/>
        <v>78.414351851851848</v>
      </c>
      <c r="W64" s="2098">
        <f t="shared" si="30"/>
        <v>79.392727272727271</v>
      </c>
      <c r="X64" s="2098">
        <f t="shared" si="30"/>
        <v>67.161334240980267</v>
      </c>
      <c r="Y64" s="2098">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8">
        <f t="shared" si="31"/>
        <v>11.300694190719767</v>
      </c>
      <c r="O67" s="2098">
        <f t="shared" si="31"/>
        <v>7.3671372223375542</v>
      </c>
      <c r="P67" s="2098">
        <f t="shared" si="31"/>
        <v>5.8328736900165472</v>
      </c>
      <c r="Q67" s="2098">
        <f t="shared" si="31"/>
        <v>7.0397014279532666</v>
      </c>
      <c r="R67" s="2098">
        <f t="shared" si="31"/>
        <v>10.579256360078277</v>
      </c>
      <c r="S67" s="2098">
        <f t="shared" si="31"/>
        <v>13.307439498057963</v>
      </c>
      <c r="T67" s="2098">
        <f t="shared" si="31"/>
        <v>18.297826322050394</v>
      </c>
      <c r="U67" s="2098">
        <f t="shared" si="31"/>
        <v>11.96058962804552</v>
      </c>
      <c r="V67" s="2098">
        <f t="shared" si="31"/>
        <v>14.944890715486641</v>
      </c>
      <c r="W67" s="2098">
        <f t="shared" si="31"/>
        <v>15.448146410136088</v>
      </c>
      <c r="X67" s="2098">
        <f t="shared" si="31"/>
        <v>18.358623637529387</v>
      </c>
      <c r="Y67" s="2098"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9" bestFit="1" customWidth="1"/>
    <col min="2" max="2" width="56" style="1979" bestFit="1" customWidth="1"/>
    <col min="3" max="3" width="28.28515625" style="1979" bestFit="1" customWidth="1"/>
    <col min="4" max="6" width="17.85546875" style="1979" bestFit="1" customWidth="1"/>
    <col min="7" max="7" width="14.5703125" style="1979" bestFit="1" customWidth="1"/>
    <col min="8" max="15" width="18.42578125" style="1979" bestFit="1" customWidth="1"/>
    <col min="16" max="17" width="17" style="1979" bestFit="1" customWidth="1"/>
    <col min="18" max="20" width="16.28515625" style="1979" bestFit="1" customWidth="1"/>
    <col min="21" max="21" width="24.5703125" style="1979" bestFit="1" customWidth="1"/>
    <col min="22" max="22" width="25" style="1979" bestFit="1" customWidth="1"/>
    <col min="23" max="24" width="25.28515625" style="1979" bestFit="1" customWidth="1"/>
    <col min="25" max="26" width="17" style="1979" bestFit="1" customWidth="1"/>
    <col min="27" max="27" width="15.7109375" style="1979" bestFit="1" customWidth="1"/>
    <col min="28" max="28" width="16.28515625" bestFit="1" customWidth="1"/>
  </cols>
  <sheetData>
    <row r="1" spans="1:43">
      <c r="A1" s="1565" t="s">
        <v>6422</v>
      </c>
      <c r="B1" s="1975" t="s">
        <v>6423</v>
      </c>
      <c r="C1" s="1975"/>
      <c r="D1" s="1976"/>
      <c r="E1" s="1976"/>
      <c r="F1" s="1976"/>
      <c r="G1" s="1976"/>
      <c r="H1" s="1976"/>
      <c r="I1" s="1976"/>
      <c r="J1" s="1976"/>
      <c r="K1" s="1976"/>
      <c r="L1" s="1976"/>
      <c r="M1" s="1976"/>
      <c r="N1" s="1976"/>
      <c r="O1" s="1977"/>
      <c r="P1" s="1977"/>
      <c r="Q1" s="1977"/>
      <c r="R1" s="1978"/>
      <c r="S1" s="1977"/>
      <c r="T1" s="1977"/>
      <c r="U1" s="1977"/>
      <c r="V1" s="1977"/>
      <c r="W1" s="1977"/>
      <c r="X1" s="1977"/>
    </row>
    <row r="2" spans="1:43">
      <c r="B2" s="1980" t="s">
        <v>6424</v>
      </c>
      <c r="C2" s="1980"/>
      <c r="D2" s="1977"/>
      <c r="E2" s="1977"/>
      <c r="F2" s="1977"/>
      <c r="G2" s="1977"/>
      <c r="H2" s="1977"/>
      <c r="I2" s="1977"/>
      <c r="J2" s="1977"/>
      <c r="K2" s="1977"/>
      <c r="L2" s="1977"/>
      <c r="M2" s="1977"/>
      <c r="N2" s="1977"/>
      <c r="O2" s="1977"/>
      <c r="P2" s="1977"/>
      <c r="Q2" s="1977"/>
      <c r="R2" s="1981"/>
      <c r="S2" s="1982"/>
      <c r="T2" s="1983"/>
      <c r="U2" s="1977"/>
      <c r="V2" s="1977"/>
      <c r="W2" s="1977"/>
      <c r="X2" s="1977"/>
    </row>
    <row r="3" spans="1:43">
      <c r="B3" s="1984" t="s">
        <v>3</v>
      </c>
      <c r="C3" s="1984"/>
      <c r="D3" s="1977">
        <v>2000</v>
      </c>
      <c r="E3" s="1977">
        <v>2001</v>
      </c>
      <c r="F3" s="1977">
        <v>2002</v>
      </c>
      <c r="G3" s="1977">
        <v>2003</v>
      </c>
      <c r="H3" s="1977">
        <v>2004</v>
      </c>
      <c r="I3" s="1977">
        <v>2005</v>
      </c>
      <c r="J3" s="1977">
        <v>2006</v>
      </c>
      <c r="K3" s="1977">
        <v>2007</v>
      </c>
      <c r="L3" s="1977">
        <v>2008</v>
      </c>
      <c r="M3" s="1977">
        <v>2009</v>
      </c>
      <c r="N3" s="1977">
        <v>2010</v>
      </c>
      <c r="O3" s="1977">
        <v>2011</v>
      </c>
      <c r="P3" s="1977">
        <v>2012</v>
      </c>
      <c r="Q3" s="1977">
        <v>2013</v>
      </c>
      <c r="R3" s="1977">
        <v>2014</v>
      </c>
      <c r="S3" s="1977">
        <v>2015</v>
      </c>
      <c r="T3" s="1977">
        <v>2016</v>
      </c>
      <c r="U3" s="1977">
        <v>2017</v>
      </c>
      <c r="V3" s="1977">
        <v>2018</v>
      </c>
      <c r="W3" s="1977">
        <v>2019</v>
      </c>
      <c r="X3" s="1977">
        <v>2020</v>
      </c>
      <c r="Y3" s="1977">
        <v>2021</v>
      </c>
      <c r="Z3" s="1977">
        <v>2022</v>
      </c>
    </row>
    <row r="4" spans="1:43">
      <c r="B4" s="1984" t="s">
        <v>4</v>
      </c>
      <c r="C4" s="1984"/>
      <c r="D4" s="1977" t="s">
        <v>5</v>
      </c>
      <c r="E4" s="1977" t="s">
        <v>6</v>
      </c>
      <c r="F4" s="1977" t="s">
        <v>7</v>
      </c>
      <c r="G4" s="1977" t="s">
        <v>8</v>
      </c>
      <c r="H4" s="1977" t="s">
        <v>9</v>
      </c>
      <c r="I4" s="1977" t="s">
        <v>10</v>
      </c>
      <c r="J4" s="1977" t="s">
        <v>11</v>
      </c>
      <c r="K4" s="1977" t="s">
        <v>12</v>
      </c>
      <c r="L4" s="1977" t="s">
        <v>13</v>
      </c>
      <c r="M4" s="1977" t="s">
        <v>14</v>
      </c>
      <c r="N4" s="1977" t="s">
        <v>15</v>
      </c>
      <c r="O4" s="1977" t="s">
        <v>16</v>
      </c>
      <c r="P4" s="1977" t="s">
        <v>17</v>
      </c>
      <c r="Q4" s="1977" t="s">
        <v>18</v>
      </c>
      <c r="R4" s="1978" t="s">
        <v>19</v>
      </c>
      <c r="S4" s="1977" t="s">
        <v>20</v>
      </c>
      <c r="T4" s="1977" t="s">
        <v>21</v>
      </c>
      <c r="U4" s="1977" t="s">
        <v>22</v>
      </c>
      <c r="V4" s="1977" t="s">
        <v>23</v>
      </c>
      <c r="W4" s="1977" t="s">
        <v>24</v>
      </c>
      <c r="X4" s="1977" t="s">
        <v>25</v>
      </c>
      <c r="Y4" s="2194" t="s">
        <v>26</v>
      </c>
      <c r="Z4" s="2194" t="s">
        <v>27</v>
      </c>
    </row>
    <row r="5" spans="1:43">
      <c r="A5" s="1979" t="s">
        <v>28</v>
      </c>
      <c r="B5" s="1984" t="s">
        <v>29</v>
      </c>
      <c r="C5" s="1984"/>
      <c r="D5" s="1977" t="s">
        <v>30</v>
      </c>
      <c r="E5" s="2190" t="s">
        <v>30</v>
      </c>
      <c r="F5" s="2190" t="s">
        <v>30</v>
      </c>
      <c r="G5" s="2190" t="s">
        <v>30</v>
      </c>
      <c r="H5" s="2190" t="s">
        <v>30</v>
      </c>
      <c r="I5" s="1991" t="s">
        <v>31</v>
      </c>
      <c r="J5" s="1991" t="s">
        <v>30</v>
      </c>
      <c r="K5" s="1991" t="s">
        <v>30</v>
      </c>
      <c r="L5" s="1991" t="s">
        <v>30</v>
      </c>
      <c r="M5" s="1991" t="s">
        <v>30</v>
      </c>
      <c r="N5" s="2190" t="s">
        <v>31</v>
      </c>
      <c r="O5" s="2190" t="s">
        <v>31</v>
      </c>
      <c r="P5" s="2190" t="s">
        <v>31</v>
      </c>
      <c r="Q5" s="2199" t="s">
        <v>31</v>
      </c>
      <c r="R5" s="2190" t="s">
        <v>30</v>
      </c>
      <c r="S5" s="2190" t="s">
        <v>30</v>
      </c>
      <c r="T5" s="2190" t="s">
        <v>30</v>
      </c>
      <c r="U5" s="2190" t="s">
        <v>369</v>
      </c>
      <c r="V5" s="2190" t="s">
        <v>32</v>
      </c>
      <c r="W5" s="1977" t="s">
        <v>32</v>
      </c>
      <c r="X5" s="1977" t="s">
        <v>32</v>
      </c>
      <c r="Y5" s="1977" t="s">
        <v>32</v>
      </c>
      <c r="Z5" s="1977" t="s">
        <v>32</v>
      </c>
    </row>
    <row r="6" spans="1:43" s="848" customFormat="1">
      <c r="A6" s="2053" t="s">
        <v>6425</v>
      </c>
      <c r="B6" s="2053" t="s">
        <v>6426</v>
      </c>
      <c r="C6" s="2053" t="s">
        <v>35</v>
      </c>
      <c r="D6" s="2053"/>
      <c r="E6" s="2053"/>
      <c r="F6" s="2200"/>
      <c r="G6" s="2201">
        <v>170800000000</v>
      </c>
      <c r="H6" s="2201">
        <v>179600000000</v>
      </c>
      <c r="I6" s="2201">
        <v>188000000000</v>
      </c>
      <c r="J6" s="2202">
        <v>211900000000</v>
      </c>
      <c r="K6" s="2202">
        <v>223700000000</v>
      </c>
      <c r="L6" s="2201">
        <v>241000000000</v>
      </c>
      <c r="M6" s="2201">
        <v>275200000000</v>
      </c>
      <c r="N6" s="2201">
        <v>321300000000</v>
      </c>
      <c r="O6" s="2201">
        <f>O7+O12</f>
        <v>362300000000</v>
      </c>
      <c r="P6" s="2201">
        <v>383500000000</v>
      </c>
      <c r="Q6" s="2201">
        <v>449100000000</v>
      </c>
      <c r="R6" s="2206">
        <v>466800000000</v>
      </c>
      <c r="S6" s="2206">
        <v>539500000000</v>
      </c>
      <c r="T6" s="2206">
        <v>571300000000</v>
      </c>
      <c r="U6" s="2583">
        <f>U7+U12</f>
        <v>595700000000</v>
      </c>
      <c r="V6" s="2583">
        <f t="shared" ref="V6:X6" si="0">V7+V12</f>
        <v>723500000000</v>
      </c>
      <c r="W6" s="2583">
        <f t="shared" si="0"/>
        <v>755700000000</v>
      </c>
      <c r="X6" s="2583">
        <f t="shared" si="0"/>
        <v>822400000000</v>
      </c>
      <c r="Y6" s="2584"/>
      <c r="Z6" s="2584"/>
      <c r="AA6" s="2585"/>
      <c r="AB6" s="2522"/>
      <c r="AC6" s="2522"/>
      <c r="AD6" s="2522"/>
      <c r="AE6" s="2522"/>
      <c r="AF6" s="2522"/>
      <c r="AG6" s="2522"/>
      <c r="AH6" s="2522"/>
      <c r="AI6" s="2522"/>
      <c r="AJ6" s="916"/>
      <c r="AK6" s="916"/>
      <c r="AL6" s="916"/>
      <c r="AM6" s="916"/>
      <c r="AN6" s="916"/>
      <c r="AO6" s="916"/>
      <c r="AP6" s="916"/>
      <c r="AQ6" s="916"/>
    </row>
    <row r="7" spans="1:43">
      <c r="A7" s="1986" t="s">
        <v>159</v>
      </c>
      <c r="B7" s="1986" t="s">
        <v>6427</v>
      </c>
      <c r="C7" s="1985" t="s">
        <v>38</v>
      </c>
      <c r="D7" s="1986"/>
      <c r="E7" s="1986"/>
      <c r="F7" s="1977"/>
      <c r="G7" s="2191">
        <v>165300000000</v>
      </c>
      <c r="H7" s="2191">
        <v>171700000000</v>
      </c>
      <c r="I7" s="2191">
        <v>174900000000</v>
      </c>
      <c r="J7" s="2192">
        <v>195900000000</v>
      </c>
      <c r="K7" s="2192">
        <v>203300000000</v>
      </c>
      <c r="L7" s="2191">
        <v>220700000000</v>
      </c>
      <c r="M7" s="2191">
        <v>252400000000</v>
      </c>
      <c r="N7" s="2191">
        <v>289100000000</v>
      </c>
      <c r="O7" s="2191">
        <f>O8+O11</f>
        <v>306500000000</v>
      </c>
      <c r="P7" s="2191">
        <v>351700000000</v>
      </c>
      <c r="Q7" s="2191">
        <v>386400000000</v>
      </c>
      <c r="R7" s="2207">
        <v>413900000000</v>
      </c>
      <c r="S7" s="2207">
        <v>482300000000</v>
      </c>
      <c r="T7" s="2207">
        <v>495700000000</v>
      </c>
      <c r="U7" s="125">
        <f>U8+U11</f>
        <v>507200000000</v>
      </c>
      <c r="V7" s="125">
        <f t="shared" ref="V7:X7" si="1">V8+V11</f>
        <v>606500000000</v>
      </c>
      <c r="W7" s="125">
        <f t="shared" si="1"/>
        <v>632000000000</v>
      </c>
      <c r="X7" s="125">
        <f t="shared" si="1"/>
        <v>688200000000</v>
      </c>
      <c r="Y7" s="2584"/>
      <c r="Z7" s="2584"/>
      <c r="AA7" s="2585"/>
      <c r="AB7" s="2522"/>
      <c r="AC7" s="2522"/>
      <c r="AD7" s="2522"/>
      <c r="AE7" s="2522"/>
      <c r="AF7" s="2522"/>
      <c r="AG7" s="2522"/>
      <c r="AH7" s="2522"/>
      <c r="AI7" s="2522"/>
      <c r="AJ7" s="365"/>
      <c r="AK7" s="365"/>
      <c r="AL7" s="365"/>
      <c r="AM7" s="365"/>
      <c r="AN7" s="365"/>
      <c r="AO7" s="365"/>
      <c r="AP7" s="365"/>
      <c r="AQ7" s="365"/>
    </row>
    <row r="8" spans="1:43">
      <c r="A8" s="1987" t="s">
        <v>39</v>
      </c>
      <c r="B8" s="1987" t="s">
        <v>6428</v>
      </c>
      <c r="C8" s="1986" t="s">
        <v>41</v>
      </c>
      <c r="D8" s="1986"/>
      <c r="E8" s="1986"/>
      <c r="G8" s="2191">
        <v>148700000000</v>
      </c>
      <c r="H8" s="2191">
        <v>161000000000</v>
      </c>
      <c r="I8" s="2191">
        <v>162100000000</v>
      </c>
      <c r="J8" s="2192">
        <v>179100000000</v>
      </c>
      <c r="K8" s="2192">
        <v>195900000000</v>
      </c>
      <c r="L8" s="2191">
        <v>211200000000</v>
      </c>
      <c r="M8" s="2191">
        <v>229000000000</v>
      </c>
      <c r="N8" s="2191">
        <v>238900000000</v>
      </c>
      <c r="O8" s="2191">
        <f>O9+O10</f>
        <v>281400000000</v>
      </c>
      <c r="P8" s="2191">
        <v>307900000000</v>
      </c>
      <c r="Q8" s="2191">
        <v>338400000000</v>
      </c>
      <c r="R8" s="2207">
        <v>369600000000</v>
      </c>
      <c r="S8" s="2207">
        <v>427600000000</v>
      </c>
      <c r="T8" s="2207">
        <v>444700000000</v>
      </c>
      <c r="U8" s="125">
        <f>U9+U10</f>
        <v>449000000000</v>
      </c>
      <c r="V8" s="125">
        <f t="shared" ref="V8:X8" si="2">V9+V10</f>
        <v>518300000000</v>
      </c>
      <c r="W8" s="125">
        <f t="shared" si="2"/>
        <v>553100000000</v>
      </c>
      <c r="X8" s="125">
        <f t="shared" si="2"/>
        <v>602600000000</v>
      </c>
      <c r="Y8" s="2584"/>
      <c r="Z8" s="2584"/>
      <c r="AA8" s="2585"/>
      <c r="AB8" s="2522"/>
      <c r="AC8" s="2522"/>
      <c r="AD8" s="2522"/>
      <c r="AE8" s="2522"/>
      <c r="AF8" s="2522"/>
      <c r="AG8" s="2522"/>
      <c r="AH8" s="2522"/>
      <c r="AI8" s="2522"/>
      <c r="AJ8" s="365"/>
      <c r="AK8" s="365"/>
      <c r="AL8" s="365"/>
      <c r="AM8" s="365"/>
      <c r="AN8" s="365"/>
      <c r="AO8" s="365"/>
      <c r="AP8" s="365"/>
      <c r="AQ8" s="365"/>
    </row>
    <row r="9" spans="1:43">
      <c r="A9" s="1988" t="s">
        <v>6429</v>
      </c>
      <c r="B9" s="1988" t="s">
        <v>6430</v>
      </c>
      <c r="C9" s="1979" t="s">
        <v>44</v>
      </c>
      <c r="D9" s="1986"/>
      <c r="E9" s="1986"/>
      <c r="G9" s="2191">
        <v>84300000000</v>
      </c>
      <c r="H9" s="2191">
        <v>92000000000</v>
      </c>
      <c r="I9" s="2191">
        <v>81000000000</v>
      </c>
      <c r="J9" s="2192">
        <v>86800000000</v>
      </c>
      <c r="K9" s="2192">
        <v>89700000000</v>
      </c>
      <c r="L9" s="2191">
        <v>91200000000</v>
      </c>
      <c r="M9" s="2191">
        <v>105700000000</v>
      </c>
      <c r="N9" s="2191">
        <v>105700000000</v>
      </c>
      <c r="O9" s="2191">
        <v>118500000000</v>
      </c>
      <c r="P9" s="2191">
        <v>139000000000</v>
      </c>
      <c r="Q9" s="2191">
        <v>154600000000</v>
      </c>
      <c r="R9" s="2207">
        <v>175000000000</v>
      </c>
      <c r="S9" s="2207">
        <v>213600000000</v>
      </c>
      <c r="T9" s="2207">
        <v>238000000000</v>
      </c>
      <c r="U9" s="125">
        <v>247200000000</v>
      </c>
      <c r="V9" s="125">
        <v>297900000000</v>
      </c>
      <c r="W9" s="125">
        <v>318000000000</v>
      </c>
      <c r="X9" s="125">
        <v>344900000000</v>
      </c>
      <c r="Y9" s="2584"/>
      <c r="Z9" s="2584"/>
      <c r="AA9" s="2584"/>
      <c r="AB9" s="2584"/>
      <c r="AC9" s="2522"/>
      <c r="AD9" s="2522"/>
      <c r="AE9" s="2522"/>
      <c r="AF9" s="2522"/>
      <c r="AG9" s="2522"/>
      <c r="AH9" s="2522"/>
      <c r="AI9" s="2522"/>
      <c r="AJ9" s="365"/>
      <c r="AK9" s="365"/>
      <c r="AL9" s="365"/>
      <c r="AM9" s="365"/>
      <c r="AN9" s="365"/>
      <c r="AO9" s="365"/>
      <c r="AP9" s="365"/>
      <c r="AQ9" s="365"/>
    </row>
    <row r="10" spans="1:43">
      <c r="A10" s="1988" t="s">
        <v>6431</v>
      </c>
      <c r="B10" s="1988" t="s">
        <v>6432</v>
      </c>
      <c r="C10" s="1979" t="s">
        <v>44</v>
      </c>
      <c r="D10" s="1986"/>
      <c r="E10" s="1986"/>
      <c r="G10" s="2191">
        <v>64400000000.000008</v>
      </c>
      <c r="H10" s="2191">
        <v>68900000000</v>
      </c>
      <c r="I10" s="2191">
        <v>81000000000</v>
      </c>
      <c r="J10" s="2192">
        <v>92300000000</v>
      </c>
      <c r="K10" s="2192">
        <v>106200000000</v>
      </c>
      <c r="L10" s="2191">
        <v>120000000000</v>
      </c>
      <c r="M10" s="2191">
        <v>123300000000</v>
      </c>
      <c r="N10" s="2191">
        <v>133199999999.99998</v>
      </c>
      <c r="O10" s="2191">
        <v>162900000000</v>
      </c>
      <c r="P10" s="2191">
        <v>168900000000</v>
      </c>
      <c r="Q10" s="2191">
        <v>183800000000</v>
      </c>
      <c r="R10" s="2207">
        <v>194600000000</v>
      </c>
      <c r="S10" s="2207">
        <v>214000000000</v>
      </c>
      <c r="T10" s="2207">
        <v>206800000000</v>
      </c>
      <c r="U10" s="125">
        <v>201800000000</v>
      </c>
      <c r="V10" s="125">
        <v>220400000000</v>
      </c>
      <c r="W10" s="125">
        <v>235100000000</v>
      </c>
      <c r="X10" s="125">
        <v>257700000000</v>
      </c>
      <c r="Y10" s="2584"/>
      <c r="Z10" s="2584"/>
      <c r="AA10" s="2584"/>
      <c r="AB10" s="2584"/>
      <c r="AC10" s="2522"/>
      <c r="AD10" s="2522"/>
      <c r="AE10" s="2522"/>
      <c r="AF10" s="2522"/>
      <c r="AG10" s="2522"/>
      <c r="AH10" s="2522"/>
      <c r="AI10" s="2522"/>
      <c r="AJ10" s="365"/>
      <c r="AK10" s="365"/>
      <c r="AL10" s="365"/>
      <c r="AM10" s="365"/>
      <c r="AN10" s="365"/>
      <c r="AO10" s="365"/>
      <c r="AP10" s="365"/>
      <c r="AQ10" s="365"/>
    </row>
    <row r="11" spans="1:43">
      <c r="A11" s="1987" t="s">
        <v>51</v>
      </c>
      <c r="B11" s="1987" t="s">
        <v>6433</v>
      </c>
      <c r="C11" s="1986" t="s">
        <v>41</v>
      </c>
      <c r="D11" s="1986"/>
      <c r="E11" s="1986"/>
      <c r="G11" s="2191">
        <v>16500000000</v>
      </c>
      <c r="H11" s="2191">
        <v>10700000000</v>
      </c>
      <c r="I11" s="2191">
        <v>12800000000</v>
      </c>
      <c r="J11" s="2192">
        <v>16800000000</v>
      </c>
      <c r="K11" s="2192">
        <v>7400000000</v>
      </c>
      <c r="L11" s="2191">
        <v>9400000000</v>
      </c>
      <c r="M11" s="2191">
        <v>23400000000</v>
      </c>
      <c r="N11" s="2191">
        <v>50200000000</v>
      </c>
      <c r="O11" s="2191">
        <v>25100000000</v>
      </c>
      <c r="P11" s="2191">
        <v>43900000000</v>
      </c>
      <c r="Q11" s="2191">
        <v>48000000000</v>
      </c>
      <c r="R11" s="2207">
        <v>44300000000</v>
      </c>
      <c r="S11" s="2207">
        <v>54700000000</v>
      </c>
      <c r="T11" s="2207">
        <v>50900000000</v>
      </c>
      <c r="U11" s="125">
        <v>58200000000</v>
      </c>
      <c r="V11" s="125">
        <v>88200000000</v>
      </c>
      <c r="W11" s="125">
        <v>78900000000</v>
      </c>
      <c r="X11" s="125">
        <v>85600000000</v>
      </c>
      <c r="Y11" s="2584"/>
      <c r="Z11" s="2584"/>
      <c r="AA11" s="2584"/>
      <c r="AB11" s="2584"/>
      <c r="AC11" s="2522"/>
      <c r="AD11" s="2522"/>
      <c r="AE11" s="2522"/>
      <c r="AF11" s="2522"/>
      <c r="AG11" s="2522"/>
      <c r="AH11" s="2522"/>
      <c r="AI11" s="2522"/>
      <c r="AJ11" s="365"/>
      <c r="AK11" s="365"/>
      <c r="AL11" s="365"/>
      <c r="AM11" s="365"/>
      <c r="AN11" s="365"/>
      <c r="AO11" s="365"/>
      <c r="AP11" s="365"/>
      <c r="AQ11" s="365"/>
    </row>
    <row r="12" spans="1:43" s="848" customFormat="1">
      <c r="A12" s="2200" t="s">
        <v>798</v>
      </c>
      <c r="B12" s="2053" t="s">
        <v>6434</v>
      </c>
      <c r="C12" s="2203" t="s">
        <v>38</v>
      </c>
      <c r="D12" s="2053"/>
      <c r="E12" s="2053"/>
      <c r="F12" s="2200"/>
      <c r="G12" s="2201">
        <v>5500000000</v>
      </c>
      <c r="H12" s="2201">
        <v>7900000000</v>
      </c>
      <c r="I12" s="2201">
        <v>13100000000</v>
      </c>
      <c r="J12" s="2202">
        <v>16000000000</v>
      </c>
      <c r="K12" s="2202">
        <v>20400000000</v>
      </c>
      <c r="L12" s="2201">
        <v>20300000000</v>
      </c>
      <c r="M12" s="2201">
        <v>22800000000</v>
      </c>
      <c r="N12" s="2201">
        <v>32200000000.000004</v>
      </c>
      <c r="O12" s="2201">
        <v>55800000000</v>
      </c>
      <c r="P12" s="2201">
        <v>31700000000</v>
      </c>
      <c r="Q12" s="2201">
        <v>62800000000</v>
      </c>
      <c r="R12" s="2206">
        <v>52900000000</v>
      </c>
      <c r="S12" s="2206">
        <v>57200000000</v>
      </c>
      <c r="T12" s="2206">
        <v>75600000000</v>
      </c>
      <c r="U12" s="2583">
        <v>88500000000</v>
      </c>
      <c r="V12" s="2583">
        <v>117000000000</v>
      </c>
      <c r="W12" s="2583">
        <v>123700000000</v>
      </c>
      <c r="X12" s="2583">
        <v>134199999999.99998</v>
      </c>
      <c r="Y12" s="2584"/>
      <c r="Z12" s="2584"/>
      <c r="AA12" s="2585"/>
      <c r="AB12" s="2522"/>
      <c r="AC12" s="2522"/>
      <c r="AD12" s="2522"/>
      <c r="AE12" s="2522"/>
      <c r="AF12" s="2522"/>
      <c r="AG12" s="2522"/>
      <c r="AH12" s="2522"/>
      <c r="AI12" s="2522"/>
      <c r="AJ12" s="916"/>
      <c r="AK12" s="916"/>
      <c r="AL12" s="916"/>
      <c r="AM12" s="916"/>
      <c r="AN12" s="916"/>
      <c r="AO12" s="916"/>
      <c r="AP12" s="916"/>
      <c r="AQ12" s="916"/>
    </row>
    <row r="13" spans="1:43" s="848" customFormat="1">
      <c r="A13" s="2053" t="s">
        <v>198</v>
      </c>
      <c r="B13" s="2053" t="s">
        <v>6435</v>
      </c>
      <c r="C13" s="2053" t="s">
        <v>35</v>
      </c>
      <c r="D13" s="2053"/>
      <c r="E13" s="2053"/>
      <c r="F13" s="2200"/>
      <c r="G13" s="2201">
        <v>147000000000</v>
      </c>
      <c r="H13" s="2201">
        <v>169800000000</v>
      </c>
      <c r="I13" s="2201">
        <v>215000000000</v>
      </c>
      <c r="J13" s="2202">
        <v>255900000000</v>
      </c>
      <c r="K13" s="2202">
        <v>246500000000</v>
      </c>
      <c r="L13" s="2201">
        <v>253100000000</v>
      </c>
      <c r="M13" s="2201">
        <v>317300000000</v>
      </c>
      <c r="N13" s="2201">
        <v>354400000000</v>
      </c>
      <c r="O13" s="2201">
        <f>O16+O29</f>
        <v>422110000000</v>
      </c>
      <c r="P13" s="2201">
        <f t="shared" ref="P13:Q13" si="3">P16+P29</f>
        <v>527900000000</v>
      </c>
      <c r="Q13" s="2201">
        <f t="shared" si="3"/>
        <v>548900000000</v>
      </c>
      <c r="R13" s="2211">
        <f>R16+R29</f>
        <v>621500000000</v>
      </c>
      <c r="S13" s="2211">
        <f>S16+S29</f>
        <v>757700000000</v>
      </c>
      <c r="T13" s="2206">
        <v>823900000000</v>
      </c>
      <c r="U13" s="2583">
        <f>U16+U29</f>
        <v>603400000000</v>
      </c>
      <c r="V13" s="2583">
        <f t="shared" ref="V13:X13" si="4">V16+V29</f>
        <v>815300000000</v>
      </c>
      <c r="W13" s="2583">
        <f t="shared" si="4"/>
        <v>772500000000</v>
      </c>
      <c r="X13" s="2583">
        <f t="shared" si="4"/>
        <v>833000000000</v>
      </c>
      <c r="Y13" s="2584"/>
      <c r="Z13" s="2584"/>
      <c r="AA13" s="2585"/>
      <c r="AB13" s="2522"/>
      <c r="AC13" s="2522"/>
      <c r="AD13" s="2522"/>
      <c r="AE13" s="2522"/>
      <c r="AF13" s="2522"/>
      <c r="AG13" s="2522"/>
      <c r="AH13" s="2522"/>
      <c r="AI13" s="2522"/>
      <c r="AJ13" s="916"/>
      <c r="AK13" s="916"/>
      <c r="AL13" s="916"/>
      <c r="AM13" s="916"/>
      <c r="AN13" s="916"/>
      <c r="AO13" s="916"/>
      <c r="AP13" s="916"/>
      <c r="AQ13" s="916"/>
    </row>
    <row r="14" spans="1:43">
      <c r="A14" s="1979" t="s">
        <v>76</v>
      </c>
      <c r="B14" s="1986" t="s">
        <v>6436</v>
      </c>
      <c r="C14" s="1986"/>
      <c r="D14" s="1986"/>
      <c r="E14" s="1986"/>
      <c r="F14" s="1986"/>
      <c r="G14" s="2191"/>
      <c r="H14" s="2191"/>
      <c r="I14" s="2191"/>
      <c r="J14" s="2192">
        <v>208200000000</v>
      </c>
      <c r="K14" s="2192">
        <v>200500000000</v>
      </c>
      <c r="L14" s="2191">
        <v>214800000000</v>
      </c>
      <c r="M14" s="2191">
        <v>259100000000.00003</v>
      </c>
      <c r="N14" s="2191">
        <v>262000000000</v>
      </c>
      <c r="O14" s="2191">
        <v>334400000000</v>
      </c>
      <c r="P14" s="2191">
        <v>405100000000</v>
      </c>
      <c r="Q14" s="2191">
        <v>425000000000</v>
      </c>
      <c r="R14" s="2207">
        <v>484700000000</v>
      </c>
      <c r="S14" s="2207">
        <v>561500000000</v>
      </c>
      <c r="T14" s="2207">
        <v>614500000000</v>
      </c>
      <c r="U14" s="125"/>
      <c r="V14" s="125"/>
      <c r="W14" s="125"/>
      <c r="X14" s="125"/>
      <c r="Y14" s="2584"/>
      <c r="Z14" s="2584"/>
      <c r="AA14" s="2585"/>
      <c r="AB14" s="2522"/>
      <c r="AC14" s="2522"/>
      <c r="AD14" s="2522"/>
      <c r="AE14" s="2522"/>
      <c r="AF14" s="2522"/>
      <c r="AG14" s="2522"/>
      <c r="AH14" s="2522"/>
      <c r="AI14" s="2522"/>
      <c r="AJ14" s="365"/>
      <c r="AK14" s="365"/>
      <c r="AL14" s="365"/>
      <c r="AM14" s="365"/>
      <c r="AN14" s="365"/>
      <c r="AO14" s="365"/>
      <c r="AP14" s="365"/>
      <c r="AQ14" s="365"/>
    </row>
    <row r="15" spans="1:43">
      <c r="A15" s="1979" t="s">
        <v>76</v>
      </c>
      <c r="B15" s="1986" t="s">
        <v>6437</v>
      </c>
      <c r="D15" s="1986"/>
      <c r="E15" s="1986"/>
      <c r="F15" s="1986"/>
      <c r="G15" s="2191"/>
      <c r="H15" s="2191"/>
      <c r="I15" s="2191"/>
      <c r="J15" s="2191"/>
      <c r="K15" s="2191"/>
      <c r="L15" s="2191"/>
      <c r="M15" s="2191" t="s">
        <v>78</v>
      </c>
      <c r="N15" s="2191" t="s">
        <v>78</v>
      </c>
      <c r="O15" s="2191">
        <v>3400000000</v>
      </c>
      <c r="P15" s="2191"/>
      <c r="Q15" s="2191"/>
      <c r="R15" s="2207"/>
      <c r="S15" s="2207"/>
      <c r="T15" s="2207"/>
      <c r="U15" s="125"/>
      <c r="V15" s="125"/>
      <c r="W15" s="125"/>
      <c r="X15" s="125"/>
      <c r="Y15" s="2584"/>
      <c r="Z15" s="2584"/>
      <c r="AA15" s="2585"/>
      <c r="AB15" s="2522"/>
      <c r="AC15" s="2522"/>
      <c r="AD15" s="2522"/>
      <c r="AE15" s="2522"/>
      <c r="AF15" s="2522"/>
      <c r="AG15" s="2522"/>
      <c r="AH15" s="2522"/>
      <c r="AI15" s="2522"/>
      <c r="AJ15" s="365"/>
      <c r="AK15" s="365"/>
      <c r="AL15" s="365"/>
      <c r="AM15" s="365"/>
      <c r="AN15" s="365"/>
      <c r="AO15" s="365"/>
      <c r="AP15" s="365"/>
      <c r="AQ15" s="365"/>
    </row>
    <row r="16" spans="1:43">
      <c r="A16" s="2194" t="s">
        <v>73</v>
      </c>
      <c r="B16" s="1986" t="s">
        <v>6438</v>
      </c>
      <c r="C16" s="1986" t="s">
        <v>201</v>
      </c>
      <c r="D16" s="1986"/>
      <c r="E16" s="1986"/>
      <c r="F16" s="1986"/>
      <c r="G16" s="2191">
        <v>136800000000.00002</v>
      </c>
      <c r="H16" s="2191">
        <v>153900000000</v>
      </c>
      <c r="I16" s="2191">
        <v>184100000000</v>
      </c>
      <c r="J16" s="2192">
        <v>214300000000</v>
      </c>
      <c r="K16" s="2192">
        <v>222400000000</v>
      </c>
      <c r="L16" s="2191">
        <v>208200000000</v>
      </c>
      <c r="M16" s="2191">
        <v>235000000000</v>
      </c>
      <c r="N16" s="2191">
        <v>230800000000</v>
      </c>
      <c r="O16" s="2191">
        <f>O17+O25</f>
        <v>277810000000</v>
      </c>
      <c r="P16" s="2191">
        <f t="shared" ref="P16:Q16" si="5">P17+P25</f>
        <v>352800000000</v>
      </c>
      <c r="Q16" s="2191">
        <f t="shared" si="5"/>
        <v>371400000000</v>
      </c>
      <c r="R16" s="2207">
        <v>365300000000</v>
      </c>
      <c r="S16" s="2207">
        <f>S17+S24+S25</f>
        <v>438100000000</v>
      </c>
      <c r="T16" s="2207">
        <v>456700000000</v>
      </c>
      <c r="U16" s="125">
        <f>U17+U25</f>
        <v>429000000000</v>
      </c>
      <c r="V16" s="125">
        <f t="shared" ref="V16:X16" si="6">V17+V25</f>
        <v>515500000000</v>
      </c>
      <c r="W16" s="125">
        <f t="shared" si="6"/>
        <v>559400000000</v>
      </c>
      <c r="X16" s="125">
        <f t="shared" si="6"/>
        <v>599800000000</v>
      </c>
      <c r="Y16" s="2584"/>
      <c r="Z16" s="2584"/>
      <c r="AA16" s="2585"/>
      <c r="AB16" s="2522"/>
      <c r="AC16" s="2522"/>
      <c r="AD16" s="2522"/>
      <c r="AE16" s="2522"/>
      <c r="AF16" s="2522"/>
      <c r="AG16" s="2522"/>
      <c r="AH16" s="2522"/>
      <c r="AI16" s="2522"/>
      <c r="AJ16" s="365"/>
      <c r="AK16" s="365"/>
      <c r="AL16" s="365"/>
      <c r="AM16" s="365"/>
      <c r="AN16" s="365"/>
      <c r="AO16" s="365"/>
      <c r="AP16" s="365"/>
      <c r="AQ16" s="365"/>
    </row>
    <row r="17" spans="1:43">
      <c r="A17" s="1987" t="s">
        <v>6439</v>
      </c>
      <c r="B17" s="1987" t="s">
        <v>6440</v>
      </c>
      <c r="C17" s="1986" t="s">
        <v>204</v>
      </c>
      <c r="D17" s="1986"/>
      <c r="E17" s="1986"/>
      <c r="F17" s="1986"/>
      <c r="G17" s="2191">
        <v>118900000000</v>
      </c>
      <c r="H17" s="2191">
        <v>136000000000</v>
      </c>
      <c r="I17" s="2191">
        <v>166800000000</v>
      </c>
      <c r="J17" s="2192">
        <v>184700000000</v>
      </c>
      <c r="K17" s="2192">
        <v>186500000000</v>
      </c>
      <c r="L17" s="2191">
        <v>192500000000</v>
      </c>
      <c r="M17" s="2191">
        <v>221100000000</v>
      </c>
      <c r="N17" s="2191">
        <v>215700000000</v>
      </c>
      <c r="O17" s="2191">
        <f>O18+O19+O20</f>
        <v>266300000000</v>
      </c>
      <c r="P17" s="2191">
        <f t="shared" ref="P17:Q17" si="7">P18+P19+P20</f>
        <v>334200000000</v>
      </c>
      <c r="Q17" s="2191">
        <f t="shared" si="7"/>
        <v>348000000000</v>
      </c>
      <c r="R17" s="2207">
        <v>331400000000</v>
      </c>
      <c r="S17" s="2207">
        <v>379000000000</v>
      </c>
      <c r="T17" s="2207">
        <v>393800000000</v>
      </c>
      <c r="U17" s="125">
        <f>U18+U19+U20</f>
        <v>380400000000</v>
      </c>
      <c r="V17" s="125">
        <f t="shared" ref="V17:X17" si="8">V18+V19+V20</f>
        <v>444500000000</v>
      </c>
      <c r="W17" s="125">
        <f t="shared" si="8"/>
        <v>479000000000</v>
      </c>
      <c r="X17" s="125">
        <f t="shared" si="8"/>
        <v>520100000000</v>
      </c>
      <c r="Y17" s="2584"/>
      <c r="Z17" s="2584"/>
      <c r="AA17" s="2585"/>
      <c r="AB17" s="2522"/>
      <c r="AC17" s="2522"/>
      <c r="AD17" s="2522"/>
      <c r="AE17" s="2522"/>
      <c r="AF17" s="2522"/>
      <c r="AG17" s="2522"/>
      <c r="AH17" s="2522"/>
      <c r="AI17" s="2522"/>
      <c r="AJ17" s="365"/>
      <c r="AK17" s="365"/>
      <c r="AL17" s="365"/>
      <c r="AM17" s="365"/>
      <c r="AN17" s="365"/>
      <c r="AO17" s="365"/>
      <c r="AP17" s="365"/>
      <c r="AQ17" s="365"/>
    </row>
    <row r="18" spans="1:43">
      <c r="A18" s="1987" t="s">
        <v>79</v>
      </c>
      <c r="B18" s="1987" t="s">
        <v>6441</v>
      </c>
      <c r="C18" s="1986" t="s">
        <v>6442</v>
      </c>
      <c r="D18" s="1986"/>
      <c r="E18" s="1986"/>
      <c r="F18" s="1986"/>
      <c r="G18" s="2191">
        <v>51700000000</v>
      </c>
      <c r="H18" s="2191">
        <v>51700000000</v>
      </c>
      <c r="I18" s="2191">
        <v>49200000000</v>
      </c>
      <c r="J18" s="2192">
        <v>59300000000</v>
      </c>
      <c r="K18" s="2192">
        <v>64300000000</v>
      </c>
      <c r="L18" s="2191">
        <v>69100000000</v>
      </c>
      <c r="M18" s="2191">
        <v>94200000000</v>
      </c>
      <c r="N18" s="2191">
        <v>82600000000</v>
      </c>
      <c r="O18" s="2191">
        <v>104700000000</v>
      </c>
      <c r="P18" s="2191">
        <v>120400000000</v>
      </c>
      <c r="Q18" s="2191">
        <v>130600000000</v>
      </c>
      <c r="R18" s="2207">
        <v>143400000000</v>
      </c>
      <c r="S18" s="2207">
        <v>171700000000</v>
      </c>
      <c r="T18" s="2207">
        <v>182700000000</v>
      </c>
      <c r="U18" s="125">
        <v>192800000000</v>
      </c>
      <c r="V18" s="125">
        <v>204000000000</v>
      </c>
      <c r="W18" s="125">
        <v>219700000000</v>
      </c>
      <c r="X18" s="125">
        <v>238500000000</v>
      </c>
      <c r="Y18" s="2584"/>
      <c r="Z18" s="2584"/>
      <c r="AA18" s="2584"/>
      <c r="AB18" s="2584"/>
      <c r="AC18" s="2522"/>
      <c r="AD18" s="2522"/>
      <c r="AE18" s="2522"/>
      <c r="AF18" s="2522"/>
      <c r="AG18" s="2522"/>
      <c r="AH18" s="2522"/>
      <c r="AI18" s="2522"/>
      <c r="AJ18" s="365"/>
      <c r="AK18" s="365"/>
      <c r="AL18" s="365"/>
      <c r="AM18" s="365"/>
      <c r="AN18" s="365"/>
      <c r="AO18" s="365"/>
      <c r="AP18" s="365"/>
      <c r="AQ18" s="365"/>
    </row>
    <row r="19" spans="1:43">
      <c r="A19" s="1987" t="s">
        <v>83</v>
      </c>
      <c r="B19" s="1987" t="s">
        <v>6443</v>
      </c>
      <c r="C19" s="1986" t="s">
        <v>6442</v>
      </c>
      <c r="D19" s="1986"/>
      <c r="E19" s="1986"/>
      <c r="F19" s="1986"/>
      <c r="G19" s="2191">
        <v>38400000000</v>
      </c>
      <c r="H19" s="2191">
        <v>37200000000</v>
      </c>
      <c r="I19" s="2191">
        <v>46900000000</v>
      </c>
      <c r="J19" s="2192">
        <v>66700000000</v>
      </c>
      <c r="K19" s="2192">
        <v>53600000000</v>
      </c>
      <c r="L19" s="2191">
        <v>58600000000</v>
      </c>
      <c r="M19" s="2191">
        <v>64500000000</v>
      </c>
      <c r="N19" s="2191">
        <v>59500000000</v>
      </c>
      <c r="O19" s="2191">
        <v>63700000000</v>
      </c>
      <c r="P19" s="2191">
        <v>88500000000</v>
      </c>
      <c r="Q19" s="2191">
        <v>74800000000</v>
      </c>
      <c r="R19" s="2207">
        <v>63400000000</v>
      </c>
      <c r="S19" s="2207">
        <v>89400000000</v>
      </c>
      <c r="T19" s="2207">
        <v>100300000000</v>
      </c>
      <c r="U19" s="125">
        <v>84300000000</v>
      </c>
      <c r="V19" s="125">
        <v>114700000000</v>
      </c>
      <c r="W19" s="125">
        <v>123300000000</v>
      </c>
      <c r="X19" s="125">
        <v>133800000000.00002</v>
      </c>
      <c r="Y19" s="2584"/>
      <c r="Z19" s="2584"/>
      <c r="AA19" s="2584"/>
      <c r="AB19" s="2584"/>
      <c r="AC19" s="2522"/>
      <c r="AD19" s="2522"/>
      <c r="AE19" s="2522"/>
      <c r="AF19" s="2522"/>
      <c r="AG19" s="2522"/>
      <c r="AH19" s="2522"/>
      <c r="AI19" s="2522"/>
      <c r="AJ19" s="365"/>
      <c r="AK19" s="365"/>
      <c r="AL19" s="365"/>
      <c r="AM19" s="365"/>
      <c r="AN19" s="365"/>
      <c r="AO19" s="365"/>
      <c r="AP19" s="365"/>
      <c r="AQ19" s="365"/>
    </row>
    <row r="20" spans="1:43">
      <c r="A20" s="1987" t="s">
        <v>2241</v>
      </c>
      <c r="B20" s="1987" t="s">
        <v>6444</v>
      </c>
      <c r="C20" s="1986" t="s">
        <v>6442</v>
      </c>
      <c r="D20" s="1986"/>
      <c r="E20" s="1986"/>
      <c r="F20" s="1986"/>
      <c r="G20" s="2191">
        <v>16899999999.999998</v>
      </c>
      <c r="H20" s="2191">
        <v>21400000000</v>
      </c>
      <c r="I20" s="2191">
        <v>26600000000</v>
      </c>
      <c r="J20" s="2192">
        <v>44000000000</v>
      </c>
      <c r="K20" s="2192">
        <v>62000000000</v>
      </c>
      <c r="L20" s="2191">
        <v>49100000000</v>
      </c>
      <c r="M20" s="2191">
        <v>59200000000</v>
      </c>
      <c r="N20" s="2191">
        <v>69400000000</v>
      </c>
      <c r="O20" s="2191">
        <v>97900000000</v>
      </c>
      <c r="P20" s="2191">
        <v>125300000000</v>
      </c>
      <c r="Q20" s="2191">
        <v>142600000000</v>
      </c>
      <c r="R20" s="2207">
        <v>124600000000</v>
      </c>
      <c r="S20" s="2207">
        <v>115900000000</v>
      </c>
      <c r="T20" s="2207">
        <v>110800000000</v>
      </c>
      <c r="U20" s="125">
        <v>103300000000</v>
      </c>
      <c r="V20" s="125">
        <v>125800000000</v>
      </c>
      <c r="W20" s="125">
        <v>136000000000</v>
      </c>
      <c r="X20" s="125">
        <v>147800000000</v>
      </c>
      <c r="Y20" s="2584"/>
      <c r="Z20" s="2584"/>
      <c r="AA20" s="2584"/>
      <c r="AB20" s="2584"/>
      <c r="AC20" s="2522"/>
      <c r="AD20" s="2522"/>
      <c r="AE20" s="2522"/>
      <c r="AF20" s="2522"/>
      <c r="AG20" s="2522"/>
      <c r="AH20" s="2522"/>
      <c r="AI20" s="2522"/>
      <c r="AJ20" s="365"/>
      <c r="AK20" s="365"/>
      <c r="AL20" s="365"/>
      <c r="AM20" s="365"/>
      <c r="AN20" s="365"/>
      <c r="AO20" s="365"/>
      <c r="AP20" s="365"/>
      <c r="AQ20" s="365"/>
    </row>
    <row r="21" spans="1:43">
      <c r="A21" s="1979" t="s">
        <v>76</v>
      </c>
      <c r="B21" s="1988" t="s">
        <v>6445</v>
      </c>
      <c r="D21" s="1986"/>
      <c r="E21" s="1986"/>
      <c r="F21" s="1986"/>
      <c r="G21" s="2191"/>
      <c r="H21" s="2191"/>
      <c r="I21" s="2191"/>
      <c r="J21" s="2191"/>
      <c r="K21" s="2191"/>
      <c r="L21" s="2191"/>
      <c r="M21" s="2191" t="s">
        <v>78</v>
      </c>
      <c r="N21" s="2191">
        <v>3700000000</v>
      </c>
      <c r="O21" s="2191">
        <v>32500000000</v>
      </c>
      <c r="P21" s="2191">
        <v>42500000000</v>
      </c>
      <c r="Q21" s="2191">
        <v>40400000000</v>
      </c>
      <c r="R21" s="2207"/>
      <c r="S21" s="2207"/>
      <c r="T21" s="2207"/>
      <c r="U21" s="125"/>
      <c r="V21" s="125"/>
      <c r="W21" s="125"/>
      <c r="X21" s="125"/>
      <c r="Y21" s="2584"/>
      <c r="Z21" s="2584"/>
      <c r="AA21" s="2585"/>
      <c r="AB21" s="2522"/>
      <c r="AC21" s="2522"/>
      <c r="AD21" s="2522"/>
      <c r="AE21" s="2522"/>
      <c r="AF21" s="2522"/>
      <c r="AG21" s="2522"/>
      <c r="AH21" s="2522"/>
      <c r="AI21" s="2522"/>
      <c r="AJ21" s="365"/>
      <c r="AK21" s="365"/>
      <c r="AL21" s="365"/>
      <c r="AM21" s="365"/>
      <c r="AN21" s="365"/>
      <c r="AO21" s="365"/>
      <c r="AP21" s="365"/>
      <c r="AQ21" s="365"/>
    </row>
    <row r="22" spans="1:43">
      <c r="A22" s="1987" t="s">
        <v>6446</v>
      </c>
      <c r="B22" s="1987" t="s">
        <v>6447</v>
      </c>
      <c r="C22" s="1986" t="s">
        <v>6442</v>
      </c>
      <c r="D22" s="1986"/>
      <c r="E22" s="1986"/>
      <c r="F22" s="1986"/>
      <c r="G22" s="2191">
        <v>7400000000</v>
      </c>
      <c r="H22" s="2191">
        <v>5000000000</v>
      </c>
      <c r="I22" s="2191">
        <v>8199999999.999999</v>
      </c>
      <c r="J22" s="2192"/>
      <c r="K22" s="2192"/>
      <c r="L22" s="2192"/>
      <c r="M22" s="2191"/>
      <c r="N22" s="2191"/>
      <c r="O22" s="2191"/>
      <c r="P22" s="2191"/>
      <c r="Q22" s="2191"/>
      <c r="R22" s="2207"/>
      <c r="S22" s="2207"/>
      <c r="T22" s="2207"/>
      <c r="U22" s="125"/>
      <c r="V22" s="125"/>
      <c r="W22" s="125"/>
      <c r="X22" s="125"/>
      <c r="Y22" s="2584"/>
      <c r="Z22" s="2584"/>
      <c r="AA22" s="2585"/>
      <c r="AB22" s="2522"/>
      <c r="AC22" s="2522"/>
      <c r="AD22" s="2522"/>
      <c r="AE22" s="2522"/>
      <c r="AF22" s="2522"/>
      <c r="AG22" s="2522"/>
      <c r="AH22" s="2522"/>
      <c r="AI22" s="2522"/>
      <c r="AJ22" s="365"/>
      <c r="AK22" s="365"/>
      <c r="AL22" s="365"/>
      <c r="AM22" s="365"/>
      <c r="AN22" s="365"/>
      <c r="AO22" s="365"/>
      <c r="AP22" s="365"/>
      <c r="AQ22" s="365"/>
    </row>
    <row r="23" spans="1:43">
      <c r="A23" s="1987" t="s">
        <v>398</v>
      </c>
      <c r="B23" s="1987" t="s">
        <v>6448</v>
      </c>
      <c r="C23" s="1986" t="s">
        <v>6442</v>
      </c>
      <c r="D23" s="1986"/>
      <c r="E23" s="1986"/>
      <c r="F23" s="1986"/>
      <c r="G23" s="2193">
        <f t="shared" ref="G23:L23" si="9">G17-G18-G19-G20-G22</f>
        <v>4500000000.0000019</v>
      </c>
      <c r="H23" s="2191">
        <f t="shared" si="9"/>
        <v>20700000000</v>
      </c>
      <c r="I23" s="2191">
        <f t="shared" si="9"/>
        <v>35900000000</v>
      </c>
      <c r="J23" s="2191">
        <f t="shared" si="9"/>
        <v>14700000000</v>
      </c>
      <c r="K23" s="2205">
        <f t="shared" si="9"/>
        <v>6600000000</v>
      </c>
      <c r="L23" s="2205">
        <f t="shared" si="9"/>
        <v>15700000000</v>
      </c>
      <c r="M23" s="2205">
        <f t="shared" ref="M23:N23" si="10">M17-M18-M19-M20-M22</f>
        <v>3200000000</v>
      </c>
      <c r="N23" s="2205">
        <f t="shared" si="10"/>
        <v>4200000000</v>
      </c>
      <c r="O23" s="2205"/>
      <c r="P23" s="2205"/>
      <c r="Q23" s="2205"/>
      <c r="R23" s="2207"/>
      <c r="S23" s="2205">
        <f>S17-S18-S19-S20-S22</f>
        <v>2000000000</v>
      </c>
      <c r="T23" s="2207"/>
      <c r="U23" s="125"/>
      <c r="V23" s="125"/>
      <c r="W23" s="125"/>
      <c r="X23" s="125"/>
      <c r="Y23" s="2584"/>
      <c r="Z23" s="2584"/>
      <c r="AA23" s="2585"/>
      <c r="AB23" s="2522"/>
      <c r="AC23" s="2522"/>
      <c r="AD23" s="2522"/>
      <c r="AE23" s="2522"/>
      <c r="AF23" s="2522"/>
      <c r="AG23" s="2522"/>
      <c r="AH23" s="2522"/>
      <c r="AI23" s="2522"/>
      <c r="AJ23" s="365"/>
      <c r="AK23" s="365"/>
      <c r="AL23" s="365"/>
      <c r="AM23" s="365"/>
      <c r="AN23" s="365"/>
      <c r="AO23" s="365"/>
      <c r="AP23" s="365"/>
      <c r="AQ23" s="365"/>
    </row>
    <row r="24" spans="1:43">
      <c r="A24" s="1987" t="s">
        <v>6449</v>
      </c>
      <c r="B24" s="1987" t="s">
        <v>6450</v>
      </c>
      <c r="C24" s="1986" t="s">
        <v>204</v>
      </c>
      <c r="D24" s="1986"/>
      <c r="E24" s="1986"/>
      <c r="F24" s="1986"/>
      <c r="G24" s="2191"/>
      <c r="H24" s="2191"/>
      <c r="I24" s="2191">
        <v>5700000000</v>
      </c>
      <c r="J24" s="2192">
        <v>7300000000</v>
      </c>
      <c r="K24" s="2192">
        <v>10200000000</v>
      </c>
      <c r="L24" s="2191">
        <v>4800000000</v>
      </c>
      <c r="M24" s="2191">
        <v>0</v>
      </c>
      <c r="N24" s="2191">
        <v>0</v>
      </c>
      <c r="O24" s="2191"/>
      <c r="P24" s="2191"/>
      <c r="Q24" s="2191"/>
      <c r="R24" s="2207"/>
      <c r="S24" s="2207"/>
      <c r="T24" s="2207"/>
      <c r="U24" s="125"/>
      <c r="V24" s="125"/>
      <c r="W24" s="125"/>
      <c r="X24" s="125"/>
      <c r="Y24" s="2584"/>
      <c r="Z24" s="2584"/>
      <c r="AA24" s="2585"/>
      <c r="AB24" s="2522"/>
      <c r="AC24" s="2522"/>
      <c r="AD24" s="2522"/>
      <c r="AE24" s="2522"/>
      <c r="AF24" s="2522"/>
      <c r="AG24" s="2522"/>
      <c r="AH24" s="2522"/>
      <c r="AI24" s="2522"/>
      <c r="AJ24" s="365"/>
      <c r="AK24" s="365"/>
      <c r="AL24" s="365"/>
      <c r="AM24" s="365"/>
      <c r="AN24" s="365"/>
      <c r="AO24" s="365"/>
      <c r="AP24" s="365"/>
      <c r="AQ24" s="365"/>
    </row>
    <row r="25" spans="1:43">
      <c r="A25" s="1987" t="s">
        <v>91</v>
      </c>
      <c r="B25" s="1987" t="s">
        <v>91</v>
      </c>
      <c r="C25" s="1986" t="s">
        <v>204</v>
      </c>
      <c r="D25" s="1986"/>
      <c r="E25" s="1986"/>
      <c r="F25" s="1986"/>
      <c r="G25" s="2191">
        <v>17900000000</v>
      </c>
      <c r="H25" s="2191">
        <v>17900000000</v>
      </c>
      <c r="I25" s="2191">
        <v>11600000000</v>
      </c>
      <c r="J25" s="2192">
        <v>22200000000</v>
      </c>
      <c r="K25" s="2192">
        <v>25700000000</v>
      </c>
      <c r="L25" s="2191">
        <v>10900000000</v>
      </c>
      <c r="M25" s="2191">
        <v>13900000000</v>
      </c>
      <c r="N25" s="2191">
        <v>15100000000</v>
      </c>
      <c r="O25" s="2191">
        <v>11510000000</v>
      </c>
      <c r="P25" s="2191">
        <v>18600000000</v>
      </c>
      <c r="Q25" s="2191">
        <v>23400000000</v>
      </c>
      <c r="R25" s="2207">
        <v>33900000000</v>
      </c>
      <c r="S25" s="2207">
        <v>59100000000</v>
      </c>
      <c r="T25" s="2207">
        <v>62900000000</v>
      </c>
      <c r="U25" s="125">
        <f>U27+U28</f>
        <v>48600000000</v>
      </c>
      <c r="V25" s="125">
        <f t="shared" ref="V25:X25" si="11">V27+V28</f>
        <v>71000000000</v>
      </c>
      <c r="W25" s="125">
        <f t="shared" si="11"/>
        <v>80400000000</v>
      </c>
      <c r="X25" s="125">
        <f t="shared" si="11"/>
        <v>79700000000</v>
      </c>
      <c r="Y25" s="2584"/>
      <c r="Z25" s="2584"/>
      <c r="AA25" s="2585"/>
      <c r="AB25" s="2522"/>
      <c r="AC25" s="2522"/>
      <c r="AD25" s="2522"/>
      <c r="AE25" s="2522"/>
      <c r="AF25" s="2522"/>
      <c r="AG25" s="2522"/>
      <c r="AH25" s="2522"/>
      <c r="AI25" s="2522"/>
      <c r="AJ25" s="365"/>
      <c r="AK25" s="365"/>
      <c r="AL25" s="365"/>
      <c r="AM25" s="365"/>
      <c r="AN25" s="365"/>
      <c r="AO25" s="365"/>
      <c r="AP25" s="365"/>
      <c r="AQ25" s="365"/>
    </row>
    <row r="26" spans="1:43">
      <c r="A26" s="2204" t="s">
        <v>2375</v>
      </c>
      <c r="B26" s="2204" t="s">
        <v>2207</v>
      </c>
      <c r="C26" s="2054" t="s">
        <v>204</v>
      </c>
      <c r="D26" s="1986"/>
      <c r="E26" s="1986"/>
      <c r="F26" s="1986"/>
      <c r="G26" s="2191"/>
      <c r="H26" s="2191"/>
      <c r="I26" s="2191"/>
      <c r="J26" s="2192"/>
      <c r="K26" s="2192"/>
      <c r="L26" s="2191"/>
      <c r="M26" s="2191"/>
      <c r="N26" s="2191"/>
      <c r="O26" s="2205"/>
      <c r="P26" s="2205"/>
      <c r="Q26" s="2205"/>
      <c r="R26" s="2207"/>
      <c r="S26" s="2207"/>
      <c r="T26" s="2207"/>
      <c r="U26" s="125"/>
      <c r="V26" s="125"/>
      <c r="W26" s="125"/>
      <c r="X26" s="125"/>
      <c r="Y26" s="2584"/>
      <c r="Z26" s="2584"/>
      <c r="AA26" s="2585"/>
      <c r="AB26" s="2522"/>
      <c r="AC26" s="2522"/>
      <c r="AD26" s="2522"/>
      <c r="AE26" s="2522"/>
      <c r="AF26" s="2522"/>
      <c r="AG26" s="2522"/>
      <c r="AH26" s="2522"/>
      <c r="AI26" s="2522"/>
      <c r="AJ26" s="365"/>
      <c r="AK26" s="365"/>
      <c r="AL26" s="365"/>
      <c r="AM26" s="365"/>
      <c r="AN26" s="365"/>
      <c r="AO26" s="365"/>
      <c r="AP26" s="365"/>
      <c r="AQ26" s="365"/>
    </row>
    <row r="27" spans="1:43">
      <c r="A27" s="1988" t="s">
        <v>209</v>
      </c>
      <c r="B27" s="1988" t="s">
        <v>6451</v>
      </c>
      <c r="C27" s="1986" t="s">
        <v>211</v>
      </c>
      <c r="D27" s="1986"/>
      <c r="E27" s="1986"/>
      <c r="F27" s="1986"/>
      <c r="G27" s="2191">
        <v>4600000000</v>
      </c>
      <c r="H27" s="2191">
        <v>4900000000</v>
      </c>
      <c r="I27" s="2191">
        <v>700000000</v>
      </c>
      <c r="J27" s="2192">
        <v>500000000</v>
      </c>
      <c r="K27" s="2192">
        <v>2900000000</v>
      </c>
      <c r="L27" s="2191">
        <v>4600000000</v>
      </c>
      <c r="M27" s="2191">
        <v>9100000000</v>
      </c>
      <c r="N27" s="2191">
        <v>10100000000</v>
      </c>
      <c r="O27" s="2191">
        <v>9590000000</v>
      </c>
      <c r="P27" s="2191">
        <v>12800000000</v>
      </c>
      <c r="Q27" s="2191">
        <v>16700000000</v>
      </c>
      <c r="R27" s="2207">
        <v>25100000000</v>
      </c>
      <c r="S27" s="2207">
        <v>44900000000</v>
      </c>
      <c r="T27" s="2207">
        <v>54100000000</v>
      </c>
      <c r="U27" s="125">
        <v>38700000000</v>
      </c>
      <c r="V27" s="125">
        <v>56900000000</v>
      </c>
      <c r="W27" s="125">
        <v>70600000000</v>
      </c>
      <c r="X27" s="125">
        <v>68400000000.000008</v>
      </c>
      <c r="Y27" s="2584"/>
      <c r="Z27" s="2584"/>
      <c r="AA27" s="2584"/>
      <c r="AB27" s="2584"/>
      <c r="AC27" s="2522"/>
      <c r="AD27" s="2522"/>
      <c r="AE27" s="2522"/>
      <c r="AF27" s="2522"/>
      <c r="AG27" s="2522"/>
      <c r="AH27" s="2522"/>
      <c r="AI27" s="2522"/>
      <c r="AJ27" s="365"/>
      <c r="AK27" s="365"/>
      <c r="AL27" s="365"/>
      <c r="AM27" s="365"/>
      <c r="AN27" s="365"/>
      <c r="AO27" s="365"/>
      <c r="AP27" s="365"/>
      <c r="AQ27" s="365"/>
    </row>
    <row r="28" spans="1:43">
      <c r="A28" s="1988" t="s">
        <v>586</v>
      </c>
      <c r="B28" s="1988" t="s">
        <v>6452</v>
      </c>
      <c r="C28" s="1986" t="s">
        <v>211</v>
      </c>
      <c r="D28" s="1986"/>
      <c r="E28" s="1986"/>
      <c r="F28" s="1986"/>
      <c r="G28" s="2191">
        <v>13200000000</v>
      </c>
      <c r="H28" s="2191">
        <v>13000000000</v>
      </c>
      <c r="I28" s="2191">
        <v>10900000000</v>
      </c>
      <c r="J28" s="2192">
        <v>21800000000</v>
      </c>
      <c r="K28" s="2192">
        <v>22800000000</v>
      </c>
      <c r="L28" s="2191">
        <v>6300000000</v>
      </c>
      <c r="M28" s="2191">
        <v>4800000000</v>
      </c>
      <c r="N28" s="2191">
        <v>5000000000</v>
      </c>
      <c r="O28" s="2191">
        <v>1920000000</v>
      </c>
      <c r="P28" s="2191">
        <v>5800000000</v>
      </c>
      <c r="Q28" s="2191">
        <v>6700000000</v>
      </c>
      <c r="R28" s="2207">
        <v>8800000000</v>
      </c>
      <c r="S28" s="2207">
        <v>14200000000</v>
      </c>
      <c r="T28" s="2207">
        <v>8800000000</v>
      </c>
      <c r="U28" s="125">
        <v>9900000000</v>
      </c>
      <c r="V28" s="125">
        <v>14100000000</v>
      </c>
      <c r="W28" s="125">
        <v>9800000000</v>
      </c>
      <c r="X28" s="125">
        <v>11300000000</v>
      </c>
      <c r="Y28" s="2584"/>
      <c r="Z28" s="2584"/>
      <c r="AA28" s="2584"/>
      <c r="AB28" s="2584"/>
      <c r="AC28" s="2522"/>
      <c r="AD28" s="2522"/>
      <c r="AE28" s="2522"/>
      <c r="AF28" s="2522"/>
      <c r="AG28" s="2522"/>
      <c r="AH28" s="2522"/>
      <c r="AI28" s="2522"/>
      <c r="AJ28" s="365"/>
      <c r="AK28" s="365"/>
      <c r="AL28" s="365"/>
      <c r="AM28" s="365"/>
      <c r="AN28" s="365"/>
      <c r="AO28" s="365"/>
      <c r="AP28" s="365"/>
      <c r="AQ28" s="365"/>
    </row>
    <row r="29" spans="1:43">
      <c r="A29" s="1986" t="s">
        <v>907</v>
      </c>
      <c r="B29" s="1986" t="s">
        <v>6454</v>
      </c>
      <c r="C29" s="1986" t="s">
        <v>201</v>
      </c>
      <c r="D29" s="1986"/>
      <c r="E29" s="1986"/>
      <c r="F29" s="1986"/>
      <c r="G29" s="2191">
        <v>10300000000</v>
      </c>
      <c r="H29" s="2191">
        <v>15800000000</v>
      </c>
      <c r="I29" s="2191">
        <v>30900000000</v>
      </c>
      <c r="J29" s="2192">
        <v>41600000000</v>
      </c>
      <c r="K29" s="2192">
        <v>24100000000</v>
      </c>
      <c r="L29" s="2191">
        <v>44900000000</v>
      </c>
      <c r="M29" s="2191">
        <v>82300000000</v>
      </c>
      <c r="N29" s="2191">
        <v>123600000000</v>
      </c>
      <c r="O29" s="2191">
        <f>O30+O31</f>
        <v>144300000000</v>
      </c>
      <c r="P29" s="2191">
        <v>175100000000</v>
      </c>
      <c r="Q29" s="2191">
        <v>177500000000</v>
      </c>
      <c r="R29" s="2207">
        <v>256200000000</v>
      </c>
      <c r="S29" s="2207">
        <v>319600000000</v>
      </c>
      <c r="T29" s="2207">
        <v>367300000000</v>
      </c>
      <c r="U29" s="125">
        <f>U30+U31</f>
        <v>174400000000</v>
      </c>
      <c r="V29" s="125">
        <f t="shared" ref="V29:X29" si="12">V30+V31</f>
        <v>299800000000</v>
      </c>
      <c r="W29" s="125">
        <f t="shared" si="12"/>
        <v>213100000000</v>
      </c>
      <c r="X29" s="125">
        <f t="shared" si="12"/>
        <v>233200000000</v>
      </c>
      <c r="Y29" s="2584"/>
      <c r="Z29" s="2584"/>
      <c r="AA29" s="2585"/>
      <c r="AB29" s="2522"/>
      <c r="AC29" s="2522"/>
      <c r="AD29" s="2522"/>
      <c r="AE29" s="2522"/>
      <c r="AF29" s="2522"/>
      <c r="AG29" s="2522"/>
      <c r="AH29" s="2522"/>
      <c r="AI29" s="2522"/>
      <c r="AJ29" s="365"/>
      <c r="AK29" s="365"/>
      <c r="AL29" s="365"/>
      <c r="AM29" s="365"/>
      <c r="AN29" s="365"/>
      <c r="AO29" s="365"/>
      <c r="AP29" s="365"/>
      <c r="AQ29" s="365"/>
    </row>
    <row r="30" spans="1:43">
      <c r="A30" s="1987" t="s">
        <v>239</v>
      </c>
      <c r="B30" s="1987" t="s">
        <v>2770</v>
      </c>
      <c r="C30" s="1985" t="s">
        <v>95</v>
      </c>
      <c r="D30" s="1986"/>
      <c r="E30" s="1986"/>
      <c r="F30" s="1986"/>
      <c r="G30" s="2191">
        <v>2400000000</v>
      </c>
      <c r="H30" s="2191">
        <v>3100000000</v>
      </c>
      <c r="I30" s="2191">
        <v>13600000000</v>
      </c>
      <c r="J30" s="2192">
        <v>23500000000</v>
      </c>
      <c r="K30" s="2192">
        <v>14000000000</v>
      </c>
      <c r="L30" s="2191">
        <v>22300000000</v>
      </c>
      <c r="M30" s="2191">
        <v>37900000000</v>
      </c>
      <c r="N30" s="2191">
        <v>46200000000</v>
      </c>
      <c r="O30" s="2191">
        <v>68200000000</v>
      </c>
      <c r="P30" s="2191">
        <v>70900000000</v>
      </c>
      <c r="Q30" s="2191">
        <v>76900000000</v>
      </c>
      <c r="R30" s="2207">
        <v>152900000000</v>
      </c>
      <c r="S30" s="2207">
        <v>181100000000</v>
      </c>
      <c r="T30" s="2207">
        <v>220800000000</v>
      </c>
      <c r="U30" s="125">
        <v>104400000000</v>
      </c>
      <c r="V30" s="125">
        <v>89800000000</v>
      </c>
      <c r="W30" s="125">
        <v>60000000000</v>
      </c>
      <c r="X30" s="125">
        <v>68000000000</v>
      </c>
      <c r="Y30" s="2584"/>
      <c r="Z30" s="2584"/>
      <c r="AA30" s="2584"/>
      <c r="AB30" s="2584"/>
      <c r="AC30" s="2522"/>
      <c r="AD30" s="2522"/>
      <c r="AE30" s="2522"/>
      <c r="AF30" s="2522"/>
      <c r="AG30" s="2522"/>
      <c r="AH30" s="2522"/>
      <c r="AI30" s="2522"/>
      <c r="AJ30" s="365"/>
      <c r="AK30" s="365"/>
      <c r="AL30" s="365"/>
      <c r="AM30" s="365"/>
      <c r="AN30" s="365"/>
      <c r="AO30" s="365"/>
      <c r="AP30" s="365"/>
      <c r="AQ30" s="365"/>
    </row>
    <row r="31" spans="1:43">
      <c r="A31" s="1987" t="s">
        <v>242</v>
      </c>
      <c r="B31" s="1987" t="s">
        <v>6170</v>
      </c>
      <c r="C31" s="1985" t="s">
        <v>95</v>
      </c>
      <c r="D31" s="1986"/>
      <c r="E31" s="1986"/>
      <c r="F31" s="1986"/>
      <c r="G31" s="2191">
        <v>7800000000</v>
      </c>
      <c r="H31" s="2191">
        <v>12800000000</v>
      </c>
      <c r="I31" s="2191">
        <v>17300000000</v>
      </c>
      <c r="J31" s="2192">
        <v>18200000000</v>
      </c>
      <c r="K31" s="2192">
        <v>10100000000</v>
      </c>
      <c r="L31" s="2191">
        <v>22600000000</v>
      </c>
      <c r="M31" s="2191">
        <v>44400000000</v>
      </c>
      <c r="N31" s="2192">
        <v>77300000000</v>
      </c>
      <c r="O31" s="2192">
        <v>76100000000</v>
      </c>
      <c r="P31" s="2192">
        <v>104200000000</v>
      </c>
      <c r="Q31" s="2191">
        <v>100600000000</v>
      </c>
      <c r="R31" s="2212">
        <v>103200000000</v>
      </c>
      <c r="S31" s="2212">
        <v>138500000000</v>
      </c>
      <c r="T31" s="2212">
        <v>146500000000</v>
      </c>
      <c r="U31" s="125">
        <v>70000000000</v>
      </c>
      <c r="V31" s="125">
        <v>210000000000</v>
      </c>
      <c r="W31" s="125">
        <v>153100000000</v>
      </c>
      <c r="X31" s="125">
        <v>165200000000</v>
      </c>
      <c r="Y31" s="2584"/>
      <c r="Z31" s="2584"/>
      <c r="AA31" s="2584"/>
      <c r="AB31" s="2584"/>
      <c r="AC31" s="2522"/>
      <c r="AD31" s="2522"/>
      <c r="AE31" s="2522"/>
      <c r="AF31" s="2522"/>
      <c r="AG31" s="2522"/>
      <c r="AH31" s="2522"/>
      <c r="AI31" s="2522"/>
      <c r="AJ31" s="365"/>
      <c r="AK31" s="365"/>
      <c r="AL31" s="365"/>
      <c r="AM31" s="365"/>
      <c r="AN31" s="365"/>
      <c r="AO31" s="365"/>
      <c r="AP31" s="365"/>
      <c r="AQ31" s="365"/>
    </row>
    <row r="32" spans="1:43">
      <c r="A32" s="1979" t="s">
        <v>76</v>
      </c>
      <c r="B32" s="1986" t="s">
        <v>6455</v>
      </c>
      <c r="D32" s="1986"/>
      <c r="E32" s="1986"/>
      <c r="F32" s="1986"/>
      <c r="G32" s="2191"/>
      <c r="H32" s="2191"/>
      <c r="I32" s="2191"/>
      <c r="J32" s="2191"/>
      <c r="K32" s="2192">
        <v>-19100000000</v>
      </c>
      <c r="L32" s="2191">
        <v>12500000000</v>
      </c>
      <c r="M32" s="2191">
        <v>17400000000</v>
      </c>
      <c r="N32" s="2192"/>
      <c r="O32" s="2192"/>
      <c r="P32" s="2192"/>
      <c r="Q32" s="2191"/>
      <c r="R32" s="2212">
        <v>400000000</v>
      </c>
      <c r="S32" s="2212">
        <v>1400000000</v>
      </c>
      <c r="T32" s="2212">
        <v>-100000000</v>
      </c>
      <c r="U32" s="125"/>
      <c r="V32" s="125"/>
      <c r="W32" s="125"/>
      <c r="X32" s="125"/>
      <c r="Y32" s="2584"/>
      <c r="Z32" s="2584"/>
      <c r="AA32" s="2585"/>
      <c r="AB32" s="2522"/>
      <c r="AC32" s="2522"/>
      <c r="AD32" s="2522"/>
      <c r="AE32" s="2522"/>
      <c r="AF32" s="2522"/>
      <c r="AG32" s="2522"/>
      <c r="AH32" s="2522"/>
      <c r="AI32" s="2522"/>
      <c r="AJ32" s="365"/>
      <c r="AK32" s="365"/>
      <c r="AL32" s="365"/>
      <c r="AM32" s="365"/>
      <c r="AN32" s="365"/>
      <c r="AO32" s="365"/>
      <c r="AP32" s="365"/>
      <c r="AQ32" s="365"/>
    </row>
    <row r="33" spans="1:43">
      <c r="A33" s="1979" t="s">
        <v>76</v>
      </c>
      <c r="B33" s="1986" t="s">
        <v>6456</v>
      </c>
      <c r="C33" s="1986"/>
      <c r="D33" s="1986"/>
      <c r="E33" s="1986"/>
      <c r="F33" s="1986"/>
      <c r="G33" s="2191">
        <v>43900000000</v>
      </c>
      <c r="H33" s="2191">
        <v>32700000000.000004</v>
      </c>
      <c r="I33" s="2191">
        <v>-5500000000</v>
      </c>
      <c r="J33" s="2192">
        <v>-12300000000</v>
      </c>
      <c r="K33" s="2192">
        <v>2800000000</v>
      </c>
      <c r="L33" s="2191">
        <v>5800000000</v>
      </c>
      <c r="M33" s="2191">
        <v>-6700000000</v>
      </c>
      <c r="N33" s="2191">
        <v>27200000000</v>
      </c>
      <c r="O33" s="2191">
        <v>-27900000000</v>
      </c>
      <c r="P33" s="2191">
        <v>-53300000000</v>
      </c>
      <c r="Q33" s="2191">
        <v>-38600000000</v>
      </c>
      <c r="R33" s="2207">
        <v>-70800000000</v>
      </c>
      <c r="S33" s="2207">
        <v>-79200000000</v>
      </c>
      <c r="T33" s="2207">
        <v>-118800000000</v>
      </c>
      <c r="U33" s="125"/>
      <c r="V33" s="125"/>
      <c r="W33" s="125"/>
      <c r="X33" s="125"/>
      <c r="Y33" s="2584"/>
      <c r="Z33" s="2584"/>
      <c r="AA33" s="2585"/>
      <c r="AB33" s="2522"/>
      <c r="AC33" s="2522"/>
      <c r="AD33" s="2522"/>
      <c r="AE33" s="2522"/>
      <c r="AF33" s="2522"/>
      <c r="AG33" s="2522"/>
      <c r="AH33" s="2522"/>
      <c r="AI33" s="2522"/>
      <c r="AJ33" s="365"/>
      <c r="AK33" s="365"/>
      <c r="AL33" s="365"/>
      <c r="AM33" s="365"/>
      <c r="AN33" s="365"/>
      <c r="AO33" s="365"/>
      <c r="AP33" s="365"/>
      <c r="AQ33" s="365"/>
    </row>
    <row r="34" spans="1:43">
      <c r="A34" s="1979" t="s">
        <v>76</v>
      </c>
      <c r="B34" s="1986" t="s">
        <v>6457</v>
      </c>
      <c r="C34" s="1986"/>
      <c r="D34" s="1986"/>
      <c r="E34" s="1986"/>
      <c r="F34" s="1986"/>
      <c r="G34" s="2191">
        <v>23700000000</v>
      </c>
      <c r="H34" s="2191">
        <v>9800000000</v>
      </c>
      <c r="I34" s="2191">
        <v>-27000000000</v>
      </c>
      <c r="J34" s="2192">
        <v>-44100000000</v>
      </c>
      <c r="K34" s="2192">
        <v>-22800000000</v>
      </c>
      <c r="L34" s="2191">
        <v>-12300000000</v>
      </c>
      <c r="M34" s="2191">
        <v>-42100000000</v>
      </c>
      <c r="N34" s="2191">
        <v>-33000000000</v>
      </c>
      <c r="O34" s="2191">
        <v>-59700000000</v>
      </c>
      <c r="P34" s="2191">
        <v>-144700000000</v>
      </c>
      <c r="Q34" s="2191">
        <v>-99400000000</v>
      </c>
      <c r="R34" s="2207"/>
      <c r="S34" s="2207"/>
      <c r="T34" s="2207"/>
      <c r="U34" s="125"/>
      <c r="V34" s="125"/>
      <c r="W34" s="125"/>
      <c r="X34" s="125"/>
      <c r="Y34" s="2584"/>
      <c r="Z34" s="2584"/>
      <c r="AA34" s="2585"/>
      <c r="AB34" s="2522"/>
      <c r="AC34" s="2522"/>
      <c r="AD34" s="2522"/>
      <c r="AE34" s="2522"/>
      <c r="AF34" s="2522"/>
      <c r="AG34" s="2522"/>
      <c r="AH34" s="2522"/>
      <c r="AI34" s="2522"/>
      <c r="AJ34" s="365"/>
      <c r="AK34" s="365"/>
      <c r="AL34" s="365"/>
      <c r="AM34" s="365"/>
      <c r="AN34" s="365"/>
      <c r="AO34" s="365"/>
      <c r="AP34" s="365"/>
      <c r="AQ34" s="365"/>
    </row>
    <row r="35" spans="1:43">
      <c r="A35" s="1979" t="s">
        <v>76</v>
      </c>
      <c r="B35" s="1986" t="s">
        <v>6458</v>
      </c>
      <c r="C35" s="1986"/>
      <c r="D35" s="1986"/>
      <c r="E35" s="1986"/>
      <c r="F35" s="1986"/>
      <c r="G35" s="2191"/>
      <c r="H35" s="2191"/>
      <c r="I35" s="2191"/>
      <c r="J35" s="2191"/>
      <c r="K35" s="2191"/>
      <c r="L35" s="2191">
        <v>-32600000000</v>
      </c>
      <c r="M35" s="2191">
        <v>-64900000000.000008</v>
      </c>
      <c r="N35" s="2191">
        <v>-65200000000</v>
      </c>
      <c r="O35" s="2191">
        <v>-115400000000</v>
      </c>
      <c r="P35" s="2191">
        <v>-176400000000</v>
      </c>
      <c r="Q35" s="2191">
        <v>-162200000000</v>
      </c>
      <c r="R35" s="2207"/>
      <c r="S35" s="2207"/>
      <c r="T35" s="2207"/>
      <c r="U35" s="125"/>
      <c r="V35" s="125"/>
      <c r="W35" s="125"/>
      <c r="X35" s="125"/>
      <c r="Y35" s="2584"/>
      <c r="Z35" s="2584"/>
      <c r="AA35" s="2585"/>
      <c r="AB35" s="2522"/>
      <c r="AC35" s="2522"/>
      <c r="AD35" s="2522"/>
      <c r="AE35" s="2522"/>
      <c r="AF35" s="2522"/>
      <c r="AG35" s="2522"/>
      <c r="AH35" s="2522"/>
      <c r="AI35" s="2522"/>
      <c r="AJ35" s="365"/>
      <c r="AK35" s="365"/>
      <c r="AL35" s="365"/>
      <c r="AM35" s="365"/>
      <c r="AN35" s="365"/>
      <c r="AO35" s="365"/>
      <c r="AP35" s="365"/>
      <c r="AQ35" s="365"/>
    </row>
    <row r="36" spans="1:43">
      <c r="A36" s="1979" t="s">
        <v>76</v>
      </c>
      <c r="B36" s="1986" t="s">
        <v>6459</v>
      </c>
      <c r="C36" s="1990"/>
      <c r="D36" s="1986"/>
      <c r="E36" s="1986"/>
      <c r="F36" s="1986"/>
      <c r="G36" s="2191">
        <v>14700000000</v>
      </c>
      <c r="H36" s="2191">
        <v>17100000000.000002</v>
      </c>
      <c r="I36" s="2191">
        <v>31100000000</v>
      </c>
      <c r="J36" s="2192">
        <v>16000000000</v>
      </c>
      <c r="K36" s="2192">
        <v>11300000000</v>
      </c>
      <c r="L36" s="2191">
        <v>300000000</v>
      </c>
      <c r="M36" s="2191">
        <v>-15600000000</v>
      </c>
      <c r="N36" s="2191">
        <v>-35200000000</v>
      </c>
      <c r="O36" s="2191">
        <v>-2400000000</v>
      </c>
      <c r="P36" s="2191">
        <v>-11700000000</v>
      </c>
      <c r="Q36" s="2191">
        <v>-14300000000</v>
      </c>
      <c r="R36" s="2207">
        <v>-26000000000</v>
      </c>
      <c r="S36" s="2207">
        <v>28300000000</v>
      </c>
      <c r="T36" s="2207">
        <v>0</v>
      </c>
      <c r="U36" s="125"/>
      <c r="V36" s="125"/>
      <c r="W36" s="125"/>
      <c r="X36" s="125"/>
      <c r="Y36" s="2584"/>
      <c r="Z36" s="2584"/>
      <c r="AA36" s="2585"/>
      <c r="AB36" s="2522"/>
      <c r="AC36" s="2522"/>
      <c r="AD36" s="2522"/>
      <c r="AE36" s="2522"/>
      <c r="AF36" s="2522"/>
      <c r="AG36" s="2522"/>
      <c r="AH36" s="2522"/>
      <c r="AI36" s="2522"/>
      <c r="AJ36" s="365"/>
      <c r="AK36" s="365"/>
      <c r="AL36" s="365"/>
      <c r="AM36" s="365"/>
      <c r="AN36" s="365"/>
      <c r="AO36" s="365"/>
      <c r="AP36" s="365"/>
      <c r="AQ36" s="365"/>
    </row>
    <row r="37" spans="1:43">
      <c r="A37" s="1979" t="s">
        <v>76</v>
      </c>
      <c r="B37" s="1986" t="s">
        <v>6460</v>
      </c>
      <c r="C37" s="1986"/>
      <c r="D37" s="1986"/>
      <c r="E37" s="1986"/>
      <c r="F37" s="1986"/>
      <c r="G37" s="2191">
        <v>38500000000</v>
      </c>
      <c r="H37" s="2191">
        <v>26900000000</v>
      </c>
      <c r="I37" s="2191">
        <v>4099999999.9999995</v>
      </c>
      <c r="J37" s="2192"/>
      <c r="K37" s="2192"/>
      <c r="L37" s="2191"/>
      <c r="M37" s="2191"/>
      <c r="N37" s="2191"/>
      <c r="O37" s="2191"/>
      <c r="P37" s="2191"/>
      <c r="Q37" s="2191"/>
      <c r="R37" s="2207">
        <v>-180000000000</v>
      </c>
      <c r="S37" s="2207">
        <v>-191300000000</v>
      </c>
      <c r="T37" s="2207">
        <v>-252600000000</v>
      </c>
      <c r="U37" s="125"/>
      <c r="V37" s="125"/>
      <c r="W37" s="125"/>
      <c r="X37" s="125"/>
      <c r="Y37" s="2584"/>
      <c r="Z37" s="2584"/>
      <c r="AA37" s="2585"/>
      <c r="AB37" s="2522"/>
      <c r="AC37" s="2522"/>
      <c r="AD37" s="2522"/>
      <c r="AE37" s="2522"/>
      <c r="AF37" s="2522"/>
      <c r="AG37" s="2522"/>
      <c r="AH37" s="2522"/>
      <c r="AI37" s="2522"/>
      <c r="AJ37" s="365"/>
      <c r="AK37" s="365"/>
      <c r="AL37" s="365"/>
      <c r="AM37" s="365"/>
      <c r="AN37" s="365"/>
      <c r="AO37" s="365"/>
      <c r="AP37" s="365"/>
      <c r="AQ37" s="365"/>
    </row>
    <row r="38" spans="1:43">
      <c r="A38" s="1979" t="s">
        <v>76</v>
      </c>
      <c r="B38" s="1986" t="s">
        <v>6461</v>
      </c>
      <c r="C38" s="1986"/>
      <c r="D38" s="1986"/>
      <c r="E38" s="1986"/>
      <c r="F38" s="1986"/>
      <c r="G38" s="2191"/>
      <c r="H38" s="2191"/>
      <c r="I38" s="2191"/>
      <c r="J38" s="2192">
        <v>-28100000000</v>
      </c>
      <c r="K38" s="2192">
        <v>-11400000000</v>
      </c>
      <c r="L38" s="2191">
        <v>-12000000000</v>
      </c>
      <c r="M38" s="2191">
        <v>-58900000000</v>
      </c>
      <c r="N38" s="2191">
        <v>-68200000000</v>
      </c>
      <c r="O38" s="2191">
        <v>-62100000000</v>
      </c>
      <c r="P38" s="2191">
        <v>-156200000000</v>
      </c>
      <c r="Q38" s="2191">
        <v>-113700000000</v>
      </c>
      <c r="R38" s="2207"/>
      <c r="S38" s="2207"/>
      <c r="T38" s="2207"/>
      <c r="U38" s="125"/>
      <c r="V38" s="125"/>
      <c r="W38" s="125"/>
      <c r="X38" s="125"/>
      <c r="Y38" s="2584"/>
      <c r="Z38" s="2584"/>
      <c r="AA38" s="2585"/>
      <c r="AB38" s="2522"/>
      <c r="AC38" s="2522"/>
      <c r="AD38" s="2522"/>
      <c r="AE38" s="2522"/>
      <c r="AF38" s="2522"/>
      <c r="AG38" s="2522"/>
      <c r="AH38" s="2522"/>
      <c r="AI38" s="2522"/>
      <c r="AJ38" s="365"/>
      <c r="AK38" s="365"/>
      <c r="AL38" s="365"/>
      <c r="AM38" s="365"/>
      <c r="AN38" s="365"/>
      <c r="AO38" s="365"/>
      <c r="AP38" s="365"/>
      <c r="AQ38" s="365"/>
    </row>
    <row r="39" spans="1:43">
      <c r="A39" s="1979" t="s">
        <v>76</v>
      </c>
      <c r="B39" s="1986" t="s">
        <v>6458</v>
      </c>
      <c r="C39" s="1986"/>
      <c r="D39" s="1986"/>
      <c r="E39" s="1986"/>
      <c r="F39" s="1986"/>
      <c r="G39" s="2191"/>
      <c r="H39" s="2191"/>
      <c r="I39" s="2191"/>
      <c r="J39" s="2191"/>
      <c r="K39" s="2191"/>
      <c r="L39" s="2191">
        <v>-32299999999.999996</v>
      </c>
      <c r="M39" s="2191">
        <v>-80500000000</v>
      </c>
      <c r="N39" s="2191">
        <v>-100400000000</v>
      </c>
      <c r="O39" s="2191">
        <v>-117800000000</v>
      </c>
      <c r="P39" s="2191">
        <v>-188100000000</v>
      </c>
      <c r="Q39" s="2191">
        <v>-176400000000</v>
      </c>
      <c r="R39" s="2207">
        <v>-233900000000</v>
      </c>
      <c r="S39" s="2207">
        <v>-248500000000</v>
      </c>
      <c r="T39" s="2207">
        <v>-328200000000</v>
      </c>
      <c r="U39" s="2191"/>
      <c r="V39" s="2191"/>
      <c r="W39" s="2196"/>
      <c r="X39" s="2196"/>
      <c r="Y39" s="2584"/>
      <c r="Z39" s="2584"/>
      <c r="AA39" s="2585"/>
      <c r="AB39" s="2522"/>
      <c r="AC39" s="2522"/>
      <c r="AD39" s="2522"/>
      <c r="AE39" s="2522"/>
      <c r="AF39" s="2522"/>
      <c r="AG39" s="2522"/>
      <c r="AH39" s="2522"/>
      <c r="AI39" s="2522"/>
      <c r="AJ39" s="365"/>
      <c r="AK39" s="365"/>
      <c r="AL39" s="365"/>
      <c r="AM39" s="365"/>
      <c r="AN39" s="365"/>
      <c r="AO39" s="365"/>
      <c r="AP39" s="365"/>
      <c r="AQ39" s="365"/>
    </row>
    <row r="40" spans="1:43" s="848" customFormat="1">
      <c r="A40" s="2053" t="s">
        <v>115</v>
      </c>
      <c r="B40" s="2053" t="s">
        <v>115</v>
      </c>
      <c r="C40" s="2053" t="s">
        <v>35</v>
      </c>
      <c r="D40" s="2053"/>
      <c r="E40" s="2053"/>
      <c r="F40" s="2200"/>
      <c r="G40" s="2201">
        <v>-38500000000</v>
      </c>
      <c r="H40" s="2201">
        <v>-26900000000</v>
      </c>
      <c r="I40" s="2201">
        <v>1800000000</v>
      </c>
      <c r="J40" s="2202">
        <v>35700000000</v>
      </c>
      <c r="K40" s="2202">
        <v>12200000000</v>
      </c>
      <c r="L40" s="2202">
        <v>-20300000000</v>
      </c>
      <c r="M40" s="2201">
        <v>16800000000</v>
      </c>
      <c r="N40" s="2201">
        <v>16899999999.999998</v>
      </c>
      <c r="O40" s="2201">
        <v>4000000000</v>
      </c>
      <c r="P40" s="2201">
        <v>146600000000</v>
      </c>
      <c r="Q40" s="2201">
        <v>100100000000</v>
      </c>
      <c r="R40" s="2206">
        <v>313000000000</v>
      </c>
      <c r="S40" s="2206">
        <v>369800000000</v>
      </c>
      <c r="T40" s="2206">
        <v>322600000000</v>
      </c>
      <c r="U40" s="2583">
        <f>U41+U50</f>
        <v>106400000000</v>
      </c>
      <c r="V40" s="2583">
        <f t="shared" ref="V40:X40" si="13">V41+V50</f>
        <v>275300000000</v>
      </c>
      <c r="W40" s="2583">
        <f t="shared" si="13"/>
        <v>115700000000</v>
      </c>
      <c r="X40" s="2583">
        <f t="shared" si="13"/>
        <v>144800000000</v>
      </c>
      <c r="Y40" s="2584"/>
      <c r="Z40" s="2584"/>
      <c r="AA40" s="2585"/>
      <c r="AB40" s="2522"/>
      <c r="AC40" s="2522"/>
      <c r="AD40" s="2522"/>
      <c r="AE40" s="2522"/>
      <c r="AF40" s="2522"/>
      <c r="AG40" s="2522"/>
      <c r="AH40" s="2522"/>
      <c r="AI40" s="2522"/>
      <c r="AJ40" s="916"/>
      <c r="AK40" s="916"/>
      <c r="AL40" s="916"/>
      <c r="AM40" s="916"/>
      <c r="AN40" s="916"/>
      <c r="AO40" s="916"/>
      <c r="AP40" s="916"/>
      <c r="AQ40" s="916"/>
    </row>
    <row r="41" spans="1:43">
      <c r="A41" s="2195" t="s">
        <v>120</v>
      </c>
      <c r="B41" s="1986" t="s">
        <v>6462</v>
      </c>
      <c r="C41" s="1985" t="s">
        <v>119</v>
      </c>
      <c r="D41" s="1986"/>
      <c r="E41" s="1986"/>
      <c r="F41" s="1986"/>
      <c r="G41" s="2191">
        <v>-41400000000</v>
      </c>
      <c r="H41" s="2191">
        <v>-31600000000</v>
      </c>
      <c r="I41" s="2191">
        <v>-7300000000</v>
      </c>
      <c r="J41" s="2192">
        <v>27400000000</v>
      </c>
      <c r="K41" s="2192">
        <v>12200000000</v>
      </c>
      <c r="L41" s="2191">
        <v>-12600000000</v>
      </c>
      <c r="M41" s="2191">
        <v>14000000000</v>
      </c>
      <c r="N41" s="2191">
        <v>-12300000000</v>
      </c>
      <c r="O41" s="2191">
        <v>-16300000000</v>
      </c>
      <c r="P41" s="2191">
        <v>85100000000</v>
      </c>
      <c r="Q41" s="2191">
        <v>79700000000</v>
      </c>
      <c r="R41" s="2207">
        <v>217800000000</v>
      </c>
      <c r="S41" s="2207">
        <v>235700000000</v>
      </c>
      <c r="T41" s="2207">
        <v>184400000000</v>
      </c>
      <c r="U41" s="2191">
        <f>U42+U46</f>
        <v>27300000000</v>
      </c>
      <c r="V41" s="2191">
        <f t="shared" ref="V41:X41" si="14">V42+V46</f>
        <v>48000000000</v>
      </c>
      <c r="W41" s="2191">
        <f t="shared" si="14"/>
        <v>-58800000000</v>
      </c>
      <c r="X41" s="2191">
        <f t="shared" si="14"/>
        <v>-43800000000</v>
      </c>
      <c r="Y41" s="2584"/>
      <c r="Z41" s="2584"/>
      <c r="AA41" s="2585"/>
      <c r="AB41" s="2522"/>
      <c r="AC41" s="2522"/>
      <c r="AD41" s="2522"/>
      <c r="AE41" s="2522"/>
      <c r="AF41" s="2522"/>
      <c r="AG41" s="2522"/>
      <c r="AH41" s="2522"/>
      <c r="AI41" s="2522"/>
      <c r="AJ41" s="365"/>
      <c r="AK41" s="365"/>
      <c r="AL41" s="365"/>
      <c r="AM41" s="365"/>
      <c r="AN41" s="365"/>
      <c r="AO41" s="365"/>
      <c r="AP41" s="365"/>
      <c r="AQ41" s="365"/>
    </row>
    <row r="42" spans="1:43">
      <c r="A42" s="2195" t="s">
        <v>122</v>
      </c>
      <c r="B42" s="1987" t="s">
        <v>6463</v>
      </c>
      <c r="C42" s="1986" t="s">
        <v>124</v>
      </c>
      <c r="D42" s="1986"/>
      <c r="E42" s="1986"/>
      <c r="F42" s="1986"/>
      <c r="G42" s="2191">
        <v>-17800000000</v>
      </c>
      <c r="H42" s="2191">
        <v>-9200000000</v>
      </c>
      <c r="I42" s="2191">
        <v>-3700000000</v>
      </c>
      <c r="J42" s="2192">
        <v>-20300000000</v>
      </c>
      <c r="K42" s="2192">
        <v>5800000000</v>
      </c>
      <c r="L42" s="2191">
        <v>45800000000</v>
      </c>
      <c r="M42" s="2191">
        <v>14700000000</v>
      </c>
      <c r="N42" s="2191">
        <v>5400000000</v>
      </c>
      <c r="O42" s="2191">
        <v>-31800000000</v>
      </c>
      <c r="P42" s="2191">
        <v>34400000000</v>
      </c>
      <c r="Q42" s="2191">
        <v>-36500000000</v>
      </c>
      <c r="R42" s="2207">
        <v>163500000000</v>
      </c>
      <c r="S42" s="2207">
        <v>150300000000</v>
      </c>
      <c r="T42" s="2207">
        <v>-3600000000</v>
      </c>
      <c r="U42" s="125">
        <v>-17800000000</v>
      </c>
      <c r="V42" s="2191">
        <v>0</v>
      </c>
      <c r="W42" s="2192">
        <v>0</v>
      </c>
      <c r="X42" s="2192">
        <v>0</v>
      </c>
      <c r="Y42" s="2584"/>
      <c r="Z42" s="2584"/>
      <c r="AA42" s="2584"/>
      <c r="AB42" s="2584"/>
      <c r="AC42" s="2522"/>
      <c r="AD42" s="2522"/>
      <c r="AE42" s="2522"/>
      <c r="AF42" s="2522"/>
      <c r="AG42" s="2522"/>
      <c r="AH42" s="2522"/>
      <c r="AI42" s="2522"/>
      <c r="AJ42" s="365"/>
      <c r="AK42" s="365"/>
      <c r="AL42" s="365"/>
      <c r="AM42" s="365"/>
      <c r="AN42" s="365"/>
      <c r="AO42" s="365"/>
      <c r="AP42" s="365"/>
      <c r="AQ42" s="365"/>
    </row>
    <row r="43" spans="1:43">
      <c r="A43" s="1979" t="s">
        <v>76</v>
      </c>
      <c r="B43" s="1987" t="s">
        <v>6464</v>
      </c>
      <c r="C43" s="1986"/>
      <c r="D43" s="1986"/>
      <c r="E43" s="1986"/>
      <c r="F43" s="1986"/>
      <c r="G43" s="2191">
        <v>-7000000000</v>
      </c>
      <c r="H43" s="2191">
        <v>-8500000000</v>
      </c>
      <c r="I43" s="2191">
        <v>-6000000000</v>
      </c>
      <c r="J43" s="2192"/>
      <c r="K43" s="2192"/>
      <c r="L43" s="2191"/>
      <c r="M43" s="2191"/>
      <c r="N43" s="2191"/>
      <c r="O43" s="2191"/>
      <c r="P43" s="2191"/>
      <c r="Q43" s="2191"/>
      <c r="R43" s="2207"/>
      <c r="S43" s="2207"/>
      <c r="T43" s="2207"/>
      <c r="U43" s="2191"/>
      <c r="V43" s="2191"/>
      <c r="W43" s="2191"/>
      <c r="X43" s="2191"/>
      <c r="Y43" s="2584"/>
      <c r="Z43" s="2584"/>
      <c r="AA43" s="2585"/>
      <c r="AB43" s="2522"/>
      <c r="AC43" s="2522"/>
      <c r="AD43" s="2522"/>
      <c r="AE43" s="2522"/>
      <c r="AF43" s="2522"/>
      <c r="AG43" s="2522"/>
      <c r="AH43" s="2522"/>
      <c r="AI43" s="2522"/>
      <c r="AJ43" s="365"/>
      <c r="AK43" s="365"/>
      <c r="AL43" s="365"/>
      <c r="AM43" s="365"/>
      <c r="AN43" s="365"/>
      <c r="AO43" s="365"/>
      <c r="AP43" s="365"/>
      <c r="AQ43" s="365"/>
    </row>
    <row r="44" spans="1:43">
      <c r="A44" s="1979" t="s">
        <v>76</v>
      </c>
      <c r="B44" s="1988" t="s">
        <v>6465</v>
      </c>
      <c r="C44" s="1988"/>
      <c r="D44" s="1986"/>
      <c r="E44" s="1986"/>
      <c r="F44" s="1986"/>
      <c r="G44" s="2191">
        <v>-11200000000</v>
      </c>
      <c r="H44" s="2191">
        <v>-12500000000</v>
      </c>
      <c r="I44" s="2191">
        <v>6100000000</v>
      </c>
      <c r="J44" s="2192"/>
      <c r="K44" s="2192">
        <v>10000000000</v>
      </c>
      <c r="L44" s="2191">
        <v>-29100000000</v>
      </c>
      <c r="M44" s="2191"/>
      <c r="N44" s="2191"/>
      <c r="O44" s="2191"/>
      <c r="P44" s="2191"/>
      <c r="Q44" s="2191"/>
      <c r="R44" s="2207"/>
      <c r="S44" s="2207"/>
      <c r="T44" s="2207"/>
      <c r="U44" s="2191"/>
      <c r="V44" s="2191"/>
      <c r="W44" s="2191"/>
      <c r="X44" s="2191"/>
      <c r="Y44" s="2584"/>
      <c r="Z44" s="2584"/>
      <c r="AA44" s="2585"/>
      <c r="AB44" s="2522"/>
      <c r="AC44" s="2522"/>
      <c r="AD44" s="2522"/>
      <c r="AE44" s="2522"/>
      <c r="AF44" s="2522"/>
      <c r="AG44" s="2522"/>
      <c r="AH44" s="2522"/>
      <c r="AI44" s="2522"/>
      <c r="AJ44" s="365"/>
      <c r="AK44" s="365"/>
      <c r="AL44" s="365"/>
      <c r="AM44" s="365"/>
      <c r="AN44" s="365"/>
      <c r="AO44" s="365"/>
      <c r="AP44" s="365"/>
      <c r="AQ44" s="365"/>
    </row>
    <row r="45" spans="1:43">
      <c r="A45" s="1979" t="s">
        <v>76</v>
      </c>
      <c r="B45" s="1988" t="s">
        <v>6466</v>
      </c>
      <c r="C45" s="1988"/>
      <c r="D45" s="1986"/>
      <c r="E45" s="1986"/>
      <c r="F45" s="1986"/>
      <c r="G45" s="2191">
        <v>400000000</v>
      </c>
      <c r="H45" s="2191">
        <v>11900000000</v>
      </c>
      <c r="I45" s="2191">
        <v>-3800000000</v>
      </c>
      <c r="J45" s="2192"/>
      <c r="K45" s="2192">
        <v>-600000000</v>
      </c>
      <c r="L45" s="2191">
        <v>75800000000</v>
      </c>
      <c r="M45" s="2191"/>
      <c r="N45" s="2191"/>
      <c r="O45" s="2191"/>
      <c r="P45" s="2191"/>
      <c r="Q45" s="2191"/>
      <c r="R45" s="2207"/>
      <c r="S45" s="2207"/>
      <c r="T45" s="2207"/>
      <c r="U45" s="2191"/>
      <c r="V45" s="2191"/>
      <c r="W45" s="2191"/>
      <c r="X45" s="2191"/>
      <c r="Y45" s="2584"/>
      <c r="Z45" s="2584"/>
      <c r="AA45" s="2585"/>
      <c r="AB45" s="2522"/>
      <c r="AC45" s="2522"/>
      <c r="AD45" s="2522"/>
      <c r="AE45" s="2522"/>
      <c r="AF45" s="2522"/>
      <c r="AG45" s="2522"/>
      <c r="AH45" s="2522"/>
      <c r="AI45" s="2522"/>
      <c r="AJ45" s="365"/>
      <c r="AK45" s="365"/>
      <c r="AL45" s="365"/>
      <c r="AM45" s="365"/>
      <c r="AN45" s="365"/>
      <c r="AO45" s="365"/>
      <c r="AP45" s="365"/>
      <c r="AQ45" s="365"/>
    </row>
    <row r="46" spans="1:43">
      <c r="A46" s="2195" t="s">
        <v>431</v>
      </c>
      <c r="B46" s="1987" t="s">
        <v>6467</v>
      </c>
      <c r="C46" s="1986" t="s">
        <v>124</v>
      </c>
      <c r="D46" s="1986"/>
      <c r="E46" s="1986"/>
      <c r="F46" s="1986"/>
      <c r="G46" s="2191">
        <v>-23700000000</v>
      </c>
      <c r="H46" s="2191">
        <v>-22400000000</v>
      </c>
      <c r="I46" s="2191">
        <v>4099999999.9999995</v>
      </c>
      <c r="J46" s="2192">
        <v>47700000000</v>
      </c>
      <c r="K46" s="2192">
        <v>6400000000</v>
      </c>
      <c r="L46" s="2191">
        <v>-58300000000</v>
      </c>
      <c r="M46" s="2191">
        <v>-700000000</v>
      </c>
      <c r="N46" s="2191">
        <v>-17800000000</v>
      </c>
      <c r="O46" s="2191">
        <v>15500000000</v>
      </c>
      <c r="P46" s="2191">
        <v>50600000000</v>
      </c>
      <c r="Q46" s="2191">
        <v>116200000000</v>
      </c>
      <c r="R46" s="2207">
        <v>54300000000</v>
      </c>
      <c r="S46" s="2207">
        <v>85400000000</v>
      </c>
      <c r="T46" s="2207">
        <v>187900000000</v>
      </c>
      <c r="U46" s="125">
        <v>45100000000</v>
      </c>
      <c r="V46" s="125">
        <v>48000000000</v>
      </c>
      <c r="W46" s="125">
        <v>-58800000000</v>
      </c>
      <c r="X46" s="125">
        <v>-43800000000</v>
      </c>
      <c r="Y46" s="2584"/>
      <c r="Z46" s="2584"/>
      <c r="AA46" s="2584"/>
      <c r="AB46" s="2584"/>
      <c r="AC46" s="2522"/>
      <c r="AD46" s="2522"/>
      <c r="AE46" s="2522"/>
      <c r="AF46" s="2522"/>
      <c r="AG46" s="2522"/>
      <c r="AH46" s="2522"/>
      <c r="AI46" s="2522"/>
      <c r="AJ46" s="365"/>
      <c r="AK46" s="365"/>
      <c r="AL46" s="365"/>
      <c r="AM46" s="365"/>
      <c r="AN46" s="365"/>
      <c r="AO46" s="365"/>
      <c r="AP46" s="365"/>
      <c r="AQ46" s="365"/>
    </row>
    <row r="47" spans="1:43">
      <c r="A47" s="1979" t="s">
        <v>76</v>
      </c>
      <c r="B47" s="1988" t="s">
        <v>6468</v>
      </c>
      <c r="C47" s="1986"/>
      <c r="D47" s="1986"/>
      <c r="E47" s="1986"/>
      <c r="F47" s="1986"/>
      <c r="G47" s="2191"/>
      <c r="H47" s="2191"/>
      <c r="I47" s="2191"/>
      <c r="J47" s="2191"/>
      <c r="K47" s="2191"/>
      <c r="L47" s="2191"/>
      <c r="M47" s="2191"/>
      <c r="N47" s="2191" t="s">
        <v>78</v>
      </c>
      <c r="O47" s="2191" t="s">
        <v>78</v>
      </c>
      <c r="P47" s="2191">
        <v>3000000000</v>
      </c>
      <c r="Q47" s="2191">
        <v>11700000000</v>
      </c>
      <c r="R47" s="2207"/>
      <c r="S47" s="2207"/>
      <c r="T47" s="2207"/>
      <c r="U47" s="2191"/>
      <c r="V47" s="2191"/>
      <c r="W47" s="2191"/>
      <c r="X47" s="2191"/>
      <c r="Y47" s="2584"/>
      <c r="Z47" s="2584"/>
      <c r="AA47" s="2585"/>
      <c r="AB47" s="2522"/>
      <c r="AC47" s="2522"/>
      <c r="AD47" s="2522"/>
      <c r="AE47" s="2522"/>
      <c r="AF47" s="2522"/>
      <c r="AG47" s="2522"/>
      <c r="AH47" s="2522"/>
      <c r="AI47" s="2522"/>
      <c r="AJ47" s="365"/>
      <c r="AK47" s="365"/>
      <c r="AL47" s="365"/>
      <c r="AM47" s="365"/>
      <c r="AN47" s="365"/>
      <c r="AO47" s="365"/>
      <c r="AP47" s="365"/>
      <c r="AQ47" s="365"/>
    </row>
    <row r="48" spans="1:43">
      <c r="A48" s="2195" t="s">
        <v>76</v>
      </c>
      <c r="B48" s="1988" t="s">
        <v>6469</v>
      </c>
      <c r="C48" s="1986"/>
      <c r="D48" s="1986"/>
      <c r="E48" s="1986"/>
      <c r="F48" s="1986"/>
      <c r="G48" s="2191"/>
      <c r="H48" s="2191"/>
      <c r="I48" s="2191"/>
      <c r="J48" s="2191"/>
      <c r="K48" s="2191"/>
      <c r="L48" s="2191">
        <v>-8199999999.999999</v>
      </c>
      <c r="M48" s="2191"/>
      <c r="N48" s="2191"/>
      <c r="O48" s="2191"/>
      <c r="P48" s="2191"/>
      <c r="Q48" s="2191"/>
      <c r="R48" s="2207"/>
      <c r="S48" s="2207"/>
      <c r="T48" s="2207"/>
      <c r="U48" s="2191"/>
      <c r="V48" s="2191"/>
      <c r="W48" s="2191"/>
      <c r="X48" s="2191"/>
      <c r="Y48" s="2584"/>
      <c r="Z48" s="2584"/>
      <c r="AA48" s="2585"/>
      <c r="AB48" s="2522"/>
      <c r="AC48" s="2522"/>
      <c r="AD48" s="2522"/>
      <c r="AE48" s="2522"/>
      <c r="AF48" s="2522"/>
      <c r="AG48" s="2522"/>
      <c r="AH48" s="2522"/>
      <c r="AI48" s="2522"/>
      <c r="AJ48" s="365"/>
      <c r="AK48" s="365"/>
      <c r="AL48" s="365"/>
      <c r="AM48" s="365"/>
      <c r="AN48" s="365"/>
      <c r="AO48" s="365"/>
      <c r="AP48" s="365"/>
      <c r="AQ48" s="365"/>
    </row>
    <row r="49" spans="1:43">
      <c r="A49" s="1979" t="s">
        <v>258</v>
      </c>
      <c r="B49" s="1988" t="s">
        <v>6470</v>
      </c>
      <c r="C49" s="1986" t="s">
        <v>124</v>
      </c>
      <c r="D49" s="1986"/>
      <c r="E49" s="1986"/>
      <c r="F49" s="1986"/>
      <c r="G49" s="2191"/>
      <c r="H49" s="2191"/>
      <c r="I49" s="2191">
        <v>-7700000000</v>
      </c>
      <c r="J49" s="2192"/>
      <c r="K49" s="2192"/>
      <c r="L49" s="2193"/>
      <c r="M49" s="2191"/>
      <c r="N49" s="2191"/>
      <c r="O49" s="2191"/>
      <c r="P49" s="2191"/>
      <c r="Q49" s="2191"/>
      <c r="R49" s="2207"/>
      <c r="S49" s="2207"/>
      <c r="T49" s="2207"/>
      <c r="U49" s="2191"/>
      <c r="V49" s="2191"/>
      <c r="W49" s="2191"/>
      <c r="X49" s="2191"/>
      <c r="Y49" s="2584"/>
      <c r="Z49" s="2584"/>
      <c r="AA49" s="2585"/>
      <c r="AB49" s="2522"/>
      <c r="AC49" s="2522"/>
      <c r="AD49" s="2522"/>
      <c r="AE49" s="2522"/>
      <c r="AF49" s="2522"/>
      <c r="AG49" s="2522"/>
      <c r="AH49" s="2522"/>
      <c r="AI49" s="2522"/>
      <c r="AJ49" s="365"/>
      <c r="AK49" s="365"/>
      <c r="AL49" s="365"/>
      <c r="AM49" s="365"/>
      <c r="AN49" s="365"/>
      <c r="AO49" s="365"/>
      <c r="AP49" s="365"/>
      <c r="AQ49" s="365"/>
    </row>
    <row r="50" spans="1:43">
      <c r="A50" s="2195" t="s">
        <v>117</v>
      </c>
      <c r="B50" s="1986" t="s">
        <v>6471</v>
      </c>
      <c r="C50" s="1985" t="s">
        <v>119</v>
      </c>
      <c r="D50" s="1986"/>
      <c r="E50" s="1986"/>
      <c r="F50" s="1986"/>
      <c r="G50" s="2191">
        <v>2900000000</v>
      </c>
      <c r="H50" s="2191">
        <v>4700000000</v>
      </c>
      <c r="I50" s="2191">
        <v>9100000000</v>
      </c>
      <c r="J50" s="2192">
        <v>8300000000.000001</v>
      </c>
      <c r="K50" s="2192">
        <v>0</v>
      </c>
      <c r="L50" s="2191">
        <v>-7800000000</v>
      </c>
      <c r="M50" s="2191">
        <v>2800000000</v>
      </c>
      <c r="N50" s="2191">
        <v>29200000000</v>
      </c>
      <c r="O50" s="2191">
        <v>20300000000</v>
      </c>
      <c r="P50" s="2191">
        <v>61500000000</v>
      </c>
      <c r="Q50" s="2191">
        <v>20500000000</v>
      </c>
      <c r="R50" s="2207">
        <v>95200000000</v>
      </c>
      <c r="S50" s="2207">
        <v>134199999999.99998</v>
      </c>
      <c r="T50" s="2207">
        <v>138300000000</v>
      </c>
      <c r="U50" s="125">
        <v>79100000000</v>
      </c>
      <c r="V50" s="125">
        <v>227300000000</v>
      </c>
      <c r="W50" s="125">
        <v>174500000000</v>
      </c>
      <c r="X50" s="125">
        <v>188600000000</v>
      </c>
      <c r="Y50" s="2209"/>
      <c r="Z50" s="2209"/>
      <c r="AA50" s="2209"/>
      <c r="AB50" s="2209"/>
      <c r="AC50" s="365"/>
      <c r="AD50" s="365"/>
      <c r="AE50" s="365"/>
      <c r="AF50" s="365"/>
      <c r="AG50" s="365"/>
      <c r="AH50" s="365"/>
      <c r="AI50" s="365"/>
      <c r="AJ50" s="365"/>
      <c r="AK50" s="365"/>
      <c r="AL50" s="365"/>
      <c r="AM50" s="365"/>
      <c r="AN50" s="365"/>
      <c r="AO50" s="365"/>
      <c r="AP50" s="365"/>
      <c r="AQ50" s="365"/>
    </row>
    <row r="51" spans="1:43">
      <c r="A51" s="1987" t="s">
        <v>1107</v>
      </c>
      <c r="B51" s="1987" t="s">
        <v>1107</v>
      </c>
      <c r="C51" s="1986" t="s">
        <v>264</v>
      </c>
      <c r="D51" s="1986"/>
      <c r="E51" s="1986"/>
      <c r="F51" s="1986"/>
      <c r="G51" s="2191">
        <v>3300000000</v>
      </c>
      <c r="H51" s="2191">
        <v>4900000000</v>
      </c>
      <c r="I51" s="2191">
        <v>9900000000</v>
      </c>
      <c r="J51" s="2192">
        <v>9500000000</v>
      </c>
      <c r="K51" s="2192">
        <v>2000000000</v>
      </c>
      <c r="L51" s="2191">
        <v>7100000000</v>
      </c>
      <c r="M51" s="2191"/>
      <c r="N51" s="2191"/>
      <c r="O51" s="2191"/>
      <c r="P51" s="2191"/>
      <c r="Q51" s="2191"/>
      <c r="R51" s="2207"/>
      <c r="S51" s="2207"/>
      <c r="T51" s="2207"/>
      <c r="U51" s="2207"/>
      <c r="V51" s="2207"/>
      <c r="W51" s="2207"/>
      <c r="X51" s="2207"/>
      <c r="Y51" s="2208"/>
      <c r="Z51" s="2208"/>
      <c r="AB51" s="365"/>
      <c r="AC51" s="365"/>
      <c r="AD51" s="365"/>
      <c r="AE51" s="365"/>
      <c r="AF51" s="365"/>
      <c r="AG51" s="365"/>
      <c r="AH51" s="365"/>
      <c r="AI51" s="365"/>
      <c r="AJ51" s="365"/>
      <c r="AK51" s="365"/>
      <c r="AL51" s="365"/>
      <c r="AM51" s="365"/>
      <c r="AN51" s="365"/>
      <c r="AO51" s="365"/>
      <c r="AP51" s="365"/>
      <c r="AQ51" s="365"/>
    </row>
    <row r="52" spans="1:43">
      <c r="A52" s="1987" t="s">
        <v>258</v>
      </c>
      <c r="B52" s="1987" t="s">
        <v>258</v>
      </c>
      <c r="C52" s="1986" t="s">
        <v>264</v>
      </c>
      <c r="D52" s="1986"/>
      <c r="E52" s="1986"/>
      <c r="F52" s="1986"/>
      <c r="G52" s="2191">
        <v>-33600000000</v>
      </c>
      <c r="H52" s="2191">
        <v>-33500000000</v>
      </c>
      <c r="I52" s="2191">
        <v>-19400000000</v>
      </c>
      <c r="J52" s="2192">
        <v>-19600000000</v>
      </c>
      <c r="K52" s="2192">
        <v>-19900000000</v>
      </c>
      <c r="L52" s="2191">
        <v>-24700000000</v>
      </c>
      <c r="M52" s="2191"/>
      <c r="N52" s="2191"/>
      <c r="O52" s="2191"/>
      <c r="P52" s="2191"/>
      <c r="Q52" s="2191"/>
      <c r="R52" s="2207"/>
      <c r="S52" s="2207"/>
      <c r="T52" s="2207"/>
      <c r="U52" s="2207"/>
      <c r="V52" s="2207"/>
      <c r="W52" s="2207"/>
      <c r="X52" s="2207"/>
      <c r="Y52" s="2208"/>
      <c r="Z52" s="2208"/>
      <c r="AB52" s="365"/>
      <c r="AC52" s="365"/>
      <c r="AD52" s="365"/>
      <c r="AE52" s="365"/>
      <c r="AF52" s="365"/>
      <c r="AG52" s="365"/>
      <c r="AH52" s="365"/>
      <c r="AI52" s="365"/>
      <c r="AJ52" s="365"/>
      <c r="AK52" s="365"/>
      <c r="AL52" s="365"/>
      <c r="AM52" s="365"/>
      <c r="AN52" s="365"/>
      <c r="AO52" s="365"/>
      <c r="AP52" s="365"/>
      <c r="AQ52" s="365"/>
    </row>
    <row r="53" spans="1:43">
      <c r="A53" s="1987" t="s">
        <v>6472</v>
      </c>
      <c r="B53" s="1987" t="s">
        <v>6473</v>
      </c>
      <c r="C53" s="1986" t="s">
        <v>264</v>
      </c>
      <c r="D53" s="1986"/>
      <c r="E53" s="1986"/>
      <c r="F53" s="1986"/>
      <c r="G53" s="2191">
        <v>33299999999.999996</v>
      </c>
      <c r="H53" s="2191">
        <v>33299999999.999996</v>
      </c>
      <c r="I53" s="2191">
        <v>18600000000</v>
      </c>
      <c r="J53" s="2192">
        <v>18400000000</v>
      </c>
      <c r="K53" s="2192">
        <v>17900000000</v>
      </c>
      <c r="L53" s="2193">
        <f>L50-L51-L52</f>
        <v>9800000000</v>
      </c>
      <c r="M53" s="2191"/>
      <c r="N53" s="2191"/>
      <c r="O53" s="2191"/>
      <c r="P53" s="2191"/>
      <c r="Q53" s="2191"/>
      <c r="R53" s="2207"/>
      <c r="S53" s="2207"/>
      <c r="T53" s="2207"/>
      <c r="U53" s="2207"/>
      <c r="V53" s="2207"/>
      <c r="W53" s="2207"/>
      <c r="X53" s="2207"/>
      <c r="Y53" s="2208"/>
      <c r="Z53" s="2208"/>
      <c r="AB53" s="365"/>
      <c r="AC53" s="365"/>
      <c r="AD53" s="365"/>
      <c r="AE53" s="365"/>
      <c r="AF53" s="365"/>
      <c r="AG53" s="365"/>
      <c r="AH53" s="365"/>
      <c r="AI53" s="365"/>
      <c r="AJ53" s="365"/>
      <c r="AK53" s="365"/>
      <c r="AL53" s="365"/>
      <c r="AM53" s="365"/>
      <c r="AN53" s="365"/>
      <c r="AO53" s="365"/>
      <c r="AP53" s="365"/>
      <c r="AQ53" s="365"/>
    </row>
    <row r="54" spans="1:43">
      <c r="B54" s="1986" t="s">
        <v>6474</v>
      </c>
      <c r="C54" s="1986"/>
      <c r="D54" s="1986"/>
      <c r="E54" s="1986"/>
      <c r="F54" s="1986"/>
      <c r="G54" s="2191"/>
      <c r="H54" s="2191"/>
      <c r="I54" s="2191"/>
      <c r="J54" s="2191"/>
      <c r="K54" s="2192">
        <v>0</v>
      </c>
      <c r="L54" s="2191">
        <v>32299999999.999996</v>
      </c>
      <c r="M54" s="2191">
        <v>41000000000</v>
      </c>
      <c r="N54" s="2191">
        <v>41100000000</v>
      </c>
      <c r="O54" s="2191">
        <v>46100000000</v>
      </c>
      <c r="P54" s="2191">
        <v>16300000000</v>
      </c>
      <c r="Q54" s="2191">
        <v>9000000000</v>
      </c>
      <c r="R54" s="2207"/>
      <c r="S54" s="2207"/>
      <c r="T54" s="2207"/>
      <c r="U54" s="2207"/>
      <c r="V54" s="2207"/>
      <c r="W54" s="2207"/>
      <c r="X54" s="2207"/>
      <c r="Y54" s="2209"/>
      <c r="Z54" s="2209"/>
      <c r="AA54" s="1698"/>
      <c r="AB54" s="365"/>
      <c r="AC54" s="365"/>
      <c r="AD54" s="365"/>
      <c r="AE54" s="365"/>
      <c r="AF54" s="365"/>
      <c r="AG54" s="365"/>
      <c r="AH54" s="365"/>
      <c r="AI54" s="365"/>
      <c r="AJ54" s="365"/>
      <c r="AK54" s="365"/>
      <c r="AL54" s="365"/>
      <c r="AM54" s="365"/>
      <c r="AN54" s="365"/>
      <c r="AO54" s="365"/>
      <c r="AP54" s="365"/>
      <c r="AQ54" s="365"/>
    </row>
    <row r="55" spans="1:43">
      <c r="B55" s="1987" t="s">
        <v>6475</v>
      </c>
      <c r="C55" s="1986"/>
      <c r="D55" s="1986"/>
      <c r="E55" s="1986"/>
      <c r="F55" s="1986"/>
      <c r="G55" s="2191"/>
      <c r="H55" s="2191"/>
      <c r="I55" s="2191"/>
      <c r="J55" s="2191"/>
      <c r="K55" s="2192">
        <v>0</v>
      </c>
      <c r="L55" s="2191">
        <v>21700000000</v>
      </c>
      <c r="M55" s="2191">
        <v>19400000000</v>
      </c>
      <c r="N55" s="2191">
        <v>11000000000</v>
      </c>
      <c r="O55" s="2191">
        <v>17300000000</v>
      </c>
      <c r="P55" s="2191">
        <v>0</v>
      </c>
      <c r="Q55" s="2191">
        <v>0</v>
      </c>
      <c r="R55" s="2207"/>
      <c r="S55" s="2207"/>
      <c r="T55" s="2207"/>
      <c r="U55" s="2207"/>
      <c r="V55" s="2207"/>
      <c r="W55" s="2207"/>
      <c r="X55" s="2207"/>
      <c r="Y55" s="2209"/>
      <c r="Z55" s="2209"/>
      <c r="AA55" s="1698"/>
      <c r="AB55" s="365"/>
      <c r="AC55" s="365"/>
      <c r="AD55" s="365"/>
      <c r="AE55" s="365"/>
      <c r="AF55" s="365"/>
      <c r="AG55" s="365"/>
      <c r="AH55" s="365"/>
      <c r="AI55" s="365"/>
      <c r="AJ55" s="365"/>
      <c r="AK55" s="365"/>
      <c r="AL55" s="365"/>
      <c r="AM55" s="365"/>
      <c r="AN55" s="365"/>
      <c r="AO55" s="365"/>
      <c r="AP55" s="365"/>
      <c r="AQ55" s="365"/>
    </row>
    <row r="56" spans="1:43">
      <c r="B56" s="1987" t="s">
        <v>6476</v>
      </c>
      <c r="C56" s="1986"/>
      <c r="D56" s="1986"/>
      <c r="E56" s="1986"/>
      <c r="F56" s="1986"/>
      <c r="G56" s="2191"/>
      <c r="H56" s="2191"/>
      <c r="I56" s="2191"/>
      <c r="J56" s="2191"/>
      <c r="K56" s="2192">
        <v>0</v>
      </c>
      <c r="L56" s="2191">
        <v>10500000000</v>
      </c>
      <c r="M56" s="2191">
        <v>21600000000</v>
      </c>
      <c r="N56" s="2191">
        <v>30100000000</v>
      </c>
      <c r="O56" s="2191">
        <v>28900000000</v>
      </c>
      <c r="P56" s="2191">
        <v>16300000000</v>
      </c>
      <c r="Q56" s="2191">
        <v>9000000000</v>
      </c>
      <c r="R56" s="2207"/>
      <c r="S56" s="2207"/>
      <c r="T56" s="2207"/>
      <c r="U56" s="2207"/>
      <c r="V56" s="2207"/>
      <c r="W56" s="2210"/>
      <c r="X56" s="2210"/>
      <c r="Y56" s="2209"/>
      <c r="Z56" s="2209"/>
      <c r="AA56" s="1698"/>
      <c r="AB56" s="365"/>
      <c r="AC56" s="365"/>
      <c r="AD56" s="365"/>
      <c r="AE56" s="365"/>
      <c r="AF56" s="365"/>
      <c r="AG56" s="365"/>
      <c r="AH56" s="365"/>
      <c r="AI56" s="365"/>
      <c r="AJ56" s="365"/>
      <c r="AK56" s="365"/>
      <c r="AL56" s="365"/>
      <c r="AM56" s="365"/>
      <c r="AN56" s="365"/>
      <c r="AO56" s="365"/>
      <c r="AP56" s="365"/>
      <c r="AQ56" s="365"/>
    </row>
    <row r="57" spans="1:43">
      <c r="B57" s="1986" t="s">
        <v>6477</v>
      </c>
      <c r="C57" s="1986"/>
      <c r="D57" s="1986"/>
      <c r="E57" s="1986"/>
      <c r="F57" s="1986"/>
      <c r="G57" s="2191"/>
      <c r="H57" s="2191"/>
      <c r="I57" s="2191"/>
      <c r="J57" s="2192">
        <v>0</v>
      </c>
      <c r="K57" s="2192">
        <v>-800000000</v>
      </c>
      <c r="L57" s="2191">
        <v>0</v>
      </c>
      <c r="M57" s="2191">
        <v>1000000000</v>
      </c>
      <c r="N57" s="2191">
        <v>10300000000</v>
      </c>
      <c r="O57" s="2191">
        <v>11900000000</v>
      </c>
      <c r="P57" s="2191">
        <v>-6700000000</v>
      </c>
      <c r="Q57" s="2191">
        <v>4600000000</v>
      </c>
      <c r="R57" s="2207">
        <v>-80100000000</v>
      </c>
      <c r="S57" s="2207">
        <v>-121300000000</v>
      </c>
      <c r="T57" s="2207">
        <v>5600000000</v>
      </c>
      <c r="U57" s="2207"/>
      <c r="V57" s="2207"/>
      <c r="W57" s="2210"/>
      <c r="X57" s="2210"/>
      <c r="Y57" s="2209"/>
      <c r="Z57" s="2209"/>
      <c r="AA57" s="1698"/>
      <c r="AB57" s="365"/>
      <c r="AC57" s="365"/>
      <c r="AD57" s="365"/>
      <c r="AE57" s="365"/>
      <c r="AF57" s="365"/>
      <c r="AG57" s="365"/>
      <c r="AH57" s="365"/>
      <c r="AI57" s="365"/>
      <c r="AJ57" s="365"/>
      <c r="AK57" s="365"/>
      <c r="AL57" s="365"/>
      <c r="AM57" s="365"/>
      <c r="AN57" s="365"/>
      <c r="AO57" s="365"/>
      <c r="AP57" s="365"/>
      <c r="AQ57" s="365"/>
    </row>
    <row r="58" spans="1:43">
      <c r="B58" s="1986" t="s">
        <v>1563</v>
      </c>
      <c r="C58" s="1986"/>
      <c r="D58" s="1986"/>
      <c r="E58" s="1986"/>
      <c r="F58" s="1986"/>
      <c r="G58" s="2191">
        <v>0</v>
      </c>
      <c r="H58" s="2191">
        <v>0</v>
      </c>
      <c r="I58" s="2191">
        <v>-5800000000</v>
      </c>
      <c r="J58" s="2192"/>
      <c r="K58" s="2192"/>
      <c r="L58" s="2191"/>
      <c r="M58" s="2191"/>
      <c r="N58" s="2191"/>
      <c r="O58" s="2191"/>
      <c r="P58" s="2191"/>
      <c r="Q58" s="2191"/>
      <c r="R58" s="2207"/>
      <c r="S58" s="2207"/>
      <c r="T58" s="2207"/>
      <c r="U58" s="2207"/>
      <c r="V58" s="2207"/>
      <c r="W58" s="2210"/>
      <c r="X58" s="2210"/>
      <c r="Y58" s="2209"/>
      <c r="Z58" s="2209"/>
      <c r="AA58" s="1698"/>
      <c r="AB58" s="365"/>
      <c r="AC58" s="365"/>
      <c r="AD58" s="365"/>
      <c r="AE58" s="365"/>
      <c r="AF58" s="365"/>
      <c r="AG58" s="365"/>
      <c r="AH58" s="365"/>
      <c r="AI58" s="365"/>
      <c r="AJ58" s="365"/>
      <c r="AK58" s="365"/>
      <c r="AL58" s="365"/>
      <c r="AM58" s="365"/>
      <c r="AN58" s="365"/>
      <c r="AO58" s="365"/>
      <c r="AP58" s="365"/>
      <c r="AQ58" s="365"/>
    </row>
    <row r="59" spans="1:43">
      <c r="B59" s="1986"/>
      <c r="C59" s="1986"/>
      <c r="D59" s="1986"/>
      <c r="E59" s="1986"/>
      <c r="F59" s="1986"/>
      <c r="G59" s="1991"/>
      <c r="H59" s="1991"/>
      <c r="I59" s="1991"/>
      <c r="J59" s="1991"/>
      <c r="K59" s="1991"/>
      <c r="L59" s="1991"/>
      <c r="M59" s="1991"/>
      <c r="N59" s="1991"/>
      <c r="O59" s="1991"/>
      <c r="P59" s="1991"/>
      <c r="Q59" s="1991"/>
      <c r="R59" s="1991"/>
      <c r="S59" s="1991"/>
      <c r="T59" s="1991"/>
      <c r="U59" s="1991"/>
      <c r="V59" s="1991"/>
      <c r="W59" s="1989"/>
      <c r="X59" s="1989"/>
    </row>
    <row r="60" spans="1:43">
      <c r="B60" s="1986"/>
      <c r="C60" s="1986"/>
      <c r="D60" s="1986"/>
      <c r="E60" s="1986"/>
      <c r="F60" s="1986"/>
      <c r="G60" s="1979" t="s">
        <v>139</v>
      </c>
      <c r="H60" s="1979" t="s">
        <v>139</v>
      </c>
      <c r="I60" s="1979" t="s">
        <v>139</v>
      </c>
      <c r="J60" s="1979" t="s">
        <v>139</v>
      </c>
      <c r="K60" s="1979" t="s">
        <v>139</v>
      </c>
      <c r="L60" s="1979" t="s">
        <v>139</v>
      </c>
      <c r="M60" s="1979" t="s">
        <v>139</v>
      </c>
      <c r="N60" s="1979" t="s">
        <v>139</v>
      </c>
      <c r="O60" s="1979" t="s">
        <v>139</v>
      </c>
      <c r="P60" s="1979" t="s">
        <v>139</v>
      </c>
      <c r="Q60" s="1979" t="s">
        <v>139</v>
      </c>
      <c r="R60" s="1979" t="s">
        <v>139</v>
      </c>
      <c r="S60" s="1979" t="s">
        <v>139</v>
      </c>
      <c r="T60" s="1979" t="s">
        <v>139</v>
      </c>
      <c r="U60" s="1979" t="s">
        <v>139</v>
      </c>
      <c r="V60" s="1979" t="s">
        <v>139</v>
      </c>
      <c r="W60" s="1979" t="s">
        <v>139</v>
      </c>
      <c r="X60" s="1979" t="s">
        <v>139</v>
      </c>
    </row>
    <row r="61" spans="1:43">
      <c r="B61" s="1986"/>
      <c r="C61" s="1986"/>
      <c r="D61" s="1986"/>
      <c r="E61" s="1986"/>
      <c r="F61" s="1986"/>
      <c r="G61" s="1986"/>
      <c r="H61" s="1986"/>
      <c r="I61" s="1986"/>
      <c r="J61" s="1986"/>
      <c r="K61" s="1986"/>
      <c r="L61" s="1989"/>
      <c r="M61" s="1989"/>
      <c r="N61" s="1989"/>
      <c r="O61" s="1989"/>
      <c r="P61" s="1989"/>
      <c r="Q61" s="1989"/>
      <c r="R61" s="1989"/>
      <c r="S61" s="1989"/>
      <c r="T61" s="1989"/>
      <c r="U61" s="1989"/>
      <c r="V61" s="1989"/>
      <c r="W61" s="1989"/>
      <c r="X61" s="1989"/>
    </row>
    <row r="62" spans="1:43">
      <c r="B62" s="1979" t="s">
        <v>6478</v>
      </c>
      <c r="C62" s="1986"/>
      <c r="D62" s="1993"/>
      <c r="E62" s="1993"/>
      <c r="F62" s="1993"/>
      <c r="G62" s="1993">
        <f>G6-G7-G12</f>
        <v>0</v>
      </c>
      <c r="H62" s="1993">
        <f>H6-H7-H12</f>
        <v>0</v>
      </c>
      <c r="I62" s="1993">
        <f t="shared" ref="I62:U62" si="15">I6-I7-I12</f>
        <v>0</v>
      </c>
      <c r="J62" s="1993">
        <f t="shared" si="15"/>
        <v>0</v>
      </c>
      <c r="K62" s="1993">
        <f t="shared" si="15"/>
        <v>0</v>
      </c>
      <c r="L62" s="1993">
        <f t="shared" si="15"/>
        <v>0</v>
      </c>
      <c r="M62" s="1993">
        <f t="shared" si="15"/>
        <v>0</v>
      </c>
      <c r="N62" s="1993">
        <f t="shared" si="15"/>
        <v>0</v>
      </c>
      <c r="O62" s="1993">
        <f>O6-O7-O12</f>
        <v>0</v>
      </c>
      <c r="P62" s="1993">
        <f t="shared" si="15"/>
        <v>100000000</v>
      </c>
      <c r="Q62" s="1993">
        <f t="shared" si="15"/>
        <v>-100000000</v>
      </c>
      <c r="R62" s="2208">
        <f t="shared" si="15"/>
        <v>0</v>
      </c>
      <c r="S62" s="2208">
        <f t="shared" si="15"/>
        <v>0</v>
      </c>
      <c r="T62" s="2208">
        <f t="shared" si="15"/>
        <v>0</v>
      </c>
      <c r="U62" s="2208">
        <f t="shared" si="15"/>
        <v>0</v>
      </c>
      <c r="V62" s="2208">
        <f>V6-V7-V12</f>
        <v>0</v>
      </c>
      <c r="W62" s="2208">
        <f>W6-W7-W12</f>
        <v>0</v>
      </c>
      <c r="X62" s="2208">
        <f>X6-X7-X12</f>
        <v>0</v>
      </c>
      <c r="Y62" s="2586"/>
      <c r="Z62" s="2586"/>
    </row>
    <row r="63" spans="1:43">
      <c r="B63" s="1979" t="s">
        <v>141</v>
      </c>
      <c r="C63" s="1986"/>
      <c r="D63" s="1993"/>
      <c r="E63" s="1993"/>
      <c r="F63" s="1993"/>
      <c r="G63" s="1993">
        <f t="shared" ref="G63:V63" si="16">G7-G8-G11</f>
        <v>100000000</v>
      </c>
      <c r="H63" s="1993">
        <f t="shared" si="16"/>
        <v>0</v>
      </c>
      <c r="I63" s="1993">
        <f t="shared" si="16"/>
        <v>0</v>
      </c>
      <c r="J63" s="1993">
        <f t="shared" si="16"/>
        <v>0</v>
      </c>
      <c r="K63" s="1993">
        <f t="shared" si="16"/>
        <v>0</v>
      </c>
      <c r="L63" s="1993">
        <f t="shared" si="16"/>
        <v>100000000</v>
      </c>
      <c r="M63" s="1993">
        <f t="shared" si="16"/>
        <v>0</v>
      </c>
      <c r="N63" s="1993">
        <f t="shared" si="16"/>
        <v>0</v>
      </c>
      <c r="O63" s="1993">
        <f t="shared" si="16"/>
        <v>0</v>
      </c>
      <c r="P63" s="1993">
        <f t="shared" si="16"/>
        <v>-100000000</v>
      </c>
      <c r="Q63" s="1993">
        <f t="shared" si="16"/>
        <v>0</v>
      </c>
      <c r="R63" s="2208">
        <f t="shared" si="16"/>
        <v>0</v>
      </c>
      <c r="S63" s="2208">
        <f t="shared" si="16"/>
        <v>0</v>
      </c>
      <c r="T63" s="2208">
        <f t="shared" si="16"/>
        <v>100000000</v>
      </c>
      <c r="U63" s="2208">
        <f t="shared" si="16"/>
        <v>0</v>
      </c>
      <c r="V63" s="2208">
        <f t="shared" si="16"/>
        <v>0</v>
      </c>
      <c r="W63" s="2208">
        <f>W7-W8-W11</f>
        <v>0</v>
      </c>
      <c r="X63" s="2208">
        <f>X7-X8-X11</f>
        <v>0</v>
      </c>
      <c r="Y63" s="2586"/>
      <c r="Z63" s="2586"/>
    </row>
    <row r="64" spans="1:43">
      <c r="B64" s="1979" t="s">
        <v>142</v>
      </c>
      <c r="C64" s="1986"/>
      <c r="D64" s="1993"/>
      <c r="E64" s="1993"/>
      <c r="F64" s="1993"/>
      <c r="G64" s="1993">
        <f>G8-G9-G10</f>
        <v>0</v>
      </c>
      <c r="H64" s="1993">
        <f t="shared" ref="H64:V64" si="17">H8-H9-H10</f>
        <v>100000000</v>
      </c>
      <c r="I64" s="1993">
        <f t="shared" si="17"/>
        <v>100000000</v>
      </c>
      <c r="J64" s="1993">
        <f t="shared" si="17"/>
        <v>0</v>
      </c>
      <c r="K64" s="1993">
        <f t="shared" si="17"/>
        <v>0</v>
      </c>
      <c r="L64" s="1993">
        <f t="shared" si="17"/>
        <v>0</v>
      </c>
      <c r="M64" s="1993">
        <f t="shared" si="17"/>
        <v>0</v>
      </c>
      <c r="N64" s="1993">
        <f t="shared" si="17"/>
        <v>0</v>
      </c>
      <c r="O64" s="1993">
        <f t="shared" si="17"/>
        <v>0</v>
      </c>
      <c r="P64" s="1993">
        <f t="shared" si="17"/>
        <v>0</v>
      </c>
      <c r="Q64" s="1993">
        <f t="shared" si="17"/>
        <v>0</v>
      </c>
      <c r="R64" s="2208">
        <f t="shared" si="17"/>
        <v>0</v>
      </c>
      <c r="S64" s="2208">
        <f t="shared" si="17"/>
        <v>0</v>
      </c>
      <c r="T64" s="2208">
        <f t="shared" si="17"/>
        <v>-100000000</v>
      </c>
      <c r="U64" s="2208">
        <f t="shared" si="17"/>
        <v>0</v>
      </c>
      <c r="V64" s="2208">
        <f t="shared" si="17"/>
        <v>0</v>
      </c>
      <c r="W64" s="2208">
        <f>W8-W9-W10</f>
        <v>0</v>
      </c>
      <c r="X64" s="2208">
        <f>X8-X9-X10</f>
        <v>0</v>
      </c>
      <c r="Y64" s="2586"/>
      <c r="Z64" s="2586"/>
    </row>
    <row r="65" spans="2:26">
      <c r="B65" s="1979" t="s">
        <v>145</v>
      </c>
      <c r="C65" s="1986"/>
      <c r="D65" s="1992"/>
      <c r="E65" s="1992"/>
      <c r="F65" s="1992"/>
      <c r="G65" s="1992">
        <f>G13-G16-G29</f>
        <v>-100000000.00001526</v>
      </c>
      <c r="H65" s="1992">
        <f t="shared" ref="H65:V65" si="18">H13-H16-H29</f>
        <v>100000000</v>
      </c>
      <c r="I65" s="1992">
        <f t="shared" si="18"/>
        <v>0</v>
      </c>
      <c r="J65" s="1992">
        <f t="shared" si="18"/>
        <v>0</v>
      </c>
      <c r="K65" s="1992">
        <f t="shared" si="18"/>
        <v>0</v>
      </c>
      <c r="L65" s="1992">
        <f t="shared" si="18"/>
        <v>0</v>
      </c>
      <c r="M65" s="1992">
        <f t="shared" si="18"/>
        <v>0</v>
      </c>
      <c r="N65" s="1992">
        <f t="shared" si="18"/>
        <v>0</v>
      </c>
      <c r="O65" s="1992">
        <f t="shared" si="18"/>
        <v>0</v>
      </c>
      <c r="P65" s="2196">
        <f t="shared" si="18"/>
        <v>0</v>
      </c>
      <c r="Q65" s="2196">
        <f>Q13-Q16-Q29</f>
        <v>0</v>
      </c>
      <c r="R65" s="2208">
        <f t="shared" si="18"/>
        <v>0</v>
      </c>
      <c r="S65" s="2208">
        <f t="shared" si="18"/>
        <v>0</v>
      </c>
      <c r="T65" s="2208">
        <f t="shared" si="18"/>
        <v>-100000000</v>
      </c>
      <c r="U65" s="2208">
        <f t="shared" si="18"/>
        <v>0</v>
      </c>
      <c r="V65" s="2208">
        <f t="shared" si="18"/>
        <v>0</v>
      </c>
      <c r="W65" s="2208">
        <f>W13-W16-W29</f>
        <v>0</v>
      </c>
      <c r="X65" s="2208">
        <f>X13-X16-X29</f>
        <v>0</v>
      </c>
      <c r="Y65" s="2586"/>
      <c r="Z65" s="2586"/>
    </row>
    <row r="66" spans="2:26">
      <c r="B66" s="1979" t="s">
        <v>361</v>
      </c>
      <c r="C66" s="1986"/>
      <c r="D66" s="1993"/>
      <c r="E66" s="1993"/>
      <c r="F66" s="1993"/>
      <c r="G66" s="1993">
        <f t="shared" ref="G66:N66" si="19">G16-G17-G24-G25-G26</f>
        <v>1.52587890625E-5</v>
      </c>
      <c r="H66" s="1993">
        <f t="shared" si="19"/>
        <v>0</v>
      </c>
      <c r="I66" s="1993">
        <f t="shared" si="19"/>
        <v>0</v>
      </c>
      <c r="J66" s="1993">
        <f t="shared" si="19"/>
        <v>100000000</v>
      </c>
      <c r="K66" s="1993">
        <f t="shared" si="19"/>
        <v>0</v>
      </c>
      <c r="L66" s="1993">
        <f t="shared" si="19"/>
        <v>0</v>
      </c>
      <c r="M66" s="1993">
        <f t="shared" si="19"/>
        <v>0</v>
      </c>
      <c r="N66" s="1993">
        <f t="shared" si="19"/>
        <v>0</v>
      </c>
      <c r="O66" s="1993">
        <f>O16-O17-O24-O25-O26</f>
        <v>0</v>
      </c>
      <c r="P66" s="1993">
        <f t="shared" ref="P66:V66" si="20">P16-P17-P24-P25-P26</f>
        <v>0</v>
      </c>
      <c r="Q66" s="1993">
        <f t="shared" si="20"/>
        <v>0</v>
      </c>
      <c r="R66" s="2208">
        <f t="shared" si="20"/>
        <v>0</v>
      </c>
      <c r="S66" s="2208">
        <f t="shared" si="20"/>
        <v>0</v>
      </c>
      <c r="T66" s="2208">
        <f t="shared" si="20"/>
        <v>0</v>
      </c>
      <c r="U66" s="2208">
        <f t="shared" si="20"/>
        <v>0</v>
      </c>
      <c r="V66" s="2208">
        <f t="shared" si="20"/>
        <v>0</v>
      </c>
      <c r="W66" s="2208">
        <f>W16-W17-W24-W25-W26</f>
        <v>0</v>
      </c>
      <c r="X66" s="2208">
        <f>X16-X17-X24-X25-X26</f>
        <v>0</v>
      </c>
      <c r="Y66" s="2586"/>
      <c r="Z66" s="2586"/>
    </row>
    <row r="67" spans="2:26">
      <c r="B67" s="1979" t="s">
        <v>6479</v>
      </c>
      <c r="C67" s="1986"/>
      <c r="D67" s="1993"/>
      <c r="E67" s="1993"/>
      <c r="F67" s="1993"/>
      <c r="G67" s="1993">
        <f>G17-G18-G19-G20-G22-G23</f>
        <v>0</v>
      </c>
      <c r="H67" s="1993">
        <f t="shared" ref="H67:V67" si="21">H17-H18-H19-H20-H22-H23</f>
        <v>0</v>
      </c>
      <c r="I67" s="1993">
        <f t="shared" si="21"/>
        <v>0</v>
      </c>
      <c r="J67" s="1993">
        <f t="shared" si="21"/>
        <v>0</v>
      </c>
      <c r="K67" s="1993">
        <f t="shared" si="21"/>
        <v>0</v>
      </c>
      <c r="L67" s="1993">
        <f t="shared" si="21"/>
        <v>0</v>
      </c>
      <c r="M67" s="1993">
        <f t="shared" si="21"/>
        <v>0</v>
      </c>
      <c r="N67" s="1993">
        <f t="shared" si="21"/>
        <v>0</v>
      </c>
      <c r="O67" s="1993">
        <f t="shared" si="21"/>
        <v>0</v>
      </c>
      <c r="P67" s="1993">
        <f t="shared" si="21"/>
        <v>0</v>
      </c>
      <c r="Q67" s="1993">
        <f t="shared" si="21"/>
        <v>0</v>
      </c>
      <c r="R67" s="2208">
        <f t="shared" si="21"/>
        <v>0</v>
      </c>
      <c r="S67" s="2208">
        <f t="shared" si="21"/>
        <v>0</v>
      </c>
      <c r="T67" s="2208">
        <f t="shared" si="21"/>
        <v>0</v>
      </c>
      <c r="U67" s="2208">
        <f t="shared" si="21"/>
        <v>0</v>
      </c>
      <c r="V67" s="2208">
        <f t="shared" si="21"/>
        <v>0</v>
      </c>
      <c r="W67" s="2208">
        <f>W17-W18-W19-W20-W22-W23</f>
        <v>0</v>
      </c>
      <c r="X67" s="2208">
        <f>X17-X18-X19-X20-X22-X23</f>
        <v>0</v>
      </c>
      <c r="Y67" s="2586"/>
      <c r="Z67" s="2586"/>
    </row>
    <row r="68" spans="2:26">
      <c r="B68" s="1979" t="s">
        <v>291</v>
      </c>
      <c r="C68" s="1986"/>
      <c r="D68" s="1993"/>
      <c r="E68" s="1993"/>
      <c r="F68" s="1993"/>
      <c r="G68" s="1993">
        <f>G25-G27-G28</f>
        <v>100000000</v>
      </c>
      <c r="H68" s="1993">
        <f t="shared" ref="H68:V68" si="22">H25-H27-H28</f>
        <v>0</v>
      </c>
      <c r="I68" s="1993">
        <f t="shared" si="22"/>
        <v>0</v>
      </c>
      <c r="J68" s="1993">
        <f t="shared" si="22"/>
        <v>-100000000</v>
      </c>
      <c r="K68" s="1993">
        <f t="shared" si="22"/>
        <v>0</v>
      </c>
      <c r="L68" s="1993">
        <f t="shared" si="22"/>
        <v>0</v>
      </c>
      <c r="M68" s="1993">
        <f t="shared" si="22"/>
        <v>0</v>
      </c>
      <c r="N68" s="1993">
        <f t="shared" si="22"/>
        <v>0</v>
      </c>
      <c r="O68" s="1993">
        <f t="shared" si="22"/>
        <v>0</v>
      </c>
      <c r="P68" s="1993">
        <f t="shared" si="22"/>
        <v>0</v>
      </c>
      <c r="Q68" s="1993">
        <f t="shared" si="22"/>
        <v>0</v>
      </c>
      <c r="R68" s="2208">
        <f t="shared" si="22"/>
        <v>0</v>
      </c>
      <c r="S68" s="2208">
        <f t="shared" si="22"/>
        <v>0</v>
      </c>
      <c r="T68" s="2208">
        <f t="shared" si="22"/>
        <v>0</v>
      </c>
      <c r="U68" s="2208">
        <f t="shared" si="22"/>
        <v>0</v>
      </c>
      <c r="V68" s="2208">
        <f t="shared" si="22"/>
        <v>0</v>
      </c>
      <c r="W68" s="2208">
        <f>W25-W27-W28</f>
        <v>0</v>
      </c>
      <c r="X68" s="2208">
        <f>X25-X27-X28</f>
        <v>0</v>
      </c>
      <c r="Y68" s="2586"/>
      <c r="Z68" s="2586"/>
    </row>
    <row r="69" spans="2:26">
      <c r="B69" s="1979" t="s">
        <v>6480</v>
      </c>
      <c r="C69" s="1986"/>
      <c r="D69" s="1993"/>
      <c r="E69" s="1993"/>
      <c r="F69" s="1993"/>
      <c r="G69" s="1993">
        <f t="shared" ref="G69:V69" si="23">G29-G30-G31</f>
        <v>100000000</v>
      </c>
      <c r="H69" s="1993">
        <f t="shared" si="23"/>
        <v>-100000000</v>
      </c>
      <c r="I69" s="1993">
        <f t="shared" si="23"/>
        <v>0</v>
      </c>
      <c r="J69" s="1993">
        <f t="shared" si="23"/>
        <v>-100000000</v>
      </c>
      <c r="K69" s="1993">
        <f t="shared" si="23"/>
        <v>0</v>
      </c>
      <c r="L69" s="1993">
        <f t="shared" si="23"/>
        <v>0</v>
      </c>
      <c r="M69" s="1993">
        <f t="shared" si="23"/>
        <v>0</v>
      </c>
      <c r="N69" s="1993">
        <f t="shared" si="23"/>
        <v>100000000</v>
      </c>
      <c r="O69" s="1993">
        <f t="shared" si="23"/>
        <v>0</v>
      </c>
      <c r="P69" s="1993">
        <f t="shared" si="23"/>
        <v>0</v>
      </c>
      <c r="Q69" s="1993">
        <f t="shared" si="23"/>
        <v>0</v>
      </c>
      <c r="R69" s="2208">
        <f t="shared" si="23"/>
        <v>100000000</v>
      </c>
      <c r="S69" s="2208">
        <f t="shared" si="23"/>
        <v>0</v>
      </c>
      <c r="T69" s="2208">
        <f t="shared" si="23"/>
        <v>0</v>
      </c>
      <c r="U69" s="2208">
        <f t="shared" si="23"/>
        <v>0</v>
      </c>
      <c r="V69" s="2208">
        <f t="shared" si="23"/>
        <v>0</v>
      </c>
      <c r="W69" s="2208">
        <f>W29-W30-W31</f>
        <v>0</v>
      </c>
      <c r="X69" s="2208">
        <f>X29-X30-X31</f>
        <v>0</v>
      </c>
      <c r="Y69" s="2586"/>
      <c r="Z69" s="2586"/>
    </row>
    <row r="70" spans="2:26">
      <c r="B70" s="1979" t="s">
        <v>148</v>
      </c>
      <c r="C70" s="1986"/>
      <c r="D70" s="1993"/>
      <c r="E70" s="1993"/>
      <c r="F70" s="1993"/>
      <c r="G70" s="1993">
        <f>G40-G41-G50</f>
        <v>0</v>
      </c>
      <c r="H70" s="1993">
        <f>H40-H41-H50</f>
        <v>0</v>
      </c>
      <c r="I70" s="1993">
        <f>I40-I41-I50</f>
        <v>0</v>
      </c>
      <c r="J70" s="1993">
        <f>J40-J41-J50</f>
        <v>0</v>
      </c>
      <c r="K70" s="1993">
        <f t="shared" ref="K70:U70" si="24">K40-K41-K50</f>
        <v>0</v>
      </c>
      <c r="L70" s="1993">
        <f>L40-L41-L50</f>
        <v>100000000</v>
      </c>
      <c r="M70" s="1993">
        <f t="shared" si="24"/>
        <v>0</v>
      </c>
      <c r="N70" s="1993">
        <f t="shared" si="24"/>
        <v>0</v>
      </c>
      <c r="O70" s="1993">
        <f t="shared" si="24"/>
        <v>0</v>
      </c>
      <c r="P70" s="1993">
        <f t="shared" si="24"/>
        <v>0</v>
      </c>
      <c r="Q70" s="1993">
        <f>Q40-Q41-Q50</f>
        <v>-100000000</v>
      </c>
      <c r="R70" s="2208">
        <f t="shared" si="24"/>
        <v>0</v>
      </c>
      <c r="S70" s="2208">
        <f t="shared" si="24"/>
        <v>-99999999.999984741</v>
      </c>
      <c r="T70" s="2208">
        <f t="shared" si="24"/>
        <v>-100000000</v>
      </c>
      <c r="U70" s="2208">
        <f t="shared" si="24"/>
        <v>0</v>
      </c>
      <c r="V70" s="2208">
        <f>V40-V41-V50</f>
        <v>0</v>
      </c>
      <c r="W70" s="2208">
        <f>W40-W41-W50</f>
        <v>0</v>
      </c>
      <c r="X70" s="2208">
        <f>X40-X41-X50</f>
        <v>0</v>
      </c>
      <c r="Y70" s="2586"/>
      <c r="Z70" s="2586"/>
    </row>
    <row r="71" spans="2:26">
      <c r="B71" s="1979" t="s">
        <v>149</v>
      </c>
      <c r="D71" s="1994"/>
      <c r="E71" s="1994"/>
      <c r="F71" s="1994"/>
      <c r="G71" s="1994">
        <f>G41-G42-G46-G49</f>
        <v>100000000</v>
      </c>
      <c r="H71" s="1994">
        <f>H41-H42-H46-H49</f>
        <v>0</v>
      </c>
      <c r="I71" s="1994">
        <f>I41-I42-I46-I49</f>
        <v>0</v>
      </c>
      <c r="J71" s="1994">
        <f t="shared" ref="J71:V71" si="25">J41-J42-J46-J49</f>
        <v>0</v>
      </c>
      <c r="K71" s="1994">
        <f t="shared" si="25"/>
        <v>0</v>
      </c>
      <c r="L71" s="1994">
        <f>L41-L42-L46-L49</f>
        <v>-100000000</v>
      </c>
      <c r="M71" s="1994">
        <f t="shared" si="25"/>
        <v>0</v>
      </c>
      <c r="N71" s="1994">
        <f t="shared" si="25"/>
        <v>100000000</v>
      </c>
      <c r="O71" s="1994">
        <f t="shared" si="25"/>
        <v>0</v>
      </c>
      <c r="P71" s="1994">
        <f t="shared" si="25"/>
        <v>100000000</v>
      </c>
      <c r="Q71" s="1994">
        <f t="shared" si="25"/>
        <v>0</v>
      </c>
      <c r="R71" s="2208">
        <f t="shared" si="25"/>
        <v>0</v>
      </c>
      <c r="S71" s="2208">
        <f t="shared" si="25"/>
        <v>0</v>
      </c>
      <c r="T71" s="2208">
        <f t="shared" si="25"/>
        <v>100000000</v>
      </c>
      <c r="U71" s="2208">
        <f t="shared" si="25"/>
        <v>0</v>
      </c>
      <c r="V71" s="2208">
        <f t="shared" si="25"/>
        <v>0</v>
      </c>
      <c r="W71" s="2208">
        <f>W41-W42-W46-W49</f>
        <v>0</v>
      </c>
      <c r="X71" s="2208">
        <f>X41-X42-X46-X49</f>
        <v>0</v>
      </c>
      <c r="Y71" s="2586"/>
      <c r="Z71" s="2586"/>
    </row>
    <row r="72" spans="2:26">
      <c r="B72" s="1979" t="s">
        <v>981</v>
      </c>
      <c r="G72" s="1994">
        <f>G50-G51-G52-G53</f>
        <v>-99999999.999996185</v>
      </c>
      <c r="H72" s="1994">
        <f t="shared" ref="H72:V72" si="26">H50-H51-H52-H53</f>
        <v>0</v>
      </c>
      <c r="I72" s="1994">
        <f t="shared" si="26"/>
        <v>0</v>
      </c>
      <c r="J72" s="1994">
        <f t="shared" si="26"/>
        <v>0</v>
      </c>
      <c r="K72" s="1994">
        <f>K50-K51-K52-K53</f>
        <v>0</v>
      </c>
      <c r="L72" s="1994">
        <f>L50-L51-L52-L53</f>
        <v>0</v>
      </c>
      <c r="M72" s="1995">
        <f>M50-M51-M52-M53</f>
        <v>2800000000</v>
      </c>
      <c r="N72" s="1995">
        <f t="shared" si="26"/>
        <v>29200000000</v>
      </c>
      <c r="O72" s="1995">
        <f t="shared" si="26"/>
        <v>20300000000</v>
      </c>
      <c r="P72" s="1995">
        <f t="shared" si="26"/>
        <v>61500000000</v>
      </c>
      <c r="Q72" s="1995">
        <f t="shared" si="26"/>
        <v>20500000000</v>
      </c>
      <c r="R72" s="2213">
        <f t="shared" si="26"/>
        <v>95200000000</v>
      </c>
      <c r="S72" s="2213">
        <f t="shared" si="26"/>
        <v>134199999999.99998</v>
      </c>
      <c r="T72" s="2213">
        <f t="shared" si="26"/>
        <v>138300000000</v>
      </c>
      <c r="U72" s="2213">
        <f t="shared" si="26"/>
        <v>79100000000</v>
      </c>
      <c r="V72" s="2213">
        <f t="shared" si="26"/>
        <v>227300000000</v>
      </c>
      <c r="W72" s="2213">
        <f>W50-W51-W52-W53</f>
        <v>174500000000</v>
      </c>
      <c r="X72" s="2213">
        <f>X50-X51-X52-X53</f>
        <v>188600000000</v>
      </c>
      <c r="Y72" s="2586"/>
      <c r="Z72" s="2586"/>
    </row>
    <row r="73" spans="2:26">
      <c r="Y73" s="2587"/>
      <c r="Z73" s="2587"/>
    </row>
    <row r="74" spans="2:26">
      <c r="D74" s="1996"/>
    </row>
    <row r="75" spans="2:26">
      <c r="B75" s="1979" t="s">
        <v>150</v>
      </c>
      <c r="F75" s="2197"/>
      <c r="G75" s="1979">
        <v>971559000000</v>
      </c>
      <c r="H75" s="2197">
        <v>1022074000000</v>
      </c>
      <c r="I75" s="2197">
        <v>1114311000000</v>
      </c>
      <c r="J75" s="2197">
        <v>1150417000000</v>
      </c>
      <c r="K75" s="2197">
        <v>1207931000000</v>
      </c>
      <c r="L75" s="2197">
        <v>1414861000000</v>
      </c>
      <c r="M75" s="2197">
        <v>1493526000000</v>
      </c>
      <c r="N75" s="2197">
        <v>1571487000000</v>
      </c>
      <c r="O75" s="2197">
        <v>1772342000000</v>
      </c>
      <c r="P75" s="2198">
        <v>1999000000000</v>
      </c>
      <c r="Q75" s="2198">
        <v>2149000000000</v>
      </c>
      <c r="R75" s="2198">
        <v>2259000000000</v>
      </c>
      <c r="S75" s="2198">
        <v>2443000000000</v>
      </c>
      <c r="T75" s="2198">
        <v>2628000000000</v>
      </c>
      <c r="U75" s="125">
        <v>2769500000000</v>
      </c>
      <c r="V75" s="125">
        <v>2957500000000</v>
      </c>
      <c r="W75" s="125">
        <v>3179700000000</v>
      </c>
      <c r="X75" s="125">
        <v>3448700000000</v>
      </c>
      <c r="Y75" s="2208"/>
      <c r="Z75" s="2208"/>
    </row>
    <row r="76" spans="2:26">
      <c r="B76" s="1979" t="s">
        <v>151</v>
      </c>
      <c r="G76" s="1993">
        <f t="shared" ref="G76:O76" si="27">(G6/G75)*100</f>
        <v>17.57999256864483</v>
      </c>
      <c r="H76" s="1993">
        <f t="shared" si="27"/>
        <v>17.572113173801508</v>
      </c>
      <c r="I76" s="1993">
        <f t="shared" si="27"/>
        <v>16.871412020522097</v>
      </c>
      <c r="J76" s="1993">
        <f t="shared" si="27"/>
        <v>18.419407919041532</v>
      </c>
      <c r="K76" s="1993">
        <f t="shared" si="27"/>
        <v>18.519269726499278</v>
      </c>
      <c r="L76" s="1993">
        <f t="shared" si="27"/>
        <v>17.033475373199206</v>
      </c>
      <c r="M76" s="1993">
        <f t="shared" si="27"/>
        <v>18.426194120490706</v>
      </c>
      <c r="N76" s="1993">
        <f t="shared" si="27"/>
        <v>20.44560343165422</v>
      </c>
      <c r="O76" s="1993">
        <f t="shared" si="27"/>
        <v>20.441878599051424</v>
      </c>
      <c r="P76" s="1993">
        <f t="shared" ref="P76:X76" si="28">(P6/P75)*100</f>
        <v>19.184592296148072</v>
      </c>
      <c r="Q76" s="1993">
        <f t="shared" si="28"/>
        <v>20.898092135877153</v>
      </c>
      <c r="R76" s="1993">
        <f t="shared" si="28"/>
        <v>20.664010624169986</v>
      </c>
      <c r="S76" s="1993">
        <f t="shared" si="28"/>
        <v>22.083503888661483</v>
      </c>
      <c r="T76" s="1993">
        <f t="shared" si="28"/>
        <v>21.738964992389651</v>
      </c>
      <c r="U76" s="1993">
        <f t="shared" si="28"/>
        <v>21.509297707167356</v>
      </c>
      <c r="V76" s="1993">
        <f t="shared" si="28"/>
        <v>24.463229078613693</v>
      </c>
      <c r="W76" s="1993">
        <f t="shared" si="28"/>
        <v>23.766393055948672</v>
      </c>
      <c r="X76" s="1993">
        <f t="shared" si="28"/>
        <v>23.846666859976224</v>
      </c>
      <c r="Y76" s="1993"/>
      <c r="Z76" s="1993"/>
    </row>
    <row r="77" spans="2:26">
      <c r="B77" s="1979" t="s">
        <v>152</v>
      </c>
      <c r="G77" s="1993">
        <f>(G13/G75)*100</f>
        <v>15.130321473013991</v>
      </c>
      <c r="H77" s="1993">
        <f t="shared" ref="H77:O77" si="29">(H13/H75)*100</f>
        <v>16.613278490598528</v>
      </c>
      <c r="I77" s="1993">
        <f t="shared" si="29"/>
        <v>19.294433959639633</v>
      </c>
      <c r="J77" s="1993">
        <f t="shared" si="29"/>
        <v>22.244108006053455</v>
      </c>
      <c r="K77" s="1993">
        <f t="shared" si="29"/>
        <v>20.406794758972161</v>
      </c>
      <c r="L77" s="1993">
        <f t="shared" si="29"/>
        <v>17.888683057911695</v>
      </c>
      <c r="M77" s="1993">
        <f t="shared" si="29"/>
        <v>21.245026869301238</v>
      </c>
      <c r="N77" s="1993">
        <f t="shared" si="29"/>
        <v>22.55188875250002</v>
      </c>
      <c r="O77" s="1993">
        <f t="shared" si="29"/>
        <v>23.816509454721494</v>
      </c>
      <c r="P77" s="1993">
        <f t="shared" ref="P77:X77" si="30">(P13/P75)*100</f>
        <v>26.408204102051023</v>
      </c>
      <c r="Q77" s="1993">
        <f t="shared" si="30"/>
        <v>25.542112610516522</v>
      </c>
      <c r="R77" s="1993">
        <f t="shared" si="30"/>
        <v>27.512173528109784</v>
      </c>
      <c r="S77" s="1993">
        <f t="shared" si="30"/>
        <v>31.01514531313958</v>
      </c>
      <c r="T77" s="1993">
        <f t="shared" si="30"/>
        <v>31.350837138508368</v>
      </c>
      <c r="U77" s="1993">
        <f t="shared" si="30"/>
        <v>21.787326232171871</v>
      </c>
      <c r="V77" s="1993">
        <f t="shared" si="30"/>
        <v>27.567202028740489</v>
      </c>
      <c r="W77" s="1993">
        <f t="shared" si="30"/>
        <v>24.294744787244081</v>
      </c>
      <c r="X77" s="1993">
        <f t="shared" si="30"/>
        <v>24.154029054426303</v>
      </c>
      <c r="Y77" s="1993"/>
      <c r="Z77" s="199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23" bestFit="1" customWidth="1"/>
    <col min="2" max="2" width="48.42578125" style="2223" bestFit="1" customWidth="1"/>
    <col min="3" max="3" width="22.42578125" style="2223" bestFit="1" customWidth="1"/>
    <col min="4" max="4" width="13.7109375" style="2223" bestFit="1" customWidth="1"/>
    <col min="5" max="5" width="9" style="2223" bestFit="1" customWidth="1"/>
    <col min="6" max="6" width="15" style="2223" bestFit="1" customWidth="1"/>
    <col min="7" max="7" width="13.7109375" style="2223" bestFit="1" customWidth="1"/>
    <col min="8" max="9" width="14.42578125" style="2223" bestFit="1" customWidth="1"/>
    <col min="10" max="11" width="13.7109375" style="2223" bestFit="1" customWidth="1"/>
    <col min="12" max="12" width="14.28515625" style="2223" bestFit="1" customWidth="1"/>
    <col min="13" max="14" width="13.7109375" style="2223" bestFit="1" customWidth="1"/>
    <col min="15" max="15" width="15.28515625" style="2223" bestFit="1" customWidth="1"/>
    <col min="16" max="16" width="13.5703125" style="2223" customWidth="1"/>
    <col min="17" max="19" width="13.85546875" style="2223" customWidth="1"/>
    <col min="20" max="20" width="13.7109375" style="2223" bestFit="1" customWidth="1"/>
    <col min="21" max="21" width="15.28515625" style="2223" bestFit="1" customWidth="1"/>
    <col min="22" max="23" width="15.5703125" style="2223" bestFit="1" customWidth="1"/>
    <col min="24" max="24" width="9" style="2223" bestFit="1" customWidth="1"/>
    <col min="25" max="28" width="8.85546875" style="2223"/>
  </cols>
  <sheetData>
    <row r="1" spans="1:28">
      <c r="A1" s="2214" t="s">
        <v>6481</v>
      </c>
      <c r="B1" s="2220" t="s">
        <v>6482</v>
      </c>
      <c r="C1" s="2220"/>
      <c r="D1" s="2221"/>
      <c r="E1" s="2221"/>
      <c r="F1" s="2221"/>
      <c r="G1" s="2221"/>
      <c r="H1" s="2221"/>
      <c r="I1" s="2221"/>
      <c r="J1" s="2221"/>
      <c r="K1" s="2221"/>
      <c r="L1" s="2221"/>
      <c r="M1" s="2221"/>
      <c r="N1" s="2221"/>
      <c r="O1" s="2215"/>
      <c r="P1" s="2215"/>
      <c r="Q1" s="2215"/>
      <c r="R1" s="2222"/>
      <c r="S1" s="2215"/>
      <c r="T1" s="2215"/>
      <c r="U1" s="2215"/>
      <c r="V1" s="2215"/>
      <c r="W1" s="2215"/>
      <c r="X1" s="2215"/>
    </row>
    <row r="2" spans="1:28">
      <c r="B2" s="2224" t="s">
        <v>6483</v>
      </c>
      <c r="C2" s="2224"/>
      <c r="D2" s="2215"/>
      <c r="E2" s="2215"/>
      <c r="F2" s="2215"/>
      <c r="G2" s="2215"/>
      <c r="H2" s="2215"/>
      <c r="I2" s="2215"/>
      <c r="J2" s="2215"/>
      <c r="K2" s="2215"/>
      <c r="L2" s="2215"/>
      <c r="M2" s="2215"/>
      <c r="N2" s="2215"/>
      <c r="O2" s="2215"/>
      <c r="P2" s="2215"/>
      <c r="Q2" s="2215"/>
      <c r="R2" s="2225"/>
      <c r="S2" s="2226"/>
      <c r="T2" s="2227"/>
      <c r="U2" s="2215"/>
      <c r="V2" s="2215"/>
      <c r="W2" s="2215"/>
      <c r="X2" s="2215"/>
    </row>
    <row r="3" spans="1:28">
      <c r="B3" s="2228" t="s">
        <v>3</v>
      </c>
      <c r="C3" s="2228"/>
      <c r="D3" s="2215">
        <v>2000</v>
      </c>
      <c r="E3" s="2215">
        <v>2001</v>
      </c>
      <c r="F3" s="2215">
        <v>2002</v>
      </c>
      <c r="G3" s="2215">
        <v>2003</v>
      </c>
      <c r="H3" s="2215">
        <v>2004</v>
      </c>
      <c r="I3" s="2215">
        <v>2005</v>
      </c>
      <c r="J3" s="2215">
        <v>2006</v>
      </c>
      <c r="K3" s="2215">
        <v>2007</v>
      </c>
      <c r="L3" s="2215">
        <v>2008</v>
      </c>
      <c r="M3" s="2215">
        <v>2009</v>
      </c>
      <c r="N3" s="2215">
        <v>2010</v>
      </c>
      <c r="O3" s="2215">
        <v>2011</v>
      </c>
      <c r="P3" s="2215">
        <v>2012</v>
      </c>
      <c r="Q3" s="2215">
        <v>2013</v>
      </c>
      <c r="R3" s="2215">
        <v>2014</v>
      </c>
      <c r="S3" s="2215">
        <v>2015</v>
      </c>
      <c r="T3" s="2215">
        <v>2016</v>
      </c>
      <c r="U3" s="2215">
        <v>2017</v>
      </c>
      <c r="V3" s="2215">
        <v>2018</v>
      </c>
      <c r="W3" s="2215">
        <v>2019</v>
      </c>
      <c r="X3" s="2215">
        <v>2020</v>
      </c>
    </row>
    <row r="4" spans="1:28">
      <c r="B4" s="2228" t="s">
        <v>4</v>
      </c>
      <c r="C4" s="2228"/>
      <c r="D4" s="2215" t="s">
        <v>5</v>
      </c>
      <c r="E4" s="2215" t="s">
        <v>6</v>
      </c>
      <c r="F4" s="2215" t="s">
        <v>7</v>
      </c>
      <c r="G4" s="2215" t="s">
        <v>8</v>
      </c>
      <c r="H4" s="2215" t="s">
        <v>9</v>
      </c>
      <c r="I4" s="2215" t="s">
        <v>10</v>
      </c>
      <c r="J4" s="2215" t="s">
        <v>11</v>
      </c>
      <c r="K4" s="2215" t="s">
        <v>12</v>
      </c>
      <c r="L4" s="2215" t="s">
        <v>13</v>
      </c>
      <c r="M4" s="2215" t="s">
        <v>14</v>
      </c>
      <c r="N4" s="2215" t="s">
        <v>15</v>
      </c>
      <c r="O4" s="2215" t="s">
        <v>16</v>
      </c>
      <c r="P4" s="2215" t="s">
        <v>17</v>
      </c>
      <c r="Q4" s="2215" t="s">
        <v>18</v>
      </c>
      <c r="R4" s="2222" t="s">
        <v>19</v>
      </c>
      <c r="S4" s="2215" t="s">
        <v>20</v>
      </c>
      <c r="T4" s="2215" t="s">
        <v>21</v>
      </c>
      <c r="U4" s="2215" t="s">
        <v>22</v>
      </c>
      <c r="V4" s="2215" t="s">
        <v>23</v>
      </c>
      <c r="W4" s="2215" t="s">
        <v>24</v>
      </c>
      <c r="X4" s="2215" t="s">
        <v>25</v>
      </c>
    </row>
    <row r="5" spans="1:28">
      <c r="A5" s="2223" t="s">
        <v>28</v>
      </c>
      <c r="B5" s="2228" t="s">
        <v>29</v>
      </c>
      <c r="C5" s="2228"/>
      <c r="D5" s="2215" t="s">
        <v>30</v>
      </c>
      <c r="E5" s="2215" t="s">
        <v>30</v>
      </c>
      <c r="F5" s="2215" t="s">
        <v>30</v>
      </c>
      <c r="G5" s="2215" t="s">
        <v>30</v>
      </c>
      <c r="H5" s="2215" t="s">
        <v>30</v>
      </c>
      <c r="I5" s="2221" t="s">
        <v>31</v>
      </c>
      <c r="J5" s="2221" t="s">
        <v>30</v>
      </c>
      <c r="K5" s="2221" t="s">
        <v>30</v>
      </c>
      <c r="L5" s="2221" t="s">
        <v>2558</v>
      </c>
      <c r="M5" s="2221" t="s">
        <v>30</v>
      </c>
      <c r="N5" s="2221" t="s">
        <v>30</v>
      </c>
      <c r="O5" s="2221" t="s">
        <v>30</v>
      </c>
      <c r="P5" s="2221" t="s">
        <v>30</v>
      </c>
      <c r="Q5" s="2221" t="s">
        <v>30</v>
      </c>
      <c r="R5" s="2221" t="s">
        <v>30</v>
      </c>
      <c r="S5" s="2221" t="s">
        <v>30</v>
      </c>
      <c r="T5" s="2221" t="s">
        <v>30</v>
      </c>
      <c r="U5" s="2215" t="s">
        <v>369</v>
      </c>
      <c r="V5" s="2215" t="s">
        <v>32</v>
      </c>
      <c r="W5" s="2215" t="s">
        <v>32</v>
      </c>
      <c r="X5" s="2215" t="s">
        <v>32</v>
      </c>
    </row>
    <row r="6" spans="1:28" s="848" customFormat="1">
      <c r="A6" s="2240" t="s">
        <v>33</v>
      </c>
      <c r="B6" s="2240" t="s">
        <v>6484</v>
      </c>
      <c r="C6" s="2240" t="s">
        <v>35</v>
      </c>
      <c r="D6" s="2240"/>
      <c r="E6" s="2241"/>
      <c r="F6" s="2242">
        <v>95200000</v>
      </c>
      <c r="G6" s="2242">
        <v>99300000</v>
      </c>
      <c r="H6" s="2243">
        <v>111000000</v>
      </c>
      <c r="I6" s="2243">
        <v>122100000</v>
      </c>
      <c r="J6" s="2242">
        <f>J7+J16</f>
        <v>154500000</v>
      </c>
      <c r="K6" s="2242">
        <f t="shared" ref="K6:W6" si="0">K7+K16</f>
        <v>171000000</v>
      </c>
      <c r="L6" s="2242">
        <f t="shared" si="0"/>
        <v>171200000</v>
      </c>
      <c r="M6" s="2242">
        <f t="shared" si="0"/>
        <v>192100000</v>
      </c>
      <c r="N6" s="2242">
        <f t="shared" si="0"/>
        <v>205400000</v>
      </c>
      <c r="O6" s="2242">
        <f t="shared" si="0"/>
        <v>205400000</v>
      </c>
      <c r="P6" s="2242">
        <f t="shared" si="0"/>
        <v>219500000</v>
      </c>
      <c r="Q6" s="2242">
        <f t="shared" si="0"/>
        <v>258800000</v>
      </c>
      <c r="R6" s="2242">
        <f t="shared" si="0"/>
        <v>303000000</v>
      </c>
      <c r="S6" s="2242">
        <f t="shared" si="0"/>
        <v>295000000</v>
      </c>
      <c r="T6" s="2242">
        <f t="shared" si="0"/>
        <v>363800000</v>
      </c>
      <c r="U6" s="2242">
        <f t="shared" si="0"/>
        <v>418700000</v>
      </c>
      <c r="V6" s="2242">
        <f t="shared" si="0"/>
        <v>532100000</v>
      </c>
      <c r="W6" s="2242">
        <f t="shared" si="0"/>
        <v>550100000</v>
      </c>
      <c r="X6" s="2241"/>
      <c r="Y6" s="2244"/>
      <c r="Z6" s="2244"/>
      <c r="AA6" s="2244"/>
      <c r="AB6" s="2244"/>
    </row>
    <row r="7" spans="1:28">
      <c r="A7" s="2229" t="s">
        <v>370</v>
      </c>
      <c r="B7" s="2229" t="s">
        <v>6485</v>
      </c>
      <c r="C7" s="2230" t="s">
        <v>38</v>
      </c>
      <c r="D7" s="2229"/>
      <c r="E7" s="2215"/>
      <c r="F7" s="2231">
        <v>93200000</v>
      </c>
      <c r="G7" s="2231">
        <v>96400000</v>
      </c>
      <c r="H7" s="2232">
        <v>105900000</v>
      </c>
      <c r="I7" s="2232">
        <v>116600000</v>
      </c>
      <c r="J7" s="2231">
        <f>J8+J14+J15</f>
        <v>144600000</v>
      </c>
      <c r="K7" s="2231">
        <f t="shared" ref="K7:W7" si="1">K8+K14+K15</f>
        <v>148400000</v>
      </c>
      <c r="L7" s="2231">
        <f t="shared" si="1"/>
        <v>162500000</v>
      </c>
      <c r="M7" s="2231">
        <f t="shared" si="1"/>
        <v>143500000</v>
      </c>
      <c r="N7" s="2231">
        <f t="shared" si="1"/>
        <v>151100000</v>
      </c>
      <c r="O7" s="2231">
        <f t="shared" si="1"/>
        <v>151100000</v>
      </c>
      <c r="P7" s="2231">
        <f t="shared" si="1"/>
        <v>144500000</v>
      </c>
      <c r="Q7" s="2231">
        <f t="shared" si="1"/>
        <v>155600000</v>
      </c>
      <c r="R7" s="2231">
        <f t="shared" si="1"/>
        <v>165700000</v>
      </c>
      <c r="S7" s="2231">
        <f t="shared" si="1"/>
        <v>189800000</v>
      </c>
      <c r="T7" s="2231">
        <f t="shared" si="1"/>
        <v>217800000</v>
      </c>
      <c r="U7" s="2231">
        <f t="shared" si="1"/>
        <v>239300000</v>
      </c>
      <c r="V7" s="2231">
        <f t="shared" si="1"/>
        <v>280700000</v>
      </c>
      <c r="W7" s="2231">
        <f t="shared" si="1"/>
        <v>282600000</v>
      </c>
      <c r="X7" s="2215"/>
    </row>
    <row r="8" spans="1:28">
      <c r="A8" s="2234" t="s">
        <v>39</v>
      </c>
      <c r="B8" s="2234" t="s">
        <v>6486</v>
      </c>
      <c r="C8" s="2685" t="s">
        <v>41</v>
      </c>
      <c r="D8" s="2229"/>
      <c r="E8" s="2215"/>
      <c r="F8" s="2233">
        <v>74500000</v>
      </c>
      <c r="G8" s="2233">
        <v>80700000</v>
      </c>
      <c r="H8" s="2232">
        <v>86100000</v>
      </c>
      <c r="I8" s="2232">
        <v>98400000</v>
      </c>
      <c r="J8" s="2231">
        <f>J9+J10+J11+J12+J13</f>
        <v>122200000</v>
      </c>
      <c r="K8" s="2232">
        <v>126100000</v>
      </c>
      <c r="L8" s="2232">
        <v>138000000</v>
      </c>
      <c r="M8" s="2232">
        <v>116200000</v>
      </c>
      <c r="N8" s="2232">
        <v>133000000</v>
      </c>
      <c r="O8" s="2232">
        <v>133000000</v>
      </c>
      <c r="P8" s="2232">
        <v>126900000</v>
      </c>
      <c r="Q8" s="2232">
        <v>135700000</v>
      </c>
      <c r="R8" s="2232">
        <v>141900000</v>
      </c>
      <c r="S8" s="2232">
        <v>160900000</v>
      </c>
      <c r="T8" s="2232">
        <v>181200000</v>
      </c>
      <c r="U8" s="2232">
        <v>200800000</v>
      </c>
      <c r="V8" s="2251">
        <v>238600000</v>
      </c>
      <c r="W8" s="2251">
        <v>241000000</v>
      </c>
      <c r="X8" s="2215"/>
    </row>
    <row r="9" spans="1:28">
      <c r="A9" s="2235" t="s">
        <v>317</v>
      </c>
      <c r="B9" s="2235" t="s">
        <v>6487</v>
      </c>
      <c r="C9" s="2221" t="s">
        <v>44</v>
      </c>
      <c r="D9" s="2229"/>
      <c r="E9" s="2215"/>
      <c r="F9" s="2231"/>
      <c r="G9" s="2231"/>
      <c r="H9" s="2231"/>
      <c r="I9" s="2231"/>
      <c r="J9" s="2231">
        <v>26900000</v>
      </c>
      <c r="K9" s="2232">
        <v>26400000</v>
      </c>
      <c r="L9" s="2232">
        <v>26800000</v>
      </c>
      <c r="M9" s="2232">
        <v>28100000</v>
      </c>
      <c r="N9" s="2232">
        <v>38300000</v>
      </c>
      <c r="O9" s="2232">
        <v>38300000</v>
      </c>
      <c r="P9" s="2232">
        <v>25300000</v>
      </c>
      <c r="Q9" s="2232">
        <v>30300000</v>
      </c>
      <c r="R9" s="2232">
        <v>28800000</v>
      </c>
      <c r="S9" s="2232">
        <v>37400000</v>
      </c>
      <c r="T9" s="2232">
        <v>35800000</v>
      </c>
      <c r="U9" s="2232">
        <v>34700000</v>
      </c>
      <c r="V9" s="2251">
        <v>38100000</v>
      </c>
      <c r="W9" s="2251">
        <v>38100000</v>
      </c>
      <c r="X9" s="2215"/>
    </row>
    <row r="10" spans="1:28">
      <c r="A10" s="2235" t="s">
        <v>6488</v>
      </c>
      <c r="B10" s="2235" t="s">
        <v>6489</v>
      </c>
      <c r="C10" s="2221" t="s">
        <v>44</v>
      </c>
      <c r="D10" s="2229"/>
      <c r="E10" s="2215"/>
      <c r="F10" s="2231"/>
      <c r="G10" s="2231"/>
      <c r="H10" s="2231"/>
      <c r="I10" s="2231"/>
      <c r="J10" s="2231">
        <v>0</v>
      </c>
      <c r="K10" s="2232">
        <v>100000</v>
      </c>
      <c r="L10" s="2232"/>
      <c r="M10" s="2232"/>
      <c r="N10" s="2232"/>
      <c r="O10" s="2231"/>
      <c r="P10" s="2231"/>
      <c r="Q10" s="2231">
        <v>700000</v>
      </c>
      <c r="R10" s="2231">
        <v>100000</v>
      </c>
      <c r="S10" s="2231">
        <v>200000</v>
      </c>
      <c r="T10" s="2231">
        <v>300000</v>
      </c>
      <c r="U10" s="2231">
        <v>300000</v>
      </c>
      <c r="V10" s="2251">
        <v>900000</v>
      </c>
      <c r="W10" s="2251">
        <v>900000</v>
      </c>
      <c r="X10" s="2215"/>
    </row>
    <row r="11" spans="1:28">
      <c r="A11" s="2235" t="s">
        <v>6490</v>
      </c>
      <c r="B11" s="2235" t="s">
        <v>6491</v>
      </c>
      <c r="C11" s="2221" t="s">
        <v>44</v>
      </c>
      <c r="D11" s="2229"/>
      <c r="E11" s="2215"/>
      <c r="F11" s="2232"/>
      <c r="G11" s="2232"/>
      <c r="H11" s="2232"/>
      <c r="I11" s="2232"/>
      <c r="J11" s="2231">
        <v>52700000</v>
      </c>
      <c r="K11" s="2232">
        <v>51600000</v>
      </c>
      <c r="L11" s="2232">
        <v>70500000</v>
      </c>
      <c r="M11" s="2232">
        <v>72400000</v>
      </c>
      <c r="N11" s="2232">
        <v>81900000</v>
      </c>
      <c r="O11" s="2232">
        <v>81900000</v>
      </c>
      <c r="P11" s="2232">
        <v>87800000</v>
      </c>
      <c r="Q11" s="2232">
        <v>89900000</v>
      </c>
      <c r="R11" s="2232">
        <v>97900000</v>
      </c>
      <c r="S11" s="2232">
        <v>105700000</v>
      </c>
      <c r="T11" s="2232">
        <v>124300000</v>
      </c>
      <c r="U11" s="2232">
        <v>139400000</v>
      </c>
      <c r="V11" s="2251">
        <v>163000000</v>
      </c>
      <c r="W11" s="2251">
        <v>170000000</v>
      </c>
      <c r="X11" s="2215"/>
    </row>
    <row r="12" spans="1:28">
      <c r="A12" s="2235" t="s">
        <v>1053</v>
      </c>
      <c r="B12" s="2235" t="s">
        <v>2999</v>
      </c>
      <c r="C12" s="2221" t="s">
        <v>44</v>
      </c>
      <c r="D12" s="2229"/>
      <c r="E12" s="2215"/>
      <c r="F12" s="2232"/>
      <c r="G12" s="2232"/>
      <c r="H12" s="2232"/>
      <c r="I12" s="2232"/>
      <c r="J12" s="2231">
        <v>41900000</v>
      </c>
      <c r="K12" s="2232">
        <v>47500000</v>
      </c>
      <c r="L12" s="2232">
        <v>40600000</v>
      </c>
      <c r="M12" s="2232"/>
      <c r="N12" s="2232"/>
      <c r="O12" s="2231"/>
      <c r="P12" s="2231"/>
      <c r="Q12" s="2231">
        <v>14700000</v>
      </c>
      <c r="R12" s="2231">
        <v>15100000</v>
      </c>
      <c r="S12" s="2231">
        <v>17600000</v>
      </c>
      <c r="T12" s="2231">
        <v>19900000</v>
      </c>
      <c r="U12" s="2231">
        <v>26400000</v>
      </c>
      <c r="V12" s="2251">
        <v>36600000</v>
      </c>
      <c r="W12" s="2251">
        <v>32000000</v>
      </c>
      <c r="X12" s="2215"/>
    </row>
    <row r="13" spans="1:28">
      <c r="A13" s="2235" t="s">
        <v>2673</v>
      </c>
      <c r="B13" s="2235" t="s">
        <v>2800</v>
      </c>
      <c r="C13" s="2221" t="s">
        <v>44</v>
      </c>
      <c r="D13" s="2229"/>
      <c r="E13" s="2215"/>
      <c r="F13" s="2232"/>
      <c r="G13" s="2232"/>
      <c r="H13" s="2232"/>
      <c r="I13" s="2232"/>
      <c r="J13" s="2231">
        <v>700000</v>
      </c>
      <c r="K13" s="2232">
        <v>500000</v>
      </c>
      <c r="L13" s="2232">
        <f>L8-L9-L10-L11-L12</f>
        <v>100000</v>
      </c>
      <c r="M13" s="2232">
        <f t="shared" ref="M13:P13" si="2">M8-M9-M10-M11-M12</f>
        <v>15700000</v>
      </c>
      <c r="N13" s="2232">
        <f t="shared" si="2"/>
        <v>12800000</v>
      </c>
      <c r="O13" s="2232">
        <f t="shared" si="2"/>
        <v>12800000</v>
      </c>
      <c r="P13" s="2232">
        <f t="shared" si="2"/>
        <v>13800000</v>
      </c>
      <c r="Q13" s="2232">
        <v>0</v>
      </c>
      <c r="R13" s="2232">
        <v>0</v>
      </c>
      <c r="S13" s="2232">
        <v>0</v>
      </c>
      <c r="T13" s="2232">
        <v>900000</v>
      </c>
      <c r="U13" s="2232">
        <v>0</v>
      </c>
      <c r="V13" s="2251">
        <v>0</v>
      </c>
      <c r="W13" s="2251">
        <v>0</v>
      </c>
      <c r="X13" s="2215"/>
    </row>
    <row r="14" spans="1:28">
      <c r="A14" s="2688" t="s">
        <v>51</v>
      </c>
      <c r="B14" s="2688" t="s">
        <v>6492</v>
      </c>
      <c r="C14" s="2685" t="s">
        <v>41</v>
      </c>
      <c r="D14" s="2229"/>
      <c r="E14" s="2215"/>
      <c r="F14" s="2231">
        <v>18700000</v>
      </c>
      <c r="G14" s="2231">
        <v>15700000</v>
      </c>
      <c r="H14" s="2232">
        <v>19700000</v>
      </c>
      <c r="I14" s="2232">
        <v>18200000</v>
      </c>
      <c r="J14" s="2231">
        <v>22400000</v>
      </c>
      <c r="K14" s="2232">
        <v>22300000</v>
      </c>
      <c r="L14" s="2232">
        <v>24500000</v>
      </c>
      <c r="M14" s="2232">
        <v>27300000</v>
      </c>
      <c r="N14" s="2232">
        <v>16100000.000000002</v>
      </c>
      <c r="O14" s="2232">
        <v>16100000.000000002</v>
      </c>
      <c r="P14" s="2232">
        <v>17400000</v>
      </c>
      <c r="Q14" s="2232"/>
      <c r="R14" s="2232"/>
      <c r="S14" s="2232"/>
      <c r="T14" s="2232"/>
      <c r="U14" s="2232"/>
      <c r="V14" s="2251"/>
      <c r="W14" s="2251"/>
      <c r="X14" s="2215"/>
    </row>
    <row r="15" spans="1:28">
      <c r="A15" s="2685" t="s">
        <v>3107</v>
      </c>
      <c r="B15" s="2685" t="s">
        <v>3107</v>
      </c>
      <c r="C15" s="2685" t="s">
        <v>41</v>
      </c>
      <c r="D15" s="2229"/>
      <c r="E15" s="2215"/>
      <c r="F15" s="2231"/>
      <c r="G15" s="2231"/>
      <c r="H15" s="2232"/>
      <c r="I15" s="2232"/>
      <c r="J15" s="2231"/>
      <c r="K15" s="2232"/>
      <c r="L15" s="2232"/>
      <c r="M15" s="2232"/>
      <c r="N15" s="2232">
        <v>2000000</v>
      </c>
      <c r="O15" s="2232">
        <v>2000000</v>
      </c>
      <c r="P15" s="2232">
        <v>200000</v>
      </c>
      <c r="Q15" s="2232">
        <v>19900000</v>
      </c>
      <c r="R15" s="2232">
        <v>23800000</v>
      </c>
      <c r="S15" s="2232">
        <v>28900000</v>
      </c>
      <c r="T15" s="2232">
        <v>36600000</v>
      </c>
      <c r="U15" s="2232">
        <v>38500000</v>
      </c>
      <c r="V15" s="2251">
        <v>42100000</v>
      </c>
      <c r="W15" s="2251">
        <v>41600000</v>
      </c>
      <c r="X15" s="2215"/>
    </row>
    <row r="16" spans="1:28" s="848" customFormat="1">
      <c r="A16" s="2240" t="s">
        <v>798</v>
      </c>
      <c r="B16" s="2240" t="s">
        <v>6493</v>
      </c>
      <c r="C16" s="2245" t="s">
        <v>38</v>
      </c>
      <c r="D16" s="2240"/>
      <c r="E16" s="2241"/>
      <c r="F16" s="2242">
        <v>2000000</v>
      </c>
      <c r="G16" s="2242">
        <v>2900000</v>
      </c>
      <c r="H16" s="2243">
        <v>5200000</v>
      </c>
      <c r="I16" s="2243">
        <v>5500000</v>
      </c>
      <c r="J16" s="2242">
        <v>9900000</v>
      </c>
      <c r="K16" s="2243">
        <v>22600000</v>
      </c>
      <c r="L16" s="2243">
        <v>8700000</v>
      </c>
      <c r="M16" s="2243">
        <v>48600000</v>
      </c>
      <c r="N16" s="2243">
        <f>N20+N21</f>
        <v>54300000</v>
      </c>
      <c r="O16" s="2243">
        <f>O20+O21</f>
        <v>54300000</v>
      </c>
      <c r="P16" s="2243">
        <v>75000000</v>
      </c>
      <c r="Q16" s="2243">
        <v>103200000</v>
      </c>
      <c r="R16" s="2243">
        <v>137300000</v>
      </c>
      <c r="S16" s="2243">
        <v>105200000</v>
      </c>
      <c r="T16" s="2243">
        <v>146000000</v>
      </c>
      <c r="U16" s="2243">
        <v>179400000</v>
      </c>
      <c r="V16" s="2250">
        <v>251400000</v>
      </c>
      <c r="W16" s="2250">
        <v>267500000</v>
      </c>
      <c r="X16" s="2241"/>
      <c r="Y16" s="2244"/>
      <c r="Z16" s="2244"/>
      <c r="AA16" s="2244"/>
      <c r="AB16" s="2244"/>
    </row>
    <row r="17" spans="1:30" s="848" customFormat="1">
      <c r="A17" s="2246" t="s">
        <v>6494</v>
      </c>
      <c r="B17" s="2246" t="s">
        <v>6494</v>
      </c>
      <c r="C17" s="2247" t="s">
        <v>57</v>
      </c>
      <c r="D17" s="2229"/>
      <c r="E17" s="2215"/>
      <c r="F17" s="2231"/>
      <c r="G17" s="2231"/>
      <c r="H17" s="2232"/>
      <c r="I17" s="2232"/>
      <c r="J17" s="2231"/>
      <c r="K17" s="2232"/>
      <c r="L17" s="2232"/>
      <c r="M17" s="2232"/>
      <c r="N17" s="2232"/>
      <c r="O17" s="2232"/>
      <c r="P17" s="2232"/>
      <c r="Q17" s="2232">
        <v>12600000</v>
      </c>
      <c r="R17" s="2232">
        <v>32100000</v>
      </c>
      <c r="S17" s="2232">
        <v>14500000</v>
      </c>
      <c r="T17" s="2232">
        <v>24100000</v>
      </c>
      <c r="U17" s="2232">
        <v>27600000</v>
      </c>
      <c r="V17" s="2682">
        <v>34400000</v>
      </c>
      <c r="W17" s="2682">
        <v>34400000</v>
      </c>
      <c r="X17" s="2683"/>
      <c r="Y17" s="2684"/>
      <c r="Z17" s="2684"/>
      <c r="AA17" s="2684"/>
      <c r="AB17" s="2684"/>
      <c r="AC17" s="2465"/>
      <c r="AD17" s="2465"/>
    </row>
    <row r="18" spans="1:30" s="848" customFormat="1">
      <c r="A18" s="2246" t="s">
        <v>6495</v>
      </c>
      <c r="B18" s="2246" t="s">
        <v>6495</v>
      </c>
      <c r="C18" s="2247" t="s">
        <v>57</v>
      </c>
      <c r="D18" s="2229"/>
      <c r="E18" s="2215"/>
      <c r="F18" s="2231"/>
      <c r="G18" s="2231"/>
      <c r="H18" s="2232"/>
      <c r="I18" s="2232"/>
      <c r="J18" s="2231"/>
      <c r="K18" s="2232"/>
      <c r="L18" s="2232"/>
      <c r="M18" s="2232"/>
      <c r="N18" s="2232"/>
      <c r="O18" s="2232"/>
      <c r="P18" s="2232"/>
      <c r="Q18" s="2232">
        <v>27200000</v>
      </c>
      <c r="R18" s="2232">
        <v>33400000</v>
      </c>
      <c r="S18" s="2232">
        <v>33100000</v>
      </c>
      <c r="T18" s="2232">
        <v>30500000</v>
      </c>
      <c r="U18" s="2232">
        <v>20100000</v>
      </c>
      <c r="V18" s="2682">
        <v>3600000</v>
      </c>
      <c r="W18" s="2682">
        <v>0</v>
      </c>
      <c r="X18" s="2683"/>
      <c r="Y18" s="2684"/>
      <c r="Z18" s="2684"/>
      <c r="AA18" s="2684"/>
      <c r="AB18" s="2684"/>
      <c r="AC18" s="2465"/>
      <c r="AD18" s="2465"/>
    </row>
    <row r="19" spans="1:30" s="848" customFormat="1">
      <c r="A19" s="2246" t="s">
        <v>6496</v>
      </c>
      <c r="B19" s="2246" t="s">
        <v>6496</v>
      </c>
      <c r="C19" s="2247" t="s">
        <v>57</v>
      </c>
      <c r="D19" s="2229"/>
      <c r="E19" s="2215"/>
      <c r="F19" s="2231"/>
      <c r="G19" s="2231"/>
      <c r="H19" s="2232"/>
      <c r="I19" s="2232"/>
      <c r="J19" s="2231"/>
      <c r="K19" s="2232"/>
      <c r="L19" s="2232"/>
      <c r="M19" s="2232"/>
      <c r="N19" s="2232"/>
      <c r="O19" s="2232"/>
      <c r="P19" s="2232"/>
      <c r="Q19" s="2232">
        <v>63400000</v>
      </c>
      <c r="R19" s="2232">
        <v>71800000</v>
      </c>
      <c r="S19" s="2232">
        <v>57600000</v>
      </c>
      <c r="T19" s="2232">
        <v>91400000</v>
      </c>
      <c r="U19" s="2232">
        <v>131699999.99999999</v>
      </c>
      <c r="V19" s="2682">
        <v>213400000</v>
      </c>
      <c r="W19" s="2682">
        <v>233100000</v>
      </c>
      <c r="X19" s="2683"/>
      <c r="Y19" s="2684"/>
      <c r="Z19" s="2684"/>
      <c r="AA19" s="2684"/>
      <c r="AB19" s="2684"/>
      <c r="AC19" s="2465"/>
      <c r="AD19" s="2465"/>
    </row>
    <row r="20" spans="1:30">
      <c r="A20" s="2229" t="s">
        <v>567</v>
      </c>
      <c r="B20" s="2229" t="s">
        <v>6497</v>
      </c>
      <c r="C20" s="2229" t="s">
        <v>57</v>
      </c>
      <c r="D20" s="2229"/>
      <c r="E20" s="2215"/>
      <c r="F20" s="2232"/>
      <c r="G20" s="2232"/>
      <c r="H20" s="2232"/>
      <c r="I20" s="2232"/>
      <c r="J20" s="2232"/>
      <c r="K20" s="2232"/>
      <c r="L20" s="2232">
        <v>8700000</v>
      </c>
      <c r="M20" s="2232">
        <v>35200000</v>
      </c>
      <c r="N20" s="2232">
        <v>30700000</v>
      </c>
      <c r="O20" s="2232">
        <v>30700000</v>
      </c>
      <c r="P20" s="2232">
        <v>37900000</v>
      </c>
      <c r="Q20" s="2232"/>
      <c r="R20" s="2232"/>
      <c r="S20" s="2232"/>
      <c r="T20" s="2232"/>
      <c r="U20" s="2232"/>
      <c r="V20" s="2251"/>
      <c r="W20" s="2251"/>
      <c r="X20" s="2215"/>
      <c r="AB20" s="2684"/>
      <c r="AC20" s="2465"/>
      <c r="AD20" s="2465"/>
    </row>
    <row r="21" spans="1:30">
      <c r="A21" s="2229" t="s">
        <v>262</v>
      </c>
      <c r="B21" s="2229" t="s">
        <v>6498</v>
      </c>
      <c r="C21" s="2229" t="s">
        <v>57</v>
      </c>
      <c r="D21" s="2229"/>
      <c r="E21" s="2215"/>
      <c r="F21" s="2232"/>
      <c r="G21" s="2232"/>
      <c r="H21" s="2232"/>
      <c r="I21" s="2232"/>
      <c r="J21" s="2232"/>
      <c r="K21" s="2232"/>
      <c r="L21" s="2232">
        <v>0</v>
      </c>
      <c r="M21" s="2232">
        <v>13400000</v>
      </c>
      <c r="N21" s="2232">
        <v>23600000</v>
      </c>
      <c r="O21" s="2232">
        <v>23600000</v>
      </c>
      <c r="P21" s="2232">
        <v>37100000</v>
      </c>
      <c r="Q21" s="2232"/>
      <c r="R21" s="2232"/>
      <c r="S21" s="2232"/>
      <c r="T21" s="2232"/>
      <c r="U21" s="2232"/>
      <c r="V21" s="2251"/>
      <c r="W21" s="2251"/>
      <c r="X21" s="2215"/>
    </row>
    <row r="22" spans="1:30">
      <c r="A22" s="2229"/>
      <c r="B22" s="2229" t="s">
        <v>6499</v>
      </c>
      <c r="D22" s="2229"/>
      <c r="E22" s="2215"/>
      <c r="F22" s="2231">
        <v>100000000</v>
      </c>
      <c r="G22" s="2231">
        <v>109800000</v>
      </c>
      <c r="H22" s="2232">
        <v>109800000</v>
      </c>
      <c r="I22" s="2232">
        <v>111600000</v>
      </c>
      <c r="J22" s="2231">
        <v>170700000</v>
      </c>
      <c r="K22" s="2232">
        <v>164600000</v>
      </c>
      <c r="L22" s="2232">
        <v>161500000</v>
      </c>
      <c r="M22" s="2232">
        <v>230200000</v>
      </c>
      <c r="N22" s="2232">
        <v>261100000.00000003</v>
      </c>
      <c r="O22" s="2232">
        <v>261100000.00000003</v>
      </c>
      <c r="P22" s="2232">
        <v>241500000</v>
      </c>
      <c r="Q22" s="2232">
        <f>Q24</f>
        <v>268300000</v>
      </c>
      <c r="R22" s="2232">
        <f t="shared" ref="R22:W22" si="3">R24</f>
        <v>251400000</v>
      </c>
      <c r="S22" s="2232">
        <f t="shared" si="3"/>
        <v>317800000</v>
      </c>
      <c r="T22" s="2232">
        <f t="shared" si="3"/>
        <v>367600000</v>
      </c>
      <c r="U22" s="2232">
        <f t="shared" si="3"/>
        <v>422600000</v>
      </c>
      <c r="V22" s="2251">
        <f t="shared" si="3"/>
        <v>554700000</v>
      </c>
      <c r="W22" s="2251">
        <f t="shared" si="3"/>
        <v>569400000</v>
      </c>
      <c r="X22" s="2215"/>
    </row>
    <row r="23" spans="1:30">
      <c r="A23" s="2229"/>
      <c r="B23" s="2229" t="s">
        <v>6500</v>
      </c>
      <c r="D23" s="2229"/>
      <c r="E23" s="2215"/>
      <c r="F23" s="2231"/>
      <c r="G23" s="2231"/>
      <c r="H23" s="2232"/>
      <c r="I23" s="2232"/>
      <c r="J23" s="2231"/>
      <c r="K23" s="2232"/>
      <c r="L23" s="2232"/>
      <c r="M23" s="2232"/>
      <c r="N23" s="2232"/>
      <c r="O23" s="2232">
        <v>249900000</v>
      </c>
      <c r="P23" s="2232">
        <v>232400000</v>
      </c>
      <c r="Q23" s="2232"/>
      <c r="R23" s="2232"/>
      <c r="S23" s="2232"/>
      <c r="T23" s="2232"/>
      <c r="U23" s="2232"/>
      <c r="V23" s="2251"/>
      <c r="W23" s="2251"/>
      <c r="X23" s="2215"/>
    </row>
    <row r="24" spans="1:30" s="848" customFormat="1">
      <c r="A24" s="2240" t="s">
        <v>198</v>
      </c>
      <c r="B24" s="2240" t="s">
        <v>6500</v>
      </c>
      <c r="C24" s="2240" t="s">
        <v>35</v>
      </c>
      <c r="D24" s="2240"/>
      <c r="E24" s="2241"/>
      <c r="F24" s="2242">
        <v>99400000</v>
      </c>
      <c r="G24" s="2242">
        <v>100300000</v>
      </c>
      <c r="H24" s="2243">
        <v>110700000</v>
      </c>
      <c r="I24" s="2243">
        <v>112600000</v>
      </c>
      <c r="J24" s="2242">
        <f>J25+J35+J36+J38</f>
        <v>170400000</v>
      </c>
      <c r="K24" s="2242">
        <f>K25+K35+K36+K38</f>
        <v>164600000</v>
      </c>
      <c r="L24" s="2242">
        <f>L25+L35+L36+L38</f>
        <v>161500000</v>
      </c>
      <c r="M24" s="2243">
        <f>M25+M35+M36+M38</f>
        <v>230100000</v>
      </c>
      <c r="N24" s="2243">
        <f t="shared" ref="N24:P24" si="4">N25+N35+N36+N38</f>
        <v>261200000</v>
      </c>
      <c r="O24" s="2243">
        <f>O25+O35+O36+O38</f>
        <v>261200000</v>
      </c>
      <c r="P24" s="2243">
        <f t="shared" si="4"/>
        <v>241500000</v>
      </c>
      <c r="Q24" s="2243">
        <f>Q25+Q35+Q38+Q36</f>
        <v>268300000</v>
      </c>
      <c r="R24" s="2243">
        <v>251400000</v>
      </c>
      <c r="S24" s="2243">
        <v>317800000</v>
      </c>
      <c r="T24" s="2243">
        <v>367600000</v>
      </c>
      <c r="U24" s="2243">
        <v>422600000</v>
      </c>
      <c r="V24" s="2250">
        <v>554700000</v>
      </c>
      <c r="W24" s="2250">
        <v>569400000</v>
      </c>
      <c r="X24" s="2241"/>
      <c r="Y24" s="2244"/>
      <c r="Z24" s="2244"/>
      <c r="AA24" s="2244"/>
      <c r="AB24" s="2244"/>
    </row>
    <row r="25" spans="1:30">
      <c r="A25" s="2229" t="s">
        <v>73</v>
      </c>
      <c r="B25" s="2229" t="s">
        <v>6501</v>
      </c>
      <c r="C25" s="2229" t="s">
        <v>201</v>
      </c>
      <c r="D25" s="2229"/>
      <c r="E25" s="2215"/>
      <c r="F25" s="2231">
        <v>82200000</v>
      </c>
      <c r="G25" s="2231">
        <v>91300000</v>
      </c>
      <c r="H25" s="2232">
        <v>101700000</v>
      </c>
      <c r="I25" s="2232">
        <v>107900000</v>
      </c>
      <c r="J25" s="2231">
        <v>167000000</v>
      </c>
      <c r="K25" s="2232">
        <v>158400000</v>
      </c>
      <c r="L25" s="2232">
        <v>158500000</v>
      </c>
      <c r="M25" s="2232">
        <v>183800000</v>
      </c>
      <c r="N25" s="2232">
        <v>175600000</v>
      </c>
      <c r="O25" s="2232">
        <v>175600000</v>
      </c>
      <c r="P25" s="2232">
        <v>187800000</v>
      </c>
      <c r="Q25" s="2232">
        <f>Q26+Q27+Q28+Q30+Q31+Q32+Q33+Q34</f>
        <v>204200000</v>
      </c>
      <c r="R25" s="2232">
        <v>223700000</v>
      </c>
      <c r="S25" s="2232">
        <v>267000000</v>
      </c>
      <c r="T25" s="2232">
        <v>284400000</v>
      </c>
      <c r="U25" s="2215">
        <v>320700000</v>
      </c>
      <c r="V25" s="2251">
        <v>408100000</v>
      </c>
      <c r="W25" s="2251">
        <v>414400000</v>
      </c>
      <c r="X25" s="2215"/>
    </row>
    <row r="26" spans="1:30">
      <c r="A26" s="2234" t="s">
        <v>79</v>
      </c>
      <c r="B26" s="2234" t="s">
        <v>6502</v>
      </c>
      <c r="C26" s="2229" t="s">
        <v>204</v>
      </c>
      <c r="D26" s="2229"/>
      <c r="E26" s="2215"/>
      <c r="F26" s="2231">
        <v>44000000</v>
      </c>
      <c r="G26" s="2231">
        <v>44300000</v>
      </c>
      <c r="H26" s="2232">
        <v>45700000</v>
      </c>
      <c r="I26" s="2232">
        <v>49700000</v>
      </c>
      <c r="J26" s="2231">
        <v>90800000</v>
      </c>
      <c r="K26" s="2232">
        <v>80100000</v>
      </c>
      <c r="L26" s="2232">
        <v>70200000</v>
      </c>
      <c r="M26" s="2232">
        <v>82700000</v>
      </c>
      <c r="N26" s="2232">
        <v>91800000</v>
      </c>
      <c r="O26" s="2232">
        <v>91800000</v>
      </c>
      <c r="P26" s="2232">
        <v>83600000</v>
      </c>
      <c r="Q26" s="2232">
        <v>87500000</v>
      </c>
      <c r="R26" s="2232">
        <v>92200000</v>
      </c>
      <c r="S26" s="2232">
        <v>98400000</v>
      </c>
      <c r="T26" s="2232">
        <v>108500000</v>
      </c>
      <c r="U26" s="2215">
        <v>123600000</v>
      </c>
      <c r="V26" s="2251">
        <v>135900000</v>
      </c>
      <c r="W26" s="2251">
        <v>136200000</v>
      </c>
      <c r="X26" s="2215"/>
    </row>
    <row r="27" spans="1:30">
      <c r="A27" s="2234" t="s">
        <v>6503</v>
      </c>
      <c r="B27" s="2234" t="s">
        <v>6504</v>
      </c>
      <c r="C27" s="2229" t="s">
        <v>204</v>
      </c>
      <c r="D27" s="2229"/>
      <c r="E27" s="2215"/>
      <c r="F27" s="2231">
        <v>1700000</v>
      </c>
      <c r="G27" s="2231">
        <v>1500000</v>
      </c>
      <c r="H27" s="2232">
        <v>1500000</v>
      </c>
      <c r="I27" s="2232">
        <v>2600000</v>
      </c>
      <c r="J27" s="2231">
        <v>3800000</v>
      </c>
      <c r="K27" s="2232">
        <v>5800000</v>
      </c>
      <c r="L27" s="2232">
        <v>4400000</v>
      </c>
      <c r="M27" s="2232"/>
      <c r="N27" s="2232"/>
      <c r="O27" s="2232"/>
      <c r="P27" s="2232"/>
      <c r="Q27" s="2232">
        <v>7400000</v>
      </c>
      <c r="R27" s="2232">
        <v>9200000</v>
      </c>
      <c r="S27" s="2232">
        <v>26400000</v>
      </c>
      <c r="T27" s="2233">
        <v>18700000</v>
      </c>
      <c r="U27" s="2215">
        <v>14500000</v>
      </c>
      <c r="V27" s="2251">
        <v>12700000</v>
      </c>
      <c r="W27" s="2251">
        <v>12700000</v>
      </c>
      <c r="X27" s="2215"/>
    </row>
    <row r="28" spans="1:30">
      <c r="A28" s="2234" t="s">
        <v>6505</v>
      </c>
      <c r="B28" s="2234" t="s">
        <v>6506</v>
      </c>
      <c r="C28" s="2229" t="s">
        <v>204</v>
      </c>
      <c r="D28" s="2229"/>
      <c r="E28" s="2215"/>
      <c r="F28" s="2231">
        <v>2300000</v>
      </c>
      <c r="G28" s="2231">
        <v>2300000</v>
      </c>
      <c r="H28" s="2232">
        <v>3200000</v>
      </c>
      <c r="I28" s="2232">
        <v>3800000</v>
      </c>
      <c r="J28" s="2231">
        <v>3300000</v>
      </c>
      <c r="K28" s="2232">
        <v>3200000</v>
      </c>
      <c r="L28" s="2232">
        <v>4200000</v>
      </c>
      <c r="M28" s="2232"/>
      <c r="N28" s="2232"/>
      <c r="O28" s="2232"/>
      <c r="P28" s="2232"/>
      <c r="Q28" s="2232">
        <v>7100000</v>
      </c>
      <c r="R28" s="2232">
        <v>7100000</v>
      </c>
      <c r="S28" s="2232">
        <v>7200000</v>
      </c>
      <c r="T28" s="2233">
        <v>7900000</v>
      </c>
      <c r="U28" s="2215">
        <v>8100000</v>
      </c>
      <c r="V28" s="2251">
        <v>8400000</v>
      </c>
      <c r="W28" s="2251">
        <v>8500000</v>
      </c>
      <c r="X28" s="2215"/>
    </row>
    <row r="29" spans="1:30">
      <c r="A29" s="2689"/>
      <c r="B29" s="2689" t="s">
        <v>6507</v>
      </c>
      <c r="C29" s="2685"/>
      <c r="D29" s="2229"/>
      <c r="E29" s="2215"/>
      <c r="F29" s="2231"/>
      <c r="G29" s="2231"/>
      <c r="H29" s="2231"/>
      <c r="I29" s="2231"/>
      <c r="J29" s="2231"/>
      <c r="K29" s="2231"/>
      <c r="L29" s="2232">
        <v>2400000</v>
      </c>
      <c r="M29" s="2232"/>
      <c r="N29" s="2232"/>
      <c r="O29" s="2232"/>
      <c r="P29" s="2232"/>
      <c r="Q29" s="2232">
        <v>5300000</v>
      </c>
      <c r="R29" s="2232">
        <v>5700000</v>
      </c>
      <c r="S29" s="2232">
        <v>5900000</v>
      </c>
      <c r="T29" s="2233">
        <v>6400000</v>
      </c>
      <c r="U29" s="2215">
        <v>6700000</v>
      </c>
      <c r="V29" s="2251">
        <v>6600000</v>
      </c>
      <c r="W29" s="2251">
        <v>6700000</v>
      </c>
      <c r="X29" s="2215"/>
    </row>
    <row r="30" spans="1:30">
      <c r="A30" s="2689" t="s">
        <v>5290</v>
      </c>
      <c r="B30" s="2689" t="s">
        <v>5290</v>
      </c>
      <c r="C30" s="2685" t="s">
        <v>204</v>
      </c>
      <c r="D30" s="2229"/>
      <c r="E30" s="2215"/>
      <c r="F30" s="2231"/>
      <c r="G30" s="2231"/>
      <c r="H30" s="2231"/>
      <c r="I30" s="2231"/>
      <c r="J30" s="2231"/>
      <c r="K30" s="2231"/>
      <c r="L30" s="2232"/>
      <c r="M30" s="2232"/>
      <c r="N30" s="2232"/>
      <c r="O30" s="2232"/>
      <c r="P30" s="2232"/>
      <c r="Q30" s="2232">
        <v>79500000</v>
      </c>
      <c r="R30" s="2232">
        <v>84600000</v>
      </c>
      <c r="S30" s="2232">
        <v>96800000</v>
      </c>
      <c r="T30" s="2233">
        <v>107300000</v>
      </c>
      <c r="U30" s="2215">
        <v>122700000</v>
      </c>
      <c r="V30" s="2251">
        <v>171600000</v>
      </c>
      <c r="W30" s="2251">
        <v>198800000</v>
      </c>
      <c r="X30" s="2215"/>
    </row>
    <row r="31" spans="1:30">
      <c r="A31" s="2689" t="s">
        <v>215</v>
      </c>
      <c r="B31" s="2689" t="s">
        <v>215</v>
      </c>
      <c r="C31" s="2685" t="s">
        <v>204</v>
      </c>
      <c r="D31" s="2229"/>
      <c r="E31" s="2215"/>
      <c r="F31" s="2231"/>
      <c r="G31" s="2231"/>
      <c r="H31" s="2231"/>
      <c r="I31" s="2231"/>
      <c r="J31" s="2231"/>
      <c r="K31" s="2231"/>
      <c r="L31" s="2232"/>
      <c r="M31" s="2232"/>
      <c r="N31" s="2232"/>
      <c r="O31" s="2232"/>
      <c r="P31" s="2232"/>
      <c r="Q31" s="2232">
        <v>800000</v>
      </c>
      <c r="R31" s="2232">
        <v>100000</v>
      </c>
      <c r="S31" s="2232">
        <v>100000</v>
      </c>
      <c r="T31" s="2233">
        <v>600000</v>
      </c>
      <c r="U31" s="2215">
        <v>900000</v>
      </c>
      <c r="V31" s="2251">
        <v>900000</v>
      </c>
      <c r="W31" s="2251">
        <v>900000</v>
      </c>
      <c r="X31" s="2215"/>
    </row>
    <row r="32" spans="1:30">
      <c r="A32" s="2689" t="s">
        <v>53</v>
      </c>
      <c r="B32" s="2689" t="s">
        <v>53</v>
      </c>
      <c r="C32" s="2685" t="s">
        <v>204</v>
      </c>
      <c r="D32" s="2229"/>
      <c r="E32" s="2215"/>
      <c r="F32" s="2231"/>
      <c r="G32" s="2231"/>
      <c r="H32" s="2231"/>
      <c r="I32" s="2231"/>
      <c r="J32" s="2231"/>
      <c r="K32" s="2231"/>
      <c r="L32" s="2232"/>
      <c r="M32" s="2232"/>
      <c r="N32" s="2232"/>
      <c r="O32" s="2232"/>
      <c r="P32" s="2232"/>
      <c r="Q32" s="2232">
        <v>2500000</v>
      </c>
      <c r="R32" s="2232">
        <v>3100000</v>
      </c>
      <c r="S32" s="2232">
        <v>3700000</v>
      </c>
      <c r="T32" s="2233">
        <v>3700000</v>
      </c>
      <c r="U32" s="2215">
        <v>3700000</v>
      </c>
      <c r="V32" s="2251">
        <v>2500000</v>
      </c>
      <c r="W32" s="2251">
        <v>2200000</v>
      </c>
      <c r="X32" s="2215"/>
    </row>
    <row r="33" spans="1:28">
      <c r="A33" s="2689" t="s">
        <v>3111</v>
      </c>
      <c r="B33" s="2689" t="s">
        <v>3111</v>
      </c>
      <c r="C33" s="2685" t="s">
        <v>204</v>
      </c>
      <c r="D33" s="2229"/>
      <c r="E33" s="2215"/>
      <c r="F33" s="2231"/>
      <c r="G33" s="2231"/>
      <c r="H33" s="2231"/>
      <c r="I33" s="2231"/>
      <c r="J33" s="2231"/>
      <c r="K33" s="2231"/>
      <c r="L33" s="2232"/>
      <c r="M33" s="2232"/>
      <c r="N33" s="2232"/>
      <c r="O33" s="2232"/>
      <c r="P33" s="2232"/>
      <c r="Q33" s="2232">
        <v>13800000</v>
      </c>
      <c r="R33" s="2232">
        <v>16399999.999999998</v>
      </c>
      <c r="S33" s="2232">
        <v>19300000</v>
      </c>
      <c r="T33" s="2233">
        <v>20800000</v>
      </c>
      <c r="U33" s="2215">
        <v>22100000</v>
      </c>
      <c r="V33" s="2251">
        <v>24500000</v>
      </c>
      <c r="W33" s="2251">
        <v>24900000</v>
      </c>
      <c r="X33" s="2215"/>
    </row>
    <row r="34" spans="1:28">
      <c r="A34" s="2234" t="s">
        <v>6508</v>
      </c>
      <c r="B34" s="2234" t="s">
        <v>6509</v>
      </c>
      <c r="C34" s="2229" t="s">
        <v>204</v>
      </c>
      <c r="D34" s="2229"/>
      <c r="E34" s="2215"/>
      <c r="F34" s="2231">
        <v>34200000</v>
      </c>
      <c r="G34" s="2231">
        <v>43200000</v>
      </c>
      <c r="H34" s="2232">
        <v>51300000</v>
      </c>
      <c r="I34" s="2232">
        <v>51800000</v>
      </c>
      <c r="J34" s="2231">
        <v>69000000</v>
      </c>
      <c r="K34" s="2232">
        <v>69400000</v>
      </c>
      <c r="L34" s="2232">
        <v>79700000</v>
      </c>
      <c r="M34" s="2232">
        <f>M25-M26</f>
        <v>101100000</v>
      </c>
      <c r="N34" s="2232">
        <f t="shared" ref="N34:P34" si="5">N25-N26</f>
        <v>83800000</v>
      </c>
      <c r="O34" s="2232">
        <f t="shared" si="5"/>
        <v>83800000</v>
      </c>
      <c r="P34" s="2232">
        <f t="shared" si="5"/>
        <v>104200000</v>
      </c>
      <c r="Q34" s="2232">
        <v>5600000</v>
      </c>
      <c r="R34" s="2232">
        <v>10900000</v>
      </c>
      <c r="S34" s="2232">
        <v>15100000</v>
      </c>
      <c r="T34" s="2232">
        <v>16900000</v>
      </c>
      <c r="U34" s="2232">
        <v>25100000</v>
      </c>
      <c r="V34" s="2251">
        <v>51600000</v>
      </c>
      <c r="W34" s="2251">
        <v>30200000</v>
      </c>
      <c r="X34" s="2215"/>
    </row>
    <row r="35" spans="1:28">
      <c r="A35" s="2229" t="s">
        <v>237</v>
      </c>
      <c r="B35" s="2229" t="s">
        <v>6510</v>
      </c>
      <c r="C35" s="2229" t="s">
        <v>201</v>
      </c>
      <c r="D35" s="2229"/>
      <c r="F35" s="2231">
        <f>F24-F25-F36</f>
        <v>10200000</v>
      </c>
      <c r="G35" s="2231">
        <v>8600000</v>
      </c>
      <c r="H35" s="2232">
        <v>3900000</v>
      </c>
      <c r="I35" s="2232">
        <v>4300000</v>
      </c>
      <c r="J35" s="2231">
        <v>4600000</v>
      </c>
      <c r="K35" s="2232">
        <v>5600000</v>
      </c>
      <c r="L35" s="2232">
        <v>3000000</v>
      </c>
      <c r="M35" s="2232">
        <v>18400000</v>
      </c>
      <c r="N35" s="2232">
        <v>74400000</v>
      </c>
      <c r="O35" s="2232">
        <v>74400000</v>
      </c>
      <c r="P35" s="2232">
        <v>44700000</v>
      </c>
      <c r="Q35" s="2232">
        <v>64099999.999999993</v>
      </c>
      <c r="R35" s="2232">
        <v>27700000</v>
      </c>
      <c r="S35" s="2232">
        <v>50800000</v>
      </c>
      <c r="T35" s="2232">
        <v>83200000</v>
      </c>
      <c r="U35" s="2215">
        <v>101900000</v>
      </c>
      <c r="V35" s="2251">
        <v>146600000</v>
      </c>
      <c r="W35" s="2251">
        <v>155000000</v>
      </c>
      <c r="X35" s="2215"/>
    </row>
    <row r="36" spans="1:28">
      <c r="A36" s="2229" t="s">
        <v>398</v>
      </c>
      <c r="B36" s="2229" t="s">
        <v>398</v>
      </c>
      <c r="C36" s="2229" t="s">
        <v>201</v>
      </c>
      <c r="D36" s="2229"/>
      <c r="E36" s="2215"/>
      <c r="F36" s="2231">
        <v>7000000</v>
      </c>
      <c r="G36" s="2231">
        <f>G24-G25-G35</f>
        <v>400000</v>
      </c>
      <c r="H36" s="2231">
        <f>H24-H25-H35</f>
        <v>5100000</v>
      </c>
      <c r="I36" s="2231">
        <f>I24-I25-I35</f>
        <v>400000</v>
      </c>
      <c r="J36" s="2231"/>
      <c r="K36" s="2231"/>
      <c r="L36" s="2231"/>
      <c r="M36" s="2231"/>
      <c r="N36" s="2231"/>
      <c r="O36" s="2231"/>
      <c r="P36" s="2231"/>
      <c r="V36" s="2252"/>
      <c r="W36" s="2252"/>
      <c r="X36" s="2215"/>
    </row>
    <row r="37" spans="1:28">
      <c r="A37" s="2229"/>
      <c r="B37" s="2229" t="s">
        <v>6511</v>
      </c>
      <c r="C37" s="2229"/>
      <c r="D37" s="2229"/>
      <c r="E37" s="2215"/>
      <c r="F37" s="2232"/>
      <c r="G37" s="2232"/>
      <c r="H37" s="2232"/>
      <c r="I37" s="2232"/>
      <c r="J37" s="2232"/>
      <c r="K37" s="2232"/>
      <c r="L37" s="2232">
        <v>0</v>
      </c>
      <c r="M37" s="2232"/>
      <c r="N37" s="2232"/>
      <c r="O37" s="2232"/>
      <c r="P37" s="2232"/>
      <c r="Q37" s="2232"/>
      <c r="R37" s="2232"/>
      <c r="S37" s="2232"/>
      <c r="T37" s="2233"/>
      <c r="U37" s="2215"/>
      <c r="V37" s="2251"/>
      <c r="W37" s="2251"/>
      <c r="X37" s="2215"/>
    </row>
    <row r="38" spans="1:28">
      <c r="A38" s="2229" t="s">
        <v>615</v>
      </c>
      <c r="B38" s="2229" t="s">
        <v>6512</v>
      </c>
      <c r="C38" s="2229" t="s">
        <v>201</v>
      </c>
      <c r="D38" s="2229"/>
      <c r="E38" s="2215"/>
      <c r="F38" s="2232"/>
      <c r="G38" s="2232"/>
      <c r="H38" s="2232"/>
      <c r="I38" s="2232"/>
      <c r="J38" s="2231">
        <v>-1200000</v>
      </c>
      <c r="K38" s="2232">
        <v>600000</v>
      </c>
      <c r="L38" s="2232">
        <v>0</v>
      </c>
      <c r="M38" s="2232">
        <v>27900000</v>
      </c>
      <c r="N38" s="2232">
        <v>11200000</v>
      </c>
      <c r="O38" s="2232">
        <v>11200000</v>
      </c>
      <c r="P38" s="2232">
        <v>9000000</v>
      </c>
      <c r="Q38" s="2232"/>
      <c r="R38" s="2232"/>
      <c r="S38" s="2232"/>
      <c r="T38" s="2232"/>
      <c r="U38" s="2215"/>
      <c r="V38" s="2251"/>
      <c r="W38" s="2251"/>
      <c r="X38" s="2215"/>
    </row>
    <row r="39" spans="1:28">
      <c r="A39" s="2229"/>
      <c r="B39" s="2229" t="s">
        <v>813</v>
      </c>
      <c r="C39" s="2229"/>
      <c r="D39" s="2229"/>
      <c r="E39" s="2215"/>
      <c r="F39" s="2232"/>
      <c r="G39" s="2232"/>
      <c r="H39" s="2232"/>
      <c r="I39" s="2232"/>
      <c r="J39" s="2231"/>
      <c r="K39" s="2232"/>
      <c r="L39" s="2232"/>
      <c r="M39" s="2232"/>
      <c r="N39" s="2232"/>
      <c r="O39" s="2232"/>
      <c r="P39" s="2232"/>
      <c r="Q39" s="2231">
        <v>54500000</v>
      </c>
      <c r="R39" s="2231">
        <v>79300000</v>
      </c>
      <c r="S39" s="2231">
        <v>28000000</v>
      </c>
      <c r="T39" s="2233">
        <v>79500000</v>
      </c>
      <c r="U39" s="2215">
        <v>98000000</v>
      </c>
      <c r="V39" s="2251">
        <v>124000000</v>
      </c>
      <c r="W39" s="2251">
        <v>135600000</v>
      </c>
      <c r="X39" s="2215"/>
    </row>
    <row r="40" spans="1:28">
      <c r="A40" s="2229"/>
      <c r="B40" s="2229" t="s">
        <v>6513</v>
      </c>
      <c r="C40" s="2229"/>
      <c r="D40" s="2229"/>
      <c r="E40" s="2215"/>
      <c r="F40" s="2232"/>
      <c r="G40" s="2232"/>
      <c r="H40" s="2232"/>
      <c r="I40" s="2232"/>
      <c r="J40" s="2232"/>
      <c r="K40" s="2232"/>
      <c r="L40" s="2232">
        <v>10100000</v>
      </c>
      <c r="M40" s="2232">
        <v>-15700000</v>
      </c>
      <c r="N40" s="2232">
        <v>-5200000</v>
      </c>
      <c r="O40" s="2232">
        <v>-5200000</v>
      </c>
      <c r="P40" s="2232">
        <v>-9500000</v>
      </c>
      <c r="Q40" s="2232"/>
      <c r="R40" s="2232"/>
      <c r="S40" s="2232"/>
      <c r="T40" s="2232"/>
      <c r="U40" s="2215"/>
      <c r="V40" s="2251"/>
      <c r="W40" s="2251"/>
      <c r="X40" s="2215"/>
    </row>
    <row r="41" spans="1:28">
      <c r="A41" s="2229"/>
      <c r="B41" s="2229" t="s">
        <v>6514</v>
      </c>
      <c r="C41" s="2229"/>
      <c r="D41" s="2229"/>
      <c r="E41" s="2215"/>
      <c r="F41" s="2231">
        <v>-4700000</v>
      </c>
      <c r="G41" s="2231">
        <v>-10500000</v>
      </c>
      <c r="H41" s="2232">
        <v>1300000</v>
      </c>
      <c r="I41" s="2232">
        <v>10500000</v>
      </c>
      <c r="J41" s="2231">
        <v>-16100000.000000002</v>
      </c>
      <c r="K41" s="2232">
        <v>6400000</v>
      </c>
      <c r="L41" s="2232">
        <v>9700000</v>
      </c>
      <c r="M41" s="2232">
        <v>-38000000</v>
      </c>
      <c r="N41" s="2232">
        <v>-57300000</v>
      </c>
      <c r="O41" s="2232">
        <v>-57300000</v>
      </c>
      <c r="P41" s="2232">
        <v>-22100000</v>
      </c>
      <c r="Q41" s="2232">
        <v>-9600000</v>
      </c>
      <c r="R41" s="2232">
        <v>51600000</v>
      </c>
      <c r="S41" s="2232">
        <v>-22800000</v>
      </c>
      <c r="T41" s="2232">
        <v>-3800000</v>
      </c>
      <c r="U41" s="2215">
        <v>-3900000</v>
      </c>
      <c r="V41" s="2251">
        <v>-22600000</v>
      </c>
      <c r="W41" s="2251">
        <v>-19400000</v>
      </c>
      <c r="X41" s="2215"/>
    </row>
    <row r="42" spans="1:28">
      <c r="A42" s="2229"/>
      <c r="B42" s="2229" t="s">
        <v>6515</v>
      </c>
      <c r="C42" s="2229"/>
      <c r="D42" s="2229"/>
      <c r="E42" s="2215"/>
      <c r="F42" s="2232"/>
      <c r="G42" s="2232"/>
      <c r="H42" s="2232"/>
      <c r="I42" s="2232"/>
      <c r="J42" s="2232"/>
      <c r="K42" s="2232"/>
      <c r="L42" s="2232"/>
      <c r="M42" s="2232"/>
      <c r="N42" s="2232"/>
      <c r="O42" s="2232"/>
      <c r="P42" s="2232"/>
      <c r="Q42" s="2232"/>
      <c r="R42" s="2232"/>
      <c r="S42" s="2232"/>
      <c r="T42" s="2233"/>
      <c r="U42" s="2215"/>
      <c r="V42" s="2251"/>
      <c r="W42" s="2251"/>
      <c r="X42" s="2215"/>
    </row>
    <row r="43" spans="1:28">
      <c r="A43" s="2229"/>
      <c r="B43" s="2229" t="s">
        <v>6516</v>
      </c>
      <c r="C43" s="2229"/>
      <c r="D43" s="2229"/>
      <c r="E43" s="2215"/>
      <c r="F43" s="2232"/>
      <c r="G43" s="2232"/>
      <c r="H43" s="2232"/>
      <c r="I43" s="2232"/>
      <c r="J43" s="2232"/>
      <c r="K43" s="2232"/>
      <c r="L43" s="2232">
        <v>9700000</v>
      </c>
      <c r="M43" s="2232"/>
      <c r="N43" s="2232"/>
      <c r="O43" s="2232"/>
      <c r="P43" s="2232"/>
      <c r="Q43" s="2232"/>
      <c r="R43" s="2232"/>
      <c r="S43" s="2232"/>
      <c r="T43" s="2233"/>
      <c r="U43" s="2215"/>
      <c r="V43" s="2251"/>
      <c r="W43" s="2251"/>
      <c r="X43" s="2215"/>
    </row>
    <row r="44" spans="1:28">
      <c r="A44" s="2229"/>
      <c r="B44" s="2229" t="s">
        <v>6517</v>
      </c>
      <c r="C44" s="2229"/>
      <c r="D44" s="2229"/>
      <c r="E44" s="2215"/>
      <c r="F44" s="2232"/>
      <c r="G44" s="2232"/>
      <c r="H44" s="2232"/>
      <c r="I44" s="2232"/>
      <c r="J44" s="2232"/>
      <c r="K44" s="2232"/>
      <c r="L44" s="2232">
        <v>13800000</v>
      </c>
      <c r="M44" s="2232">
        <v>-32500000</v>
      </c>
      <c r="N44" s="2232">
        <v>-50800000</v>
      </c>
      <c r="O44" s="2232">
        <v>-50800000</v>
      </c>
      <c r="P44" s="2232">
        <v>-15600000</v>
      </c>
      <c r="Q44" s="2232">
        <v>-2500000</v>
      </c>
      <c r="R44" s="2232">
        <v>58700000</v>
      </c>
      <c r="S44" s="2232">
        <v>-15600000</v>
      </c>
      <c r="T44" s="2232">
        <v>4099999.9999999995</v>
      </c>
      <c r="U44" s="2215">
        <v>4200000</v>
      </c>
      <c r="V44" s="2251">
        <v>-14200000</v>
      </c>
      <c r="W44" s="2251">
        <v>-10800000</v>
      </c>
      <c r="X44" s="2215"/>
    </row>
    <row r="45" spans="1:28">
      <c r="A45" s="2229"/>
      <c r="B45" s="2229" t="s">
        <v>6518</v>
      </c>
      <c r="C45" s="2229"/>
      <c r="D45" s="2229"/>
      <c r="E45" s="2215"/>
      <c r="F45" s="2232"/>
      <c r="G45" s="2232"/>
      <c r="H45" s="2232"/>
      <c r="I45" s="2232"/>
      <c r="J45" s="2232"/>
      <c r="K45" s="2232"/>
      <c r="L45" s="2232"/>
      <c r="M45" s="2232"/>
      <c r="N45" s="2232"/>
      <c r="O45" s="2232">
        <v>-103600000</v>
      </c>
      <c r="P45" s="2232">
        <v>-90600000</v>
      </c>
      <c r="Q45" s="2232"/>
      <c r="R45" s="2232"/>
      <c r="S45" s="2232"/>
      <c r="T45" s="2232"/>
      <c r="U45" s="2215"/>
      <c r="V45" s="2251"/>
      <c r="W45" s="2251"/>
      <c r="X45" s="2215"/>
    </row>
    <row r="46" spans="1:28" s="848" customFormat="1">
      <c r="A46" s="2244" t="s">
        <v>595</v>
      </c>
      <c r="B46" s="2240" t="s">
        <v>6519</v>
      </c>
      <c r="C46" s="2240" t="s">
        <v>35</v>
      </c>
      <c r="D46" s="2240"/>
      <c r="E46" s="2241"/>
      <c r="F46" s="2242">
        <v>4700000</v>
      </c>
      <c r="G46" s="2242">
        <v>10500000</v>
      </c>
      <c r="H46" s="2243">
        <v>-1300000</v>
      </c>
      <c r="I46" s="2243">
        <v>-10500000</v>
      </c>
      <c r="J46" s="2243">
        <v>16100000.000000002</v>
      </c>
      <c r="K46" s="2243">
        <v>-6400000</v>
      </c>
      <c r="L46" s="2243">
        <v>-9700000</v>
      </c>
      <c r="M46" s="2243">
        <v>38000000</v>
      </c>
      <c r="N46" s="2243">
        <v>57300000</v>
      </c>
      <c r="O46" s="2243">
        <v>57300000</v>
      </c>
      <c r="P46" s="2243">
        <v>22100000</v>
      </c>
      <c r="Q46" s="2243">
        <f>Q47+Q48+Q52</f>
        <v>9600000</v>
      </c>
      <c r="R46" s="2243">
        <f t="shared" ref="R46:W46" si="6">R47+R48+R52</f>
        <v>-51600000</v>
      </c>
      <c r="S46" s="2243">
        <f t="shared" si="6"/>
        <v>22800000</v>
      </c>
      <c r="T46" s="2243">
        <f t="shared" si="6"/>
        <v>3800000</v>
      </c>
      <c r="U46" s="2243">
        <f t="shared" si="6"/>
        <v>3900000</v>
      </c>
      <c r="V46" s="2243">
        <f t="shared" si="6"/>
        <v>22600000</v>
      </c>
      <c r="W46" s="2243">
        <f t="shared" si="6"/>
        <v>19400000</v>
      </c>
      <c r="X46" s="2241"/>
      <c r="Y46" s="2244"/>
      <c r="Z46" s="2244"/>
      <c r="AA46" s="2244"/>
      <c r="AB46" s="2244"/>
    </row>
    <row r="47" spans="1:28" s="2465" customFormat="1">
      <c r="A47" s="2684" t="s">
        <v>691</v>
      </c>
      <c r="B47" s="2685" t="s">
        <v>691</v>
      </c>
      <c r="C47" s="2229" t="s">
        <v>252</v>
      </c>
      <c r="D47" s="2685"/>
      <c r="E47" s="2683"/>
      <c r="F47" s="2686"/>
      <c r="G47" s="2686"/>
      <c r="H47" s="2687"/>
      <c r="I47" s="2687"/>
      <c r="J47" s="2687"/>
      <c r="K47" s="2687"/>
      <c r="L47" s="2687"/>
      <c r="M47" s="2687"/>
      <c r="N47" s="2687"/>
      <c r="O47" s="2687"/>
      <c r="P47" s="2687"/>
      <c r="Q47" s="2687">
        <v>5300000</v>
      </c>
      <c r="R47" s="2687">
        <v>-48600000</v>
      </c>
      <c r="S47" s="2687">
        <v>15700000</v>
      </c>
      <c r="T47" s="2687">
        <v>-16000000</v>
      </c>
      <c r="U47" s="2683">
        <v>-3200000</v>
      </c>
      <c r="V47">
        <v>-15200000</v>
      </c>
      <c r="W47" s="2682">
        <v>-16500000</v>
      </c>
      <c r="X47" s="2683"/>
      <c r="Y47" s="2684"/>
      <c r="Z47" s="2684"/>
      <c r="AA47" s="2684"/>
      <c r="AB47" s="2684"/>
    </row>
    <row r="48" spans="1:28">
      <c r="A48" s="2223" t="s">
        <v>117</v>
      </c>
      <c r="B48" s="2229" t="s">
        <v>6520</v>
      </c>
      <c r="C48" s="2229" t="s">
        <v>252</v>
      </c>
      <c r="D48" s="2229"/>
      <c r="E48" s="2215"/>
      <c r="F48" s="2231">
        <v>13900000</v>
      </c>
      <c r="G48" s="2231">
        <v>4900000</v>
      </c>
      <c r="H48" s="2232">
        <v>12700000</v>
      </c>
      <c r="I48" s="2232">
        <v>1400000</v>
      </c>
      <c r="J48" s="2232">
        <v>2300000</v>
      </c>
      <c r="K48" s="2232">
        <v>800000</v>
      </c>
      <c r="L48" s="2232">
        <v>1400000</v>
      </c>
      <c r="M48" s="2232">
        <v>24700000</v>
      </c>
      <c r="N48" s="2232">
        <v>65500000</v>
      </c>
      <c r="O48" s="2232">
        <v>65500000</v>
      </c>
      <c r="P48" s="2232">
        <v>41200000</v>
      </c>
      <c r="Q48" s="2232">
        <v>2900000</v>
      </c>
      <c r="R48" s="2232">
        <v>-1800000</v>
      </c>
      <c r="S48" s="2232">
        <v>-3200000</v>
      </c>
      <c r="T48" s="2232">
        <v>1600000</v>
      </c>
      <c r="U48" s="2215">
        <v>2400000</v>
      </c>
      <c r="V48" s="2251">
        <v>35900000</v>
      </c>
      <c r="W48" s="2251">
        <v>36600000</v>
      </c>
      <c r="X48" s="2215"/>
    </row>
    <row r="49" spans="1:24">
      <c r="A49" s="2234" t="s">
        <v>418</v>
      </c>
      <c r="B49" s="2234" t="s">
        <v>418</v>
      </c>
      <c r="C49" s="2229" t="s">
        <v>264</v>
      </c>
      <c r="D49" s="2229"/>
      <c r="E49" s="2215"/>
      <c r="F49" s="2231">
        <v>16300000</v>
      </c>
      <c r="G49" s="2232"/>
      <c r="H49" s="2232">
        <v>17800000</v>
      </c>
      <c r="I49" s="2232">
        <v>6100000</v>
      </c>
      <c r="J49" s="2232">
        <v>6900000</v>
      </c>
      <c r="K49" s="2232">
        <v>5800000</v>
      </c>
      <c r="L49" s="2232"/>
      <c r="M49" s="2232"/>
      <c r="N49" s="2232"/>
      <c r="O49" s="2232"/>
      <c r="P49" s="2232"/>
      <c r="Q49" s="2232"/>
      <c r="R49" s="2232"/>
      <c r="S49" s="2232"/>
      <c r="T49" s="2232"/>
      <c r="U49" s="2232"/>
      <c r="V49" s="2232"/>
      <c r="W49" s="2232"/>
      <c r="X49" s="2215"/>
    </row>
    <row r="50" spans="1:24">
      <c r="A50" s="2234" t="s">
        <v>3577</v>
      </c>
      <c r="B50" s="2234" t="s">
        <v>3577</v>
      </c>
      <c r="C50" s="2229" t="s">
        <v>264</v>
      </c>
      <c r="D50" s="2229"/>
      <c r="E50" s="2215"/>
      <c r="F50" s="2231">
        <v>-2400000</v>
      </c>
      <c r="G50" s="2232"/>
      <c r="H50" s="2232">
        <v>-5100000</v>
      </c>
      <c r="I50" s="2232">
        <v>-4700000</v>
      </c>
      <c r="J50" s="2232">
        <v>-4600000</v>
      </c>
      <c r="K50" s="2232">
        <v>-5000000</v>
      </c>
      <c r="L50" s="2232"/>
      <c r="M50" s="2232"/>
      <c r="N50" s="2232"/>
      <c r="O50" s="2232"/>
      <c r="P50" s="2232"/>
      <c r="Q50" s="2232"/>
      <c r="R50" s="2232"/>
      <c r="S50" s="2232"/>
      <c r="T50" s="2233"/>
      <c r="U50" s="2215"/>
      <c r="V50" s="2251"/>
      <c r="W50" s="2251"/>
      <c r="X50" s="2215"/>
    </row>
    <row r="51" spans="1:24">
      <c r="A51" s="2234" t="s">
        <v>6521</v>
      </c>
      <c r="B51" s="2234" t="s">
        <v>6522</v>
      </c>
      <c r="C51" s="2229" t="s">
        <v>264</v>
      </c>
      <c r="D51" s="2229"/>
      <c r="E51" s="2215"/>
      <c r="F51" s="2232"/>
      <c r="G51" s="2232"/>
      <c r="H51" s="2232">
        <v>0</v>
      </c>
      <c r="I51" s="2232">
        <v>0</v>
      </c>
      <c r="J51" s="2232">
        <v>0</v>
      </c>
      <c r="K51" s="2232">
        <v>0</v>
      </c>
      <c r="L51" s="2232"/>
      <c r="M51" s="2232"/>
      <c r="N51" s="2232"/>
      <c r="O51" s="2232"/>
      <c r="P51" s="2232"/>
      <c r="Q51" s="2232"/>
      <c r="R51" s="2232"/>
      <c r="S51" s="2232"/>
      <c r="T51" s="2233"/>
      <c r="U51" s="2215"/>
      <c r="V51" s="2251"/>
      <c r="W51" s="2251"/>
      <c r="X51" s="2215"/>
    </row>
    <row r="52" spans="1:24">
      <c r="A52" s="2223" t="s">
        <v>120</v>
      </c>
      <c r="B52" s="2229" t="s">
        <v>6523</v>
      </c>
      <c r="C52" s="2229" t="s">
        <v>252</v>
      </c>
      <c r="D52" s="2229"/>
      <c r="E52" s="2215"/>
      <c r="F52" s="2231">
        <v>-9200000</v>
      </c>
      <c r="G52" s="2231">
        <v>5700000</v>
      </c>
      <c r="H52" s="2232">
        <v>-14000000</v>
      </c>
      <c r="I52" s="2232">
        <v>-11900000</v>
      </c>
      <c r="J52" s="2232">
        <v>13900000</v>
      </c>
      <c r="K52" s="2232">
        <v>-7100000</v>
      </c>
      <c r="L52" s="2232">
        <v>-11100000</v>
      </c>
      <c r="M52" s="2232">
        <v>13300000</v>
      </c>
      <c r="N52" s="2232">
        <v>-8199999.9999999991</v>
      </c>
      <c r="O52" s="2232">
        <v>-8199999.9999999991</v>
      </c>
      <c r="P52" s="2232">
        <v>-19100000</v>
      </c>
      <c r="Q52" s="2232">
        <v>1400000</v>
      </c>
      <c r="R52" s="2232">
        <v>-1200000</v>
      </c>
      <c r="S52" s="2232">
        <v>10300000</v>
      </c>
      <c r="T52" s="2232">
        <v>18200000</v>
      </c>
      <c r="U52" s="2215">
        <v>4700000</v>
      </c>
      <c r="V52" s="2251">
        <v>1900000</v>
      </c>
      <c r="W52" s="2251">
        <v>-700000</v>
      </c>
      <c r="X52" s="2215"/>
    </row>
    <row r="53" spans="1:24">
      <c r="A53" s="2234" t="s">
        <v>6524</v>
      </c>
      <c r="B53" s="2234" t="s">
        <v>6525</v>
      </c>
      <c r="C53" s="2229" t="s">
        <v>124</v>
      </c>
      <c r="D53" s="2229"/>
      <c r="E53" s="2215"/>
      <c r="F53" s="2232"/>
      <c r="G53" s="2232"/>
      <c r="H53" s="2232"/>
      <c r="I53" s="2232"/>
      <c r="J53" s="2232">
        <v>-1400000</v>
      </c>
      <c r="K53" s="2232">
        <v>-1600000</v>
      </c>
      <c r="L53" s="2232"/>
      <c r="M53" s="2232"/>
      <c r="N53" s="2232"/>
      <c r="O53" s="2232"/>
      <c r="P53" s="2232"/>
      <c r="Q53" s="2232"/>
      <c r="R53" s="2232"/>
      <c r="S53" s="2232"/>
      <c r="T53" s="2215"/>
      <c r="U53" s="2215"/>
      <c r="V53" s="2251"/>
      <c r="W53" s="2251"/>
      <c r="X53" s="2215"/>
    </row>
    <row r="54" spans="1:24">
      <c r="A54" s="2234" t="s">
        <v>6526</v>
      </c>
      <c r="B54" s="2234" t="s">
        <v>6527</v>
      </c>
      <c r="C54" s="2229" t="s">
        <v>124</v>
      </c>
      <c r="D54" s="2229"/>
      <c r="E54" s="2215"/>
      <c r="F54" s="2232"/>
      <c r="G54" s="2232"/>
      <c r="H54" s="2232"/>
      <c r="I54" s="2232"/>
      <c r="J54" s="2232">
        <v>0</v>
      </c>
      <c r="K54" s="2232">
        <v>0</v>
      </c>
      <c r="L54" s="2232"/>
      <c r="M54" s="2232"/>
      <c r="N54" s="2232"/>
      <c r="O54" s="2232"/>
      <c r="P54" s="2232"/>
      <c r="Q54" s="2232"/>
      <c r="R54" s="2232"/>
      <c r="S54" s="2232"/>
      <c r="T54" s="2215"/>
      <c r="U54" s="2215"/>
      <c r="V54" s="2251"/>
      <c r="W54" s="2251"/>
      <c r="X54" s="2215"/>
    </row>
    <row r="55" spans="1:24">
      <c r="A55" s="2234" t="s">
        <v>6528</v>
      </c>
      <c r="B55" s="2234" t="s">
        <v>6529</v>
      </c>
      <c r="C55" s="2229" t="s">
        <v>124</v>
      </c>
      <c r="D55" s="2229"/>
      <c r="E55" s="2215"/>
      <c r="F55" s="2232"/>
      <c r="G55" s="2232"/>
      <c r="H55" s="2232"/>
      <c r="I55" s="2232"/>
      <c r="J55" s="2232">
        <v>0</v>
      </c>
      <c r="K55" s="2232">
        <v>0</v>
      </c>
      <c r="L55" s="2232"/>
      <c r="M55" s="2232"/>
      <c r="N55" s="2232"/>
      <c r="O55" s="2232"/>
      <c r="P55" s="2232"/>
      <c r="Q55" s="2232"/>
      <c r="R55" s="2232"/>
      <c r="S55" s="2232"/>
      <c r="T55" s="2215"/>
      <c r="U55" s="2215"/>
      <c r="V55" s="2251"/>
      <c r="W55" s="2251"/>
      <c r="X55" s="2215"/>
    </row>
    <row r="56" spans="1:24">
      <c r="A56" s="2234" t="s">
        <v>50</v>
      </c>
      <c r="B56" s="2234" t="s">
        <v>50</v>
      </c>
      <c r="C56" s="2229" t="s">
        <v>124</v>
      </c>
      <c r="D56" s="2229"/>
      <c r="E56" s="2215"/>
      <c r="F56" s="2232"/>
      <c r="G56" s="2232"/>
      <c r="H56" s="2232"/>
      <c r="I56" s="2232"/>
      <c r="J56" s="2232">
        <v>15300000</v>
      </c>
      <c r="K56" s="2232">
        <v>-5500000</v>
      </c>
      <c r="L56" s="2232"/>
      <c r="M56" s="2232"/>
      <c r="N56" s="2232"/>
      <c r="O56" s="2232"/>
      <c r="P56" s="2232"/>
      <c r="Q56" s="2232"/>
      <c r="R56" s="2232"/>
      <c r="S56" s="2232"/>
      <c r="T56" s="2215"/>
      <c r="U56" s="2215"/>
      <c r="V56" s="2251"/>
      <c r="W56" s="2251"/>
      <c r="X56" s="2215"/>
    </row>
    <row r="57" spans="1:24">
      <c r="A57" s="2229"/>
      <c r="B57" s="2229" t="s">
        <v>6530</v>
      </c>
      <c r="C57" s="2229"/>
      <c r="D57" s="2229"/>
      <c r="E57" s="2215"/>
      <c r="F57" s="2231">
        <v>0</v>
      </c>
      <c r="G57" s="2232"/>
      <c r="H57" s="2232"/>
      <c r="I57" s="2232"/>
      <c r="J57" s="2232">
        <v>0</v>
      </c>
      <c r="K57" s="2232">
        <v>0</v>
      </c>
      <c r="L57" s="2232"/>
      <c r="M57" s="2232"/>
      <c r="N57" s="2232"/>
      <c r="O57" s="2232"/>
      <c r="P57" s="2232"/>
      <c r="Q57" s="2232"/>
      <c r="R57" s="2232"/>
      <c r="S57" s="2232"/>
      <c r="T57" s="2215"/>
      <c r="U57" s="2215"/>
      <c r="V57" s="2251"/>
      <c r="W57" s="2251"/>
      <c r="X57" s="2215"/>
    </row>
    <row r="58" spans="1:24">
      <c r="B58" s="2229"/>
      <c r="C58" s="2229"/>
      <c r="D58" s="2229"/>
      <c r="E58" s="2215"/>
      <c r="F58" s="2229"/>
      <c r="G58" s="2229"/>
      <c r="H58" s="2229"/>
      <c r="I58" s="2229"/>
      <c r="J58" s="2229"/>
      <c r="K58" s="2229"/>
      <c r="L58" s="2236"/>
      <c r="M58" s="2236"/>
      <c r="N58" s="2236"/>
      <c r="O58" s="2236"/>
      <c r="P58" s="2236"/>
      <c r="Q58" s="2236"/>
      <c r="R58" s="2236"/>
      <c r="S58" s="2236"/>
      <c r="T58" s="2215"/>
      <c r="U58" s="2215"/>
      <c r="V58" s="2251"/>
      <c r="W58" s="2251"/>
      <c r="X58" s="2215"/>
    </row>
    <row r="59" spans="1:24">
      <c r="B59" s="2229"/>
      <c r="C59" s="2229"/>
      <c r="D59" s="2229"/>
      <c r="E59" s="2215"/>
      <c r="F59" s="2223" t="s">
        <v>139</v>
      </c>
      <c r="G59" s="2223" t="s">
        <v>139</v>
      </c>
      <c r="H59" s="2223" t="s">
        <v>139</v>
      </c>
      <c r="I59" s="2223" t="s">
        <v>139</v>
      </c>
      <c r="J59" s="2223" t="s">
        <v>139</v>
      </c>
      <c r="K59" s="2223" t="s">
        <v>139</v>
      </c>
      <c r="L59" s="2223" t="s">
        <v>139</v>
      </c>
      <c r="M59" s="2223" t="s">
        <v>139</v>
      </c>
      <c r="N59" s="2223" t="s">
        <v>139</v>
      </c>
      <c r="O59" s="2223" t="s">
        <v>139</v>
      </c>
      <c r="P59" s="2223" t="s">
        <v>139</v>
      </c>
      <c r="Q59" s="2223" t="s">
        <v>139</v>
      </c>
      <c r="R59" s="2223" t="s">
        <v>139</v>
      </c>
      <c r="S59" s="2223" t="s">
        <v>139</v>
      </c>
      <c r="T59" s="2223" t="s">
        <v>139</v>
      </c>
      <c r="U59" s="2223" t="s">
        <v>139</v>
      </c>
      <c r="V59" s="2252" t="s">
        <v>139</v>
      </c>
      <c r="W59" s="2252" t="s">
        <v>139</v>
      </c>
      <c r="X59" s="2215"/>
    </row>
    <row r="60" spans="1:24">
      <c r="V60" s="2252"/>
      <c r="W60" s="2252"/>
    </row>
    <row r="61" spans="1:24">
      <c r="B61" s="2223" t="s">
        <v>4324</v>
      </c>
      <c r="F61" s="2237">
        <f t="shared" ref="F61:W61" si="7">F6-F7-F16</f>
        <v>0</v>
      </c>
      <c r="G61" s="2237">
        <f t="shared" si="7"/>
        <v>0</v>
      </c>
      <c r="H61" s="2237">
        <f t="shared" si="7"/>
        <v>-100000</v>
      </c>
      <c r="I61" s="2237">
        <f t="shared" si="7"/>
        <v>0</v>
      </c>
      <c r="J61" s="2237">
        <f t="shared" si="7"/>
        <v>0</v>
      </c>
      <c r="K61" s="2237">
        <f t="shared" si="7"/>
        <v>0</v>
      </c>
      <c r="L61" s="2237">
        <f t="shared" si="7"/>
        <v>0</v>
      </c>
      <c r="M61" s="2237">
        <f t="shared" si="7"/>
        <v>0</v>
      </c>
      <c r="N61" s="2237">
        <f t="shared" si="7"/>
        <v>0</v>
      </c>
      <c r="O61" s="2237">
        <f t="shared" si="7"/>
        <v>0</v>
      </c>
      <c r="P61" s="2237">
        <f t="shared" si="7"/>
        <v>0</v>
      </c>
      <c r="Q61" s="2237">
        <f t="shared" si="7"/>
        <v>0</v>
      </c>
      <c r="R61" s="2237">
        <f t="shared" si="7"/>
        <v>0</v>
      </c>
      <c r="S61" s="2237">
        <f t="shared" si="7"/>
        <v>0</v>
      </c>
      <c r="T61" s="2237">
        <f t="shared" si="7"/>
        <v>0</v>
      </c>
      <c r="U61" s="2237">
        <f t="shared" si="7"/>
        <v>0</v>
      </c>
      <c r="V61" s="2252">
        <f t="shared" si="7"/>
        <v>0</v>
      </c>
      <c r="W61" s="2252">
        <f t="shared" si="7"/>
        <v>0</v>
      </c>
    </row>
    <row r="62" spans="1:24">
      <c r="B62" s="2223" t="s">
        <v>141</v>
      </c>
      <c r="F62" s="2237" t="e">
        <f>F7-#REF!-#REF!</f>
        <v>#REF!</v>
      </c>
      <c r="G62" s="2237" t="e">
        <f>G7-#REF!-#REF!</f>
        <v>#REF!</v>
      </c>
      <c r="H62" s="2237" t="e">
        <f>H7-#REF!-#REF!</f>
        <v>#REF!</v>
      </c>
      <c r="I62" s="2237" t="e">
        <f>I7-#REF!-#REF!</f>
        <v>#REF!</v>
      </c>
      <c r="J62" s="2237" t="e">
        <f>J7-#REF!-#REF!</f>
        <v>#REF!</v>
      </c>
      <c r="K62" s="2237" t="e">
        <f>K7-#REF!-#REF!</f>
        <v>#REF!</v>
      </c>
      <c r="L62" s="2237" t="e">
        <f>L7-#REF!-#REF!</f>
        <v>#REF!</v>
      </c>
      <c r="M62" s="2237" t="e">
        <f>M7-#REF!-#REF!</f>
        <v>#REF!</v>
      </c>
      <c r="N62" s="2237" t="e">
        <f>N7-#REF!-#REF!</f>
        <v>#REF!</v>
      </c>
      <c r="O62" s="2237" t="e">
        <f>O7-#REF!-#REF!</f>
        <v>#REF!</v>
      </c>
      <c r="P62" s="2237" t="e">
        <f>P7-#REF!-#REF!</f>
        <v>#REF!</v>
      </c>
      <c r="Q62" s="2237" t="e">
        <f>Q7-#REF!-#REF!-Q15</f>
        <v>#REF!</v>
      </c>
      <c r="R62" s="2237" t="e">
        <f>R7-#REF!-#REF!-R15</f>
        <v>#REF!</v>
      </c>
      <c r="S62" s="2237" t="e">
        <f>S7-#REF!-#REF!-S15</f>
        <v>#REF!</v>
      </c>
      <c r="T62" s="2237" t="e">
        <f>T7-#REF!-#REF!-T15</f>
        <v>#REF!</v>
      </c>
      <c r="U62" s="2237" t="e">
        <f>U7-#REF!-#REF!-U15</f>
        <v>#REF!</v>
      </c>
      <c r="V62" s="2252" t="e">
        <f>V7-#REF!-#REF!-V15</f>
        <v>#REF!</v>
      </c>
      <c r="W62" s="2252" t="e">
        <f>W7-#REF!-#REF!-W15</f>
        <v>#REF!</v>
      </c>
    </row>
    <row r="63" spans="1:24">
      <c r="B63" s="2223" t="s">
        <v>527</v>
      </c>
      <c r="F63" s="2237" t="e">
        <f>#REF!-F8-F14</f>
        <v>#REF!</v>
      </c>
      <c r="G63" s="2237" t="e">
        <f>#REF!-G8-G14</f>
        <v>#REF!</v>
      </c>
      <c r="H63" s="2237" t="e">
        <f>#REF!-H8-H14</f>
        <v>#REF!</v>
      </c>
      <c r="I63" s="2237" t="e">
        <f>#REF!-I8-I14</f>
        <v>#REF!</v>
      </c>
      <c r="J63" s="2237" t="e">
        <f>#REF!-J8-J14</f>
        <v>#REF!</v>
      </c>
      <c r="K63" s="2237" t="e">
        <f>#REF!-K8-K14</f>
        <v>#REF!</v>
      </c>
      <c r="L63" s="2237" t="e">
        <f>#REF!-L8-L14</f>
        <v>#REF!</v>
      </c>
      <c r="M63" s="2237" t="e">
        <f>#REF!-M8-M14</f>
        <v>#REF!</v>
      </c>
      <c r="N63" s="2237" t="e">
        <f>#REF!-N8-N14</f>
        <v>#REF!</v>
      </c>
      <c r="O63" s="2237" t="e">
        <f>#REF!-O8-O14</f>
        <v>#REF!</v>
      </c>
      <c r="P63" s="2237" t="e">
        <f>#REF!-P8-P14</f>
        <v>#REF!</v>
      </c>
      <c r="Q63" s="2237" t="e">
        <f>#REF!-Q8-Q14</f>
        <v>#REF!</v>
      </c>
      <c r="R63" s="2237" t="e">
        <f>#REF!-R8-R14</f>
        <v>#REF!</v>
      </c>
      <c r="S63" s="2237" t="e">
        <f>#REF!-S8-S14</f>
        <v>#REF!</v>
      </c>
      <c r="T63" s="2237" t="e">
        <f>#REF!-T8-T14</f>
        <v>#REF!</v>
      </c>
      <c r="U63" s="2237" t="e">
        <f>#REF!-U8-U14</f>
        <v>#REF!</v>
      </c>
      <c r="V63" s="2252" t="e">
        <f>#REF!-V8-V14</f>
        <v>#REF!</v>
      </c>
      <c r="W63" s="2252" t="e">
        <f>#REF!-W8-W14</f>
        <v>#REF!</v>
      </c>
    </row>
    <row r="64" spans="1:24">
      <c r="B64" s="2223" t="s">
        <v>142</v>
      </c>
      <c r="F64" s="2238">
        <f t="shared" ref="F64:W64" si="8">F8-F9-F10-F11-F12-F13</f>
        <v>74500000</v>
      </c>
      <c r="G64" s="2238">
        <f t="shared" si="8"/>
        <v>80700000</v>
      </c>
      <c r="H64" s="2238">
        <f t="shared" si="8"/>
        <v>86100000</v>
      </c>
      <c r="I64" s="2238">
        <f t="shared" si="8"/>
        <v>98400000</v>
      </c>
      <c r="J64" s="2237">
        <f t="shared" si="8"/>
        <v>0</v>
      </c>
      <c r="K64" s="2237">
        <f t="shared" si="8"/>
        <v>0</v>
      </c>
      <c r="L64" s="2237">
        <f t="shared" si="8"/>
        <v>0</v>
      </c>
      <c r="M64" s="2237">
        <f t="shared" si="8"/>
        <v>0</v>
      </c>
      <c r="N64" s="2237">
        <f t="shared" si="8"/>
        <v>0</v>
      </c>
      <c r="O64" s="2237">
        <f t="shared" si="8"/>
        <v>0</v>
      </c>
      <c r="P64" s="2237">
        <f t="shared" si="8"/>
        <v>0</v>
      </c>
      <c r="Q64" s="2237">
        <f t="shared" si="8"/>
        <v>100000</v>
      </c>
      <c r="R64" s="2237">
        <f t="shared" si="8"/>
        <v>0</v>
      </c>
      <c r="S64" s="2237">
        <f t="shared" si="8"/>
        <v>0</v>
      </c>
      <c r="T64" s="2237">
        <f t="shared" si="8"/>
        <v>0</v>
      </c>
      <c r="U64" s="2237">
        <f t="shared" si="8"/>
        <v>0</v>
      </c>
      <c r="V64" s="2252">
        <f t="shared" si="8"/>
        <v>0</v>
      </c>
      <c r="W64" s="2252">
        <f t="shared" si="8"/>
        <v>0</v>
      </c>
    </row>
    <row r="65" spans="2:24">
      <c r="B65" s="2223" t="s">
        <v>143</v>
      </c>
      <c r="F65" s="2238">
        <f t="shared" ref="F65:P65" si="9">F16-F20-F21</f>
        <v>2000000</v>
      </c>
      <c r="G65" s="2238">
        <f t="shared" si="9"/>
        <v>2900000</v>
      </c>
      <c r="H65" s="2238">
        <f t="shared" si="9"/>
        <v>5200000</v>
      </c>
      <c r="I65" s="2238">
        <f t="shared" si="9"/>
        <v>5500000</v>
      </c>
      <c r="J65" s="2238">
        <f t="shared" si="9"/>
        <v>9900000</v>
      </c>
      <c r="K65" s="2238">
        <f t="shared" si="9"/>
        <v>22600000</v>
      </c>
      <c r="L65" s="2237">
        <f t="shared" si="9"/>
        <v>0</v>
      </c>
      <c r="M65" s="2237">
        <f t="shared" si="9"/>
        <v>0</v>
      </c>
      <c r="N65" s="2237">
        <f t="shared" si="9"/>
        <v>0</v>
      </c>
      <c r="O65" s="2237">
        <f t="shared" si="9"/>
        <v>0</v>
      </c>
      <c r="P65" s="2237">
        <f t="shared" si="9"/>
        <v>0</v>
      </c>
      <c r="Q65" s="2237">
        <f>Q16-Q20-Q21-Q17-Q18-Q19</f>
        <v>0</v>
      </c>
      <c r="R65" s="2237">
        <f t="shared" ref="R65:U65" si="10">R16-R20-R21-R17-R18-R19</f>
        <v>0</v>
      </c>
      <c r="S65" s="2237">
        <f t="shared" si="10"/>
        <v>0</v>
      </c>
      <c r="T65" s="2237">
        <f t="shared" si="10"/>
        <v>0</v>
      </c>
      <c r="U65" s="2237">
        <f t="shared" si="10"/>
        <v>0</v>
      </c>
      <c r="V65" s="2252">
        <f t="shared" ref="V65:W65" si="11">V16-V20-V21-V17-V18-V19</f>
        <v>0</v>
      </c>
      <c r="W65" s="2252">
        <f t="shared" si="11"/>
        <v>0</v>
      </c>
    </row>
    <row r="66" spans="2:24">
      <c r="B66" s="2223" t="s">
        <v>145</v>
      </c>
      <c r="F66" s="2237">
        <f>F24-F25-F36-F35-F38</f>
        <v>0</v>
      </c>
      <c r="G66" s="2237">
        <f t="shared" ref="G66:U66" si="12">G24-G25-G35-G36-G38</f>
        <v>0</v>
      </c>
      <c r="H66" s="2237">
        <f t="shared" si="12"/>
        <v>0</v>
      </c>
      <c r="I66" s="2237">
        <f t="shared" si="12"/>
        <v>0</v>
      </c>
      <c r="J66" s="2237">
        <f t="shared" si="12"/>
        <v>0</v>
      </c>
      <c r="K66" s="2237">
        <f t="shared" si="12"/>
        <v>0</v>
      </c>
      <c r="L66" s="2237">
        <f t="shared" si="12"/>
        <v>0</v>
      </c>
      <c r="M66" s="2237">
        <f>M24-M25-M35-M36-M38</f>
        <v>0</v>
      </c>
      <c r="N66" s="2237">
        <f t="shared" si="12"/>
        <v>0</v>
      </c>
      <c r="O66" s="2237">
        <f t="shared" si="12"/>
        <v>0</v>
      </c>
      <c r="P66" s="2237">
        <f t="shared" si="12"/>
        <v>0</v>
      </c>
      <c r="Q66" s="2237">
        <f t="shared" si="12"/>
        <v>7.4505805969238281E-9</v>
      </c>
      <c r="R66" s="2237">
        <f t="shared" si="12"/>
        <v>0</v>
      </c>
      <c r="S66" s="2237">
        <f t="shared" si="12"/>
        <v>0</v>
      </c>
      <c r="T66" s="2237">
        <f t="shared" si="12"/>
        <v>0</v>
      </c>
      <c r="U66" s="2237">
        <f t="shared" si="12"/>
        <v>0</v>
      </c>
      <c r="V66" s="2252">
        <f t="shared" ref="V66:W66" si="13">V24-V25-V35-V36-V38</f>
        <v>0</v>
      </c>
      <c r="W66" s="2252">
        <f t="shared" si="13"/>
        <v>0</v>
      </c>
    </row>
    <row r="67" spans="2:24">
      <c r="B67" s="2223" t="s">
        <v>289</v>
      </c>
      <c r="F67" s="2237">
        <f t="shared" ref="F67:P67" si="14">F25-F26-F27-F28-F34</f>
        <v>0</v>
      </c>
      <c r="G67" s="2237">
        <f t="shared" si="14"/>
        <v>0</v>
      </c>
      <c r="H67" s="2237">
        <f t="shared" si="14"/>
        <v>0</v>
      </c>
      <c r="I67" s="2237">
        <f t="shared" si="14"/>
        <v>0</v>
      </c>
      <c r="J67" s="2237">
        <f t="shared" si="14"/>
        <v>100000</v>
      </c>
      <c r="K67" s="2237">
        <f t="shared" si="14"/>
        <v>-100000</v>
      </c>
      <c r="L67" s="2237">
        <f t="shared" si="14"/>
        <v>0</v>
      </c>
      <c r="M67" s="2237">
        <f t="shared" si="14"/>
        <v>0</v>
      </c>
      <c r="N67" s="2237">
        <f t="shared" si="14"/>
        <v>0</v>
      </c>
      <c r="O67" s="2237">
        <f t="shared" si="14"/>
        <v>0</v>
      </c>
      <c r="P67" s="2237">
        <f t="shared" si="14"/>
        <v>0</v>
      </c>
      <c r="Q67" s="2237">
        <f>Q25-Q26-Q27-Q28-Q34-Q30-Q31-Q32-Q33</f>
        <v>0</v>
      </c>
      <c r="R67" s="2237">
        <f t="shared" ref="R67:W67" si="15">R25-R26-R27-R28-R34-R30-R31-R32-R33</f>
        <v>100000.00000000186</v>
      </c>
      <c r="S67" s="2237">
        <f t="shared" si="15"/>
        <v>0</v>
      </c>
      <c r="T67" s="2237">
        <f t="shared" si="15"/>
        <v>0</v>
      </c>
      <c r="U67" s="2237">
        <f t="shared" si="15"/>
        <v>0</v>
      </c>
      <c r="V67" s="2252">
        <f t="shared" si="15"/>
        <v>0</v>
      </c>
      <c r="W67" s="2252">
        <f t="shared" si="15"/>
        <v>0</v>
      </c>
    </row>
    <row r="68" spans="2:24">
      <c r="B68" s="2223" t="s">
        <v>148</v>
      </c>
      <c r="F68" s="2237">
        <f t="shared" ref="F68:P68" si="16">F46-F48-F52</f>
        <v>0</v>
      </c>
      <c r="G68" s="2237">
        <f t="shared" si="16"/>
        <v>-100000</v>
      </c>
      <c r="H68" s="2237">
        <f t="shared" si="16"/>
        <v>0</v>
      </c>
      <c r="I68" s="2237">
        <f t="shared" si="16"/>
        <v>0</v>
      </c>
      <c r="J68" s="2237">
        <f t="shared" si="16"/>
        <v>-99999.999999998137</v>
      </c>
      <c r="K68" s="2237">
        <f t="shared" si="16"/>
        <v>-100000</v>
      </c>
      <c r="L68" s="2237">
        <f t="shared" si="16"/>
        <v>0</v>
      </c>
      <c r="M68" s="2237">
        <f t="shared" si="16"/>
        <v>0</v>
      </c>
      <c r="N68" s="2237">
        <f t="shared" si="16"/>
        <v>0</v>
      </c>
      <c r="O68" s="2237">
        <f t="shared" si="16"/>
        <v>0</v>
      </c>
      <c r="P68" s="2237">
        <f t="shared" si="16"/>
        <v>0</v>
      </c>
      <c r="Q68" s="2237">
        <f>Q46-Q47-Q48-Q52</f>
        <v>0</v>
      </c>
      <c r="R68" s="2237">
        <f t="shared" ref="R68:W68" si="17">R46-R47-R48-R52</f>
        <v>0</v>
      </c>
      <c r="S68" s="2237">
        <f t="shared" si="17"/>
        <v>0</v>
      </c>
      <c r="T68" s="2237">
        <f t="shared" si="17"/>
        <v>0</v>
      </c>
      <c r="U68" s="2237">
        <f t="shared" si="17"/>
        <v>0</v>
      </c>
      <c r="V68" s="2237">
        <f t="shared" si="17"/>
        <v>0</v>
      </c>
      <c r="W68" s="2237">
        <f t="shared" si="17"/>
        <v>0</v>
      </c>
    </row>
    <row r="69" spans="2:24">
      <c r="B69" s="2223" t="s">
        <v>531</v>
      </c>
      <c r="F69" s="2237">
        <f>F48-F49-F50-F51</f>
        <v>0</v>
      </c>
      <c r="G69" s="2238">
        <f t="shared" ref="G69:S69" si="18">G48-G49-G50-G51</f>
        <v>4900000</v>
      </c>
      <c r="H69" s="2237">
        <f t="shared" si="18"/>
        <v>0</v>
      </c>
      <c r="I69" s="2237">
        <f t="shared" si="18"/>
        <v>0</v>
      </c>
      <c r="J69" s="2237">
        <f t="shared" si="18"/>
        <v>0</v>
      </c>
      <c r="K69" s="2237">
        <f t="shared" si="18"/>
        <v>0</v>
      </c>
      <c r="L69" s="2238">
        <f t="shared" si="18"/>
        <v>1400000</v>
      </c>
      <c r="M69" s="2238">
        <f t="shared" si="18"/>
        <v>24700000</v>
      </c>
      <c r="N69" s="2238">
        <f t="shared" si="18"/>
        <v>65500000</v>
      </c>
      <c r="O69" s="2238">
        <f t="shared" si="18"/>
        <v>65500000</v>
      </c>
      <c r="P69" s="2238">
        <f t="shared" si="18"/>
        <v>41200000</v>
      </c>
      <c r="Q69" s="2248">
        <f>Q48-Q49-Q50-Q51</f>
        <v>2900000</v>
      </c>
      <c r="R69" s="2248">
        <f t="shared" si="18"/>
        <v>-1800000</v>
      </c>
      <c r="S69" s="2248">
        <f t="shared" si="18"/>
        <v>-3200000</v>
      </c>
      <c r="T69" s="2248">
        <f>T48-T49-T50-T51</f>
        <v>1600000</v>
      </c>
      <c r="U69" s="2248">
        <f>U48-U49-U50-U51</f>
        <v>2400000</v>
      </c>
      <c r="V69" s="2253">
        <f t="shared" ref="V69:W69" si="19">V48-V49-V50-V51</f>
        <v>35900000</v>
      </c>
      <c r="W69" s="2253">
        <f t="shared" si="19"/>
        <v>36600000</v>
      </c>
    </row>
    <row r="70" spans="2:24">
      <c r="B70" s="2223" t="s">
        <v>362</v>
      </c>
      <c r="F70" s="2238">
        <f>F52-F53-F54-F55-F56</f>
        <v>-9200000</v>
      </c>
      <c r="G70" s="2238">
        <f t="shared" ref="G70:S70" si="20">G52-G53-G54-G55-G56</f>
        <v>5700000</v>
      </c>
      <c r="H70" s="2238">
        <f t="shared" si="20"/>
        <v>-14000000</v>
      </c>
      <c r="I70" s="2238">
        <f t="shared" si="20"/>
        <v>-11900000</v>
      </c>
      <c r="J70" s="2237">
        <f t="shared" si="20"/>
        <v>0</v>
      </c>
      <c r="K70" s="2237">
        <f t="shared" si="20"/>
        <v>0</v>
      </c>
      <c r="L70" s="2238">
        <f t="shared" si="20"/>
        <v>-11100000</v>
      </c>
      <c r="M70" s="2238">
        <f t="shared" si="20"/>
        <v>13300000</v>
      </c>
      <c r="N70" s="2238">
        <f t="shared" si="20"/>
        <v>-8199999.9999999991</v>
      </c>
      <c r="O70" s="2238">
        <f t="shared" si="20"/>
        <v>-8199999.9999999991</v>
      </c>
      <c r="P70" s="2238">
        <f t="shared" si="20"/>
        <v>-19100000</v>
      </c>
      <c r="Q70" s="2248">
        <f t="shared" si="20"/>
        <v>1400000</v>
      </c>
      <c r="R70" s="2248">
        <f t="shared" si="20"/>
        <v>-1200000</v>
      </c>
      <c r="S70" s="2248">
        <f t="shared" si="20"/>
        <v>10300000</v>
      </c>
      <c r="T70" s="2248">
        <f>T52-T53-T54-T55-T56</f>
        <v>18200000</v>
      </c>
      <c r="U70" s="2248">
        <f>U52-U53-U54-U55-U56</f>
        <v>4700000</v>
      </c>
      <c r="V70" s="2253">
        <f t="shared" ref="V70:W70" si="21">V52-V53-V54-V55-V56</f>
        <v>1900000</v>
      </c>
      <c r="W70" s="2253">
        <f t="shared" si="21"/>
        <v>-700000</v>
      </c>
    </row>
    <row r="71" spans="2:24" ht="15.75" thickBot="1">
      <c r="D71" s="2237"/>
    </row>
    <row r="72" spans="2:24" ht="15.75" thickBot="1">
      <c r="B72" s="2223" t="s">
        <v>626</v>
      </c>
      <c r="D72" s="2216"/>
      <c r="E72" s="2217"/>
      <c r="F72" s="2217">
        <v>422000000</v>
      </c>
      <c r="G72" s="2217">
        <v>459000000</v>
      </c>
      <c r="H72" s="2217">
        <v>493000000</v>
      </c>
      <c r="I72" s="2217">
        <v>553000000</v>
      </c>
      <c r="J72" s="2217">
        <v>599000000</v>
      </c>
      <c r="K72" s="2217">
        <v>631000000</v>
      </c>
      <c r="L72" s="2217">
        <v>662000000</v>
      </c>
      <c r="M72" s="2217">
        <v>688000000</v>
      </c>
      <c r="N72" s="2217">
        <v>744000000</v>
      </c>
      <c r="O72" s="2239">
        <v>774800000</v>
      </c>
      <c r="P72" s="2239">
        <v>800600000</v>
      </c>
      <c r="Q72" s="2239">
        <v>779300000</v>
      </c>
      <c r="R72" s="2239">
        <v>803700000</v>
      </c>
      <c r="S72" s="2239">
        <v>846100000</v>
      </c>
      <c r="T72" s="2239">
        <v>889400000</v>
      </c>
      <c r="U72" s="2239">
        <v>941800000</v>
      </c>
      <c r="V72" s="2218">
        <v>993800000</v>
      </c>
      <c r="W72" s="2219">
        <v>1045099999.9999999</v>
      </c>
    </row>
    <row r="73" spans="2:24">
      <c r="B73" s="2223" t="s">
        <v>151</v>
      </c>
      <c r="F73" s="2223">
        <f t="shared" ref="F73:W73" si="22">(F6/F72)*100</f>
        <v>22.559241706161139</v>
      </c>
      <c r="G73" s="2223">
        <f t="shared" si="22"/>
        <v>21.633986928104576</v>
      </c>
      <c r="H73" s="2223">
        <f t="shared" si="22"/>
        <v>22.515212981744423</v>
      </c>
      <c r="I73" s="2223">
        <f t="shared" si="22"/>
        <v>22.079566003616634</v>
      </c>
      <c r="J73" s="2223">
        <f t="shared" si="22"/>
        <v>25.79298831385643</v>
      </c>
      <c r="K73" s="2249">
        <f t="shared" si="22"/>
        <v>27.099841521394612</v>
      </c>
      <c r="L73" s="2249">
        <f t="shared" si="22"/>
        <v>25.861027190332326</v>
      </c>
      <c r="M73" s="2249">
        <f t="shared" si="22"/>
        <v>27.921511627906977</v>
      </c>
      <c r="N73" s="2249">
        <f t="shared" si="22"/>
        <v>27.607526881720428</v>
      </c>
      <c r="O73" s="2249">
        <f t="shared" si="22"/>
        <v>26.51006711409396</v>
      </c>
      <c r="P73" s="2249">
        <f t="shared" si="22"/>
        <v>27.416937297027228</v>
      </c>
      <c r="Q73" s="2249">
        <f t="shared" si="22"/>
        <v>33.209290388810473</v>
      </c>
      <c r="R73" s="2249">
        <f t="shared" si="22"/>
        <v>37.700634565136241</v>
      </c>
      <c r="S73" s="2249">
        <f t="shared" si="22"/>
        <v>34.865855099869989</v>
      </c>
      <c r="T73" s="2249">
        <f t="shared" si="22"/>
        <v>40.90398021137846</v>
      </c>
      <c r="U73" s="2249">
        <f t="shared" si="22"/>
        <v>44.45742195795286</v>
      </c>
      <c r="V73" s="2249">
        <f t="shared" si="22"/>
        <v>53.541960152948278</v>
      </c>
      <c r="W73" s="2249">
        <f t="shared" si="22"/>
        <v>52.636111376901738</v>
      </c>
    </row>
    <row r="74" spans="2:24">
      <c r="B74" s="2223" t="s">
        <v>152</v>
      </c>
      <c r="F74" s="2223">
        <f>(F22/F72)*100</f>
        <v>23.696682464454977</v>
      </c>
      <c r="G74" s="2223">
        <f t="shared" ref="G74:S74" si="23">(G22/G72)*100</f>
        <v>23.921568627450981</v>
      </c>
      <c r="H74" s="2223">
        <f t="shared" si="23"/>
        <v>22.271805273833671</v>
      </c>
      <c r="I74" s="2223">
        <f t="shared" si="23"/>
        <v>20.180831826401445</v>
      </c>
      <c r="J74" s="2223">
        <f t="shared" si="23"/>
        <v>28.497495826377296</v>
      </c>
      <c r="K74" s="2249">
        <f t="shared" si="23"/>
        <v>26.085578446909668</v>
      </c>
      <c r="L74" s="2249">
        <f t="shared" si="23"/>
        <v>24.395770392749245</v>
      </c>
      <c r="M74" s="2249">
        <f t="shared" si="23"/>
        <v>33.459302325581397</v>
      </c>
      <c r="N74" s="2249">
        <f t="shared" si="23"/>
        <v>35.094086021505383</v>
      </c>
      <c r="O74" s="2249">
        <f t="shared" si="23"/>
        <v>33.699019101703669</v>
      </c>
      <c r="P74" s="2249">
        <f t="shared" si="23"/>
        <v>30.164876342742943</v>
      </c>
      <c r="Q74" s="2249">
        <f t="shared" si="23"/>
        <v>34.428333119466188</v>
      </c>
      <c r="R74" s="2249">
        <f t="shared" si="23"/>
        <v>31.280328480776408</v>
      </c>
      <c r="S74" s="2249">
        <f t="shared" si="23"/>
        <v>37.56057203640232</v>
      </c>
      <c r="T74" s="2249">
        <f>(T22/T72)*100</f>
        <v>41.33123454013942</v>
      </c>
      <c r="U74" s="2249">
        <f>(U22/U72)*100</f>
        <v>44.871522616266724</v>
      </c>
      <c r="V74" s="2249">
        <f t="shared" ref="V74:W74" si="24">(V22/V72)*100</f>
        <v>55.816059569329845</v>
      </c>
      <c r="W74" s="2249">
        <f t="shared" si="24"/>
        <v>54.482824610085167</v>
      </c>
    </row>
    <row r="76" spans="2:24" ht="13.5" customHeight="1">
      <c r="B76" s="2223" t="s">
        <v>153</v>
      </c>
      <c r="D76" s="2223" t="b">
        <f>IF(D38&lt;0, (D38/D22)*100)</f>
        <v>0</v>
      </c>
      <c r="E76" s="2223" t="b">
        <f>IF(E38&lt;0, (E38/E22)*100)</f>
        <v>0</v>
      </c>
      <c r="F76" s="2223" t="b">
        <f>IF(F38&lt;0, (F38/F22)*100)</f>
        <v>0</v>
      </c>
      <c r="G76" s="2223" t="b">
        <f t="shared" ref="G76:X76" si="25">IF(G38&lt;0, (G38/G22)*100)</f>
        <v>0</v>
      </c>
      <c r="H76" s="2223" t="b">
        <f t="shared" si="25"/>
        <v>0</v>
      </c>
      <c r="I76" s="2223" t="b">
        <f t="shared" si="25"/>
        <v>0</v>
      </c>
      <c r="J76" s="2223">
        <f t="shared" si="25"/>
        <v>-0.70298769771528991</v>
      </c>
      <c r="K76" s="2223" t="b">
        <f t="shared" si="25"/>
        <v>0</v>
      </c>
      <c r="L76" s="2223" t="b">
        <f t="shared" si="25"/>
        <v>0</v>
      </c>
      <c r="M76" s="2223" t="b">
        <f t="shared" si="25"/>
        <v>0</v>
      </c>
      <c r="N76" s="2223" t="b">
        <f t="shared" si="25"/>
        <v>0</v>
      </c>
      <c r="O76" s="2223" t="b">
        <f t="shared" si="25"/>
        <v>0</v>
      </c>
      <c r="P76" s="2223" t="b">
        <f t="shared" si="25"/>
        <v>0</v>
      </c>
      <c r="Q76" s="2223" t="b">
        <f t="shared" si="25"/>
        <v>0</v>
      </c>
      <c r="R76" s="2223" t="b">
        <f t="shared" si="25"/>
        <v>0</v>
      </c>
      <c r="S76" s="2223" t="b">
        <f t="shared" si="25"/>
        <v>0</v>
      </c>
      <c r="T76" s="2223" t="b">
        <f>IF(T38&lt;0, (T38/T22)*100)</f>
        <v>0</v>
      </c>
      <c r="U76" s="2223" t="b">
        <f>IF(U38&lt;0, (U38/U22)*100)</f>
        <v>0</v>
      </c>
      <c r="V76" s="2223" t="b">
        <f t="shared" si="25"/>
        <v>0</v>
      </c>
      <c r="W76" s="2223" t="b">
        <f t="shared" si="25"/>
        <v>0</v>
      </c>
      <c r="X76" s="2223" t="b">
        <f t="shared" si="25"/>
        <v>0</v>
      </c>
    </row>
    <row r="78" spans="2:24">
      <c r="F78" s="2237">
        <f t="shared" ref="F78:U78" si="26">F6+F46-F24</f>
        <v>500000</v>
      </c>
      <c r="G78" s="2237">
        <f t="shared" si="26"/>
        <v>9500000</v>
      </c>
      <c r="H78" s="2237">
        <f t="shared" si="26"/>
        <v>-1000000</v>
      </c>
      <c r="I78" s="2237">
        <f t="shared" si="26"/>
        <v>-1000000</v>
      </c>
      <c r="J78" s="2237">
        <f t="shared" si="26"/>
        <v>200000</v>
      </c>
      <c r="K78" s="2237">
        <f t="shared" si="26"/>
        <v>0</v>
      </c>
      <c r="L78" s="2237">
        <f t="shared" si="26"/>
        <v>0</v>
      </c>
      <c r="M78" s="2237">
        <f t="shared" si="26"/>
        <v>0</v>
      </c>
      <c r="N78" s="2237">
        <f t="shared" si="26"/>
        <v>1500000</v>
      </c>
      <c r="O78" s="2237">
        <f t="shared" si="26"/>
        <v>1500000</v>
      </c>
      <c r="P78" s="2237">
        <f t="shared" si="26"/>
        <v>100000</v>
      </c>
      <c r="Q78" s="2237">
        <f t="shared" si="26"/>
        <v>100000</v>
      </c>
      <c r="R78" s="2237">
        <f t="shared" si="26"/>
        <v>0</v>
      </c>
      <c r="S78" s="2237">
        <f t="shared" si="26"/>
        <v>0</v>
      </c>
      <c r="T78" s="2237">
        <f t="shared" si="26"/>
        <v>0</v>
      </c>
      <c r="U78" s="2237">
        <f t="shared" si="26"/>
        <v>0</v>
      </c>
    </row>
    <row r="83" spans="15:21">
      <c r="O83" s="2239"/>
      <c r="P83" s="2239"/>
      <c r="Q83" s="2239"/>
      <c r="R83" s="2239"/>
      <c r="S83" s="2239"/>
      <c r="T83" s="2239"/>
      <c r="U83" s="2239"/>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50" t="s">
        <v>6531</v>
      </c>
      <c r="B1" s="1566" t="s">
        <v>6532</v>
      </c>
      <c r="C1" s="1566"/>
      <c r="D1" s="1567"/>
      <c r="E1" s="1567"/>
      <c r="F1" s="1567"/>
      <c r="G1" s="1567"/>
      <c r="H1" s="1567"/>
      <c r="I1" s="1567"/>
      <c r="J1" s="1567"/>
      <c r="K1" s="1567"/>
      <c r="L1" s="1567"/>
      <c r="M1" s="1567"/>
      <c r="N1" s="1567"/>
      <c r="O1" s="1568"/>
      <c r="P1" s="1568"/>
      <c r="Q1" s="1568"/>
      <c r="R1" s="1569"/>
      <c r="S1" s="1568"/>
      <c r="T1" s="1568"/>
      <c r="U1" s="1568"/>
      <c r="V1" s="1568"/>
      <c r="W1" s="1568"/>
      <c r="X1" s="1568"/>
      <c r="Y1" s="1698"/>
      <c r="Z1" s="1698"/>
      <c r="AA1" s="1698"/>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6533</v>
      </c>
      <c r="C2" s="1571"/>
      <c r="D2" s="1568"/>
      <c r="E2" s="1568"/>
      <c r="F2" s="1568"/>
      <c r="G2" s="1568"/>
      <c r="H2" s="1568"/>
      <c r="I2" s="1568"/>
      <c r="J2" s="1568"/>
      <c r="K2" s="1568"/>
      <c r="L2" s="1568"/>
      <c r="M2" s="1568"/>
      <c r="N2" s="1568"/>
      <c r="O2" s="1568"/>
      <c r="P2" s="1568"/>
      <c r="Q2" s="1568"/>
      <c r="R2" s="1572"/>
      <c r="S2" s="1573"/>
      <c r="T2" s="1574"/>
      <c r="U2" s="1568"/>
      <c r="V2" s="1568"/>
      <c r="W2" s="1568"/>
      <c r="X2" s="1568"/>
      <c r="Y2" s="1698"/>
      <c r="Z2" s="1698"/>
      <c r="AA2" s="1698"/>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8"/>
      <c r="Z3" s="1698"/>
      <c r="AA3" s="1698"/>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8"/>
      <c r="Z4" s="1698"/>
      <c r="AA4" s="1698"/>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8"/>
      <c r="Z5" s="1698"/>
      <c r="AA5" s="1698"/>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1" t="s">
        <v>33</v>
      </c>
      <c r="B6" s="2266" t="s">
        <v>33</v>
      </c>
      <c r="C6" s="2005" t="s">
        <v>35</v>
      </c>
      <c r="D6" s="2262">
        <f>D8+D23</f>
        <v>6479000000</v>
      </c>
      <c r="E6" s="2262">
        <f t="shared" ref="E6:L6" si="0">E8+E23</f>
        <v>6983000000</v>
      </c>
      <c r="F6" s="2262">
        <f t="shared" si="0"/>
        <v>7408000000</v>
      </c>
      <c r="G6" s="2262">
        <f t="shared" si="0"/>
        <v>7709000000</v>
      </c>
      <c r="H6" s="2262">
        <f t="shared" si="0"/>
        <v>8452000000</v>
      </c>
      <c r="I6" s="2262">
        <f t="shared" si="0"/>
        <v>8976000000</v>
      </c>
      <c r="J6" s="2262">
        <f t="shared" si="0"/>
        <v>9756000000</v>
      </c>
      <c r="K6" s="2262">
        <f t="shared" si="0"/>
        <v>10902000000</v>
      </c>
      <c r="L6" s="2262">
        <f t="shared" si="0"/>
        <v>13357000000</v>
      </c>
      <c r="M6" s="2263">
        <f>M7</f>
        <v>13762000000</v>
      </c>
      <c r="N6" s="2263">
        <f t="shared" ref="N6:R6" si="1">N7</f>
        <v>14823000000</v>
      </c>
      <c r="O6" s="2263">
        <f t="shared" si="1"/>
        <v>16055000000</v>
      </c>
      <c r="P6" s="2262">
        <f t="shared" si="1"/>
        <v>16939000000</v>
      </c>
      <c r="Q6" s="2262">
        <f t="shared" si="1"/>
        <v>18150000000</v>
      </c>
      <c r="R6" s="2262">
        <f t="shared" si="1"/>
        <v>20190000000</v>
      </c>
      <c r="S6" s="2262">
        <v>19945000000</v>
      </c>
      <c r="T6" s="2262">
        <v>20568000000</v>
      </c>
      <c r="U6" s="2010">
        <v>23671000000</v>
      </c>
      <c r="V6" s="2010">
        <f>V8+V23</f>
        <v>26427000000</v>
      </c>
      <c r="W6" s="2010">
        <f>W8+W23</f>
        <v>29947000000</v>
      </c>
      <c r="X6" s="2264"/>
      <c r="Y6" s="1727"/>
      <c r="Z6" s="1727"/>
      <c r="AA6" s="1727"/>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6534</v>
      </c>
      <c r="D7" s="2060">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8"/>
      <c r="Z7" s="1698"/>
      <c r="AA7" s="1698"/>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60">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8"/>
      <c r="Z8" s="1698"/>
      <c r="AA8" s="1698"/>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3850</v>
      </c>
      <c r="C9" s="1577" t="s">
        <v>41</v>
      </c>
      <c r="D9" s="2071">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8"/>
      <c r="Z9" s="1698"/>
      <c r="AA9" s="169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992</v>
      </c>
      <c r="B10" s="1582" t="s">
        <v>5427</v>
      </c>
      <c r="C10" s="1567" t="s">
        <v>44</v>
      </c>
      <c r="D10" s="2071">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1">
        <v>7577000000</v>
      </c>
      <c r="U10" s="1592">
        <v>9184000000</v>
      </c>
      <c r="V10" s="125">
        <v>8277000000</v>
      </c>
      <c r="W10" s="125">
        <v>10415000000</v>
      </c>
      <c r="X10" s="1568"/>
      <c r="Y10" s="1568"/>
      <c r="Z10" s="1698"/>
      <c r="AA10" s="1698"/>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1053</v>
      </c>
      <c r="B11" s="1582" t="s">
        <v>6535</v>
      </c>
      <c r="C11" s="1567" t="s">
        <v>44</v>
      </c>
      <c r="D11" s="2071">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1">
        <v>640000000</v>
      </c>
      <c r="U11" s="1592">
        <v>700000000</v>
      </c>
      <c r="V11" s="125">
        <v>1286000000</v>
      </c>
      <c r="W11" s="125">
        <v>1395000000</v>
      </c>
      <c r="X11" s="1568"/>
      <c r="Y11" s="1568"/>
      <c r="Z11" s="1698"/>
      <c r="AA11" s="169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60">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1">
        <v>5138000000</v>
      </c>
      <c r="U12" s="1592">
        <v>5871000000</v>
      </c>
      <c r="V12" s="125">
        <v>7081000000</v>
      </c>
      <c r="W12" s="125">
        <v>7546000000</v>
      </c>
      <c r="X12" s="1568"/>
      <c r="Y12" s="1568"/>
      <c r="Z12" s="1698"/>
      <c r="AA12" s="1698"/>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6536</v>
      </c>
      <c r="D13" s="2060"/>
      <c r="E13" s="2060"/>
      <c r="F13" s="2060"/>
      <c r="G13" s="2060"/>
      <c r="H13" s="1579">
        <v>1139000000</v>
      </c>
      <c r="I13" s="1579">
        <v>1189000000</v>
      </c>
      <c r="J13" s="1579">
        <v>1252000000</v>
      </c>
      <c r="K13" s="1579">
        <v>1346000000</v>
      </c>
      <c r="L13" s="1579">
        <v>1627000000</v>
      </c>
      <c r="M13" s="1579"/>
      <c r="N13" s="1579"/>
      <c r="O13" s="1579"/>
      <c r="P13" s="1579"/>
      <c r="Q13" s="1579"/>
      <c r="R13" s="1579"/>
      <c r="S13" s="1579"/>
      <c r="T13" s="2071"/>
      <c r="U13" s="1592"/>
      <c r="V13" s="1592"/>
      <c r="W13" s="1568"/>
      <c r="X13" s="1568"/>
      <c r="Y13" s="1698"/>
      <c r="Z13" s="1698"/>
      <c r="AA13" s="169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643</v>
      </c>
      <c r="B14" s="1582" t="s">
        <v>643</v>
      </c>
      <c r="C14" s="1567" t="s">
        <v>6536</v>
      </c>
      <c r="D14" s="2060"/>
      <c r="E14" s="2060"/>
      <c r="F14" s="2060"/>
      <c r="G14" s="2060"/>
      <c r="H14" s="1579">
        <v>1119000000</v>
      </c>
      <c r="I14" s="1579">
        <v>1112000000</v>
      </c>
      <c r="J14" s="1579">
        <v>1214000000</v>
      </c>
      <c r="K14" s="1579">
        <v>1314000000</v>
      </c>
      <c r="L14" s="1579">
        <v>1682000000</v>
      </c>
      <c r="M14" s="1579"/>
      <c r="N14" s="1579"/>
      <c r="O14" s="1579"/>
      <c r="P14" s="1579"/>
      <c r="Q14" s="1579"/>
      <c r="R14" s="1579"/>
      <c r="S14" s="1579"/>
      <c r="T14" s="2071"/>
      <c r="U14" s="1592"/>
      <c r="V14" s="1592"/>
      <c r="W14" s="1568"/>
      <c r="X14" s="1568"/>
      <c r="Y14" s="1698"/>
      <c r="Z14" s="1698"/>
      <c r="AA14" s="2254"/>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3173</v>
      </c>
      <c r="B15" s="1582" t="s">
        <v>3173</v>
      </c>
      <c r="C15" s="1567" t="s">
        <v>44</v>
      </c>
      <c r="D15" s="2060"/>
      <c r="E15" s="2060"/>
      <c r="F15" s="2060"/>
      <c r="G15" s="2060"/>
      <c r="H15" s="1579">
        <v>1150000000</v>
      </c>
      <c r="I15" s="1579">
        <v>1212000000</v>
      </c>
      <c r="J15" s="1579">
        <v>1255000000</v>
      </c>
      <c r="K15" s="1579">
        <v>1362000000</v>
      </c>
      <c r="L15" s="1579">
        <v>1465000000</v>
      </c>
      <c r="M15" s="1579"/>
      <c r="N15" s="1579"/>
      <c r="O15" s="1579"/>
      <c r="P15" s="1579"/>
      <c r="Q15" s="1579"/>
      <c r="R15" s="1579"/>
      <c r="S15" s="1579">
        <v>1773000000</v>
      </c>
      <c r="T15" s="2071">
        <v>2174000000</v>
      </c>
      <c r="U15" s="1592">
        <v>2418000000</v>
      </c>
      <c r="V15" s="125">
        <v>3051000000</v>
      </c>
      <c r="W15" s="125">
        <v>3404000000</v>
      </c>
      <c r="X15" s="1568"/>
      <c r="Y15" s="1568"/>
      <c r="Z15" s="1698"/>
      <c r="AA15" s="169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6537</v>
      </c>
      <c r="D16" s="2060"/>
      <c r="E16" s="2060"/>
      <c r="F16" s="2060"/>
      <c r="G16" s="2060"/>
      <c r="H16" s="1579">
        <v>700000000</v>
      </c>
      <c r="I16" s="1579">
        <v>741000000</v>
      </c>
      <c r="J16" s="1579">
        <v>759000000</v>
      </c>
      <c r="K16" s="1579">
        <v>824000000</v>
      </c>
      <c r="L16" s="1579">
        <v>884000000</v>
      </c>
      <c r="M16" s="1579"/>
      <c r="N16" s="1579"/>
      <c r="O16" s="1579"/>
      <c r="P16" s="1579"/>
      <c r="Q16" s="1579"/>
      <c r="R16" s="1579"/>
      <c r="S16" s="1579"/>
      <c r="T16" s="2071"/>
      <c r="U16" s="1592"/>
      <c r="V16" s="1592"/>
      <c r="W16" s="1568"/>
      <c r="X16" s="1568"/>
      <c r="Y16" s="1698"/>
      <c r="Z16" s="1698"/>
      <c r="AA16" s="169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643</v>
      </c>
      <c r="B17" s="1582" t="s">
        <v>643</v>
      </c>
      <c r="C17" s="1567" t="s">
        <v>6537</v>
      </c>
      <c r="D17" s="2060"/>
      <c r="E17" s="2060"/>
      <c r="F17" s="2060"/>
      <c r="G17" s="2060"/>
      <c r="H17" s="1579">
        <v>451000000</v>
      </c>
      <c r="I17" s="1579">
        <v>471000000</v>
      </c>
      <c r="J17" s="1579">
        <v>496000000</v>
      </c>
      <c r="K17" s="1579">
        <v>538000000</v>
      </c>
      <c r="L17" s="1579">
        <v>581000000</v>
      </c>
      <c r="M17" s="1579"/>
      <c r="N17" s="1579"/>
      <c r="O17" s="1579"/>
      <c r="P17" s="1579"/>
      <c r="Q17" s="1579"/>
      <c r="R17" s="1579"/>
      <c r="S17" s="1579"/>
      <c r="T17" s="2071"/>
      <c r="U17" s="1592"/>
      <c r="V17" s="1592"/>
      <c r="W17" s="1568"/>
      <c r="X17" s="1568"/>
      <c r="Y17" s="1698"/>
      <c r="Z17" s="1698"/>
      <c r="AA17" s="1698"/>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5670</v>
      </c>
      <c r="C18" s="1567" t="s">
        <v>44</v>
      </c>
      <c r="D18" s="2267">
        <f>D9-D10-D11-D12</f>
        <v>1669000000</v>
      </c>
      <c r="E18" s="2267">
        <f>E9-E10-E11-E12</f>
        <v>1809000000</v>
      </c>
      <c r="F18" s="2267">
        <f>F9-F10-F11-F12</f>
        <v>1914000000</v>
      </c>
      <c r="G18" s="2267">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1">
        <v>3174000000</v>
      </c>
      <c r="U18" s="1592">
        <v>3425000000</v>
      </c>
      <c r="V18" s="125">
        <v>3765000000</v>
      </c>
      <c r="W18" s="125">
        <v>4252000000</v>
      </c>
      <c r="X18" s="1568"/>
      <c r="Y18" s="1568"/>
      <c r="Z18" s="1698"/>
      <c r="AA18" s="1698"/>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6538</v>
      </c>
      <c r="D19" s="2060"/>
      <c r="E19" s="2060"/>
      <c r="F19" s="2060"/>
      <c r="G19" s="2060"/>
      <c r="H19" s="1579">
        <v>842000000</v>
      </c>
      <c r="I19" s="1579">
        <v>928000000</v>
      </c>
      <c r="J19" s="1579">
        <v>1066000000</v>
      </c>
      <c r="K19" s="1579">
        <v>1176000000</v>
      </c>
      <c r="L19" s="1579">
        <v>1288000000</v>
      </c>
      <c r="M19" s="1579"/>
      <c r="N19" s="1579"/>
      <c r="O19" s="1579"/>
      <c r="P19" s="1579"/>
      <c r="Q19" s="1579"/>
      <c r="R19" s="1579"/>
      <c r="S19" s="1579"/>
      <c r="T19" s="2071"/>
      <c r="U19" s="1592"/>
      <c r="V19" s="1592"/>
      <c r="W19" s="1568"/>
      <c r="X19" s="1568"/>
      <c r="Y19" s="1698"/>
      <c r="Z19" s="1698"/>
      <c r="AA19" s="1698"/>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643</v>
      </c>
      <c r="B20" s="1582" t="s">
        <v>643</v>
      </c>
      <c r="C20" s="1567" t="s">
        <v>6538</v>
      </c>
      <c r="D20" s="2060"/>
      <c r="E20" s="2060"/>
      <c r="F20" s="2060"/>
      <c r="G20" s="2060"/>
      <c r="H20" s="1579">
        <v>62000000</v>
      </c>
      <c r="I20" s="1579">
        <v>72000000</v>
      </c>
      <c r="J20" s="1579">
        <v>87000000</v>
      </c>
      <c r="K20" s="1579">
        <v>98000000</v>
      </c>
      <c r="L20" s="1579">
        <v>124000000</v>
      </c>
      <c r="M20" s="1579"/>
      <c r="N20" s="1579"/>
      <c r="O20" s="1579"/>
      <c r="P20" s="1579"/>
      <c r="Q20" s="1579"/>
      <c r="R20" s="1579"/>
      <c r="S20" s="1579"/>
      <c r="T20" s="2071"/>
      <c r="U20" s="1592"/>
      <c r="V20" s="1592"/>
      <c r="W20" s="1568"/>
      <c r="X20" s="1568"/>
      <c r="Y20" s="1698"/>
      <c r="Z20" s="1698"/>
      <c r="AA20" s="1698"/>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6539</v>
      </c>
      <c r="C21" s="1577" t="s">
        <v>41</v>
      </c>
      <c r="D21" s="2060">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8">
        <f>S8-S9-S22</f>
        <v>1166000000</v>
      </c>
      <c r="T21" s="2268">
        <f>T8-T9-T22</f>
        <v>1736000000</v>
      </c>
      <c r="U21" s="2268">
        <f>U8-U9-U22</f>
        <v>1811000000</v>
      </c>
      <c r="V21" s="125">
        <v>2602000000</v>
      </c>
      <c r="W21" s="125">
        <v>2682000000</v>
      </c>
      <c r="X21" s="1568"/>
      <c r="Y21" s="1568"/>
      <c r="Z21" s="1698"/>
      <c r="AA21" s="1698"/>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6540</v>
      </c>
      <c r="B22" s="1580" t="s">
        <v>6541</v>
      </c>
      <c r="C22" s="1577" t="s">
        <v>41</v>
      </c>
      <c r="D22" s="2060"/>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8"/>
      <c r="AA22" s="1698"/>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60">
        <v>83000000</v>
      </c>
      <c r="E23" s="2060">
        <v>79000000</v>
      </c>
      <c r="F23" s="2060">
        <v>118000000</v>
      </c>
      <c r="G23" s="2060">
        <v>77000000</v>
      </c>
      <c r="H23" s="1579">
        <v>73000000</v>
      </c>
      <c r="I23" s="1579">
        <v>70000000</v>
      </c>
      <c r="J23" s="1579">
        <v>48000000</v>
      </c>
      <c r="K23" s="1579">
        <v>36000000</v>
      </c>
      <c r="L23" s="2060">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8"/>
      <c r="AA23" s="1698"/>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5" t="s">
        <v>71</v>
      </c>
      <c r="B24" s="2005" t="s">
        <v>7084</v>
      </c>
      <c r="C24" s="2005" t="s">
        <v>35</v>
      </c>
      <c r="D24" s="2265">
        <f>D26+D40</f>
        <v>7288000000</v>
      </c>
      <c r="E24" s="2265">
        <f t="shared" ref="E24:W24" si="3">E26+E40</f>
        <v>7887000000</v>
      </c>
      <c r="F24" s="2265">
        <f t="shared" si="3"/>
        <v>8230000000</v>
      </c>
      <c r="G24" s="2265">
        <f t="shared" si="3"/>
        <v>8622000000</v>
      </c>
      <c r="H24" s="2265">
        <f t="shared" si="3"/>
        <v>9411000000</v>
      </c>
      <c r="I24" s="2265">
        <f t="shared" si="3"/>
        <v>10102000000</v>
      </c>
      <c r="J24" s="2265">
        <f t="shared" si="3"/>
        <v>10856000000</v>
      </c>
      <c r="K24" s="2265">
        <f t="shared" si="3"/>
        <v>11842000000</v>
      </c>
      <c r="L24" s="2265">
        <f t="shared" si="3"/>
        <v>13676000000</v>
      </c>
      <c r="M24" s="2265">
        <f t="shared" si="3"/>
        <v>14511000000</v>
      </c>
      <c r="N24" s="2265">
        <f t="shared" si="3"/>
        <v>15418000000</v>
      </c>
      <c r="O24" s="2265">
        <f>O26+O40</f>
        <v>18367000000</v>
      </c>
      <c r="P24" s="2265">
        <f t="shared" si="3"/>
        <v>20695000000</v>
      </c>
      <c r="Q24" s="2265">
        <f t="shared" si="3"/>
        <v>22748000000</v>
      </c>
      <c r="R24" s="2265">
        <f t="shared" si="3"/>
        <v>22786000000</v>
      </c>
      <c r="S24" s="2265">
        <f t="shared" si="3"/>
        <v>23675000000</v>
      </c>
      <c r="T24" s="2265">
        <f t="shared" si="3"/>
        <v>25838000000</v>
      </c>
      <c r="U24" s="2265">
        <f t="shared" si="3"/>
        <v>29418000000</v>
      </c>
      <c r="V24" s="2265">
        <f t="shared" si="3"/>
        <v>32059000000</v>
      </c>
      <c r="W24" s="2265">
        <f t="shared" si="3"/>
        <v>34304000000</v>
      </c>
      <c r="X24" s="2004"/>
      <c r="Y24" s="1727"/>
      <c r="Z24" s="1727"/>
      <c r="AA24" s="1727"/>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60">
        <f>D26+D40+D44</f>
        <v>7423000000</v>
      </c>
      <c r="E25" s="2060">
        <f t="shared" ref="E25:W25" si="4">E26+E40+E44</f>
        <v>7989000000</v>
      </c>
      <c r="F25" s="2060">
        <f t="shared" si="4"/>
        <v>8326000000</v>
      </c>
      <c r="G25" s="2060">
        <f t="shared" si="4"/>
        <v>8752000000</v>
      </c>
      <c r="H25" s="2060">
        <f t="shared" si="4"/>
        <v>9378000000</v>
      </c>
      <c r="I25" s="2060">
        <f t="shared" si="4"/>
        <v>10118000000</v>
      </c>
      <c r="J25" s="2060">
        <f t="shared" si="4"/>
        <v>10968000000</v>
      </c>
      <c r="K25" s="2060">
        <f t="shared" si="4"/>
        <v>12197000000</v>
      </c>
      <c r="L25" s="2060">
        <f t="shared" si="4"/>
        <v>13723000000</v>
      </c>
      <c r="M25" s="2060">
        <f t="shared" si="4"/>
        <v>15165000000</v>
      </c>
      <c r="N25" s="2060">
        <f t="shared" si="4"/>
        <v>15125000000</v>
      </c>
      <c r="O25" s="2060">
        <f t="shared" si="4"/>
        <v>18108000000</v>
      </c>
      <c r="P25" s="2060">
        <f t="shared" si="4"/>
        <v>20344000000</v>
      </c>
      <c r="Q25" s="2060">
        <f t="shared" si="4"/>
        <v>22747000000</v>
      </c>
      <c r="R25" s="2060">
        <f t="shared" si="4"/>
        <v>23206000000</v>
      </c>
      <c r="S25" s="2060">
        <f t="shared" si="4"/>
        <v>24395000000</v>
      </c>
      <c r="T25" s="2060">
        <f t="shared" si="4"/>
        <v>25929000000</v>
      </c>
      <c r="U25" s="2060">
        <f t="shared" si="4"/>
        <v>29383000000</v>
      </c>
      <c r="V25" s="2060">
        <f t="shared" si="4"/>
        <v>31999000000</v>
      </c>
      <c r="W25" s="2060">
        <f t="shared" si="4"/>
        <v>34288000000</v>
      </c>
      <c r="X25" s="1568"/>
      <c r="Y25" s="1698"/>
      <c r="Z25" s="1698"/>
      <c r="AA25" s="1698"/>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1810</v>
      </c>
      <c r="B26" s="1577" t="s">
        <v>5440</v>
      </c>
      <c r="C26" s="1577" t="s">
        <v>201</v>
      </c>
      <c r="D26" s="2060">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8"/>
      <c r="Z26" s="1698"/>
      <c r="AA26" s="1698"/>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3868</v>
      </c>
      <c r="C27" s="1577" t="s">
        <v>204</v>
      </c>
      <c r="D27" s="2060">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8"/>
      <c r="AA27" s="1698"/>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5673</v>
      </c>
      <c r="C28" s="1577" t="s">
        <v>204</v>
      </c>
      <c r="D28" s="2060">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8"/>
      <c r="AA28" s="169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3872</v>
      </c>
      <c r="C29" s="1577" t="s">
        <v>204</v>
      </c>
      <c r="D29" s="2060">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8"/>
      <c r="Z29" s="1698"/>
      <c r="AA29" s="1698"/>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520</v>
      </c>
      <c r="B30" s="1582" t="s">
        <v>520</v>
      </c>
      <c r="C30" s="1567" t="s">
        <v>211</v>
      </c>
      <c r="D30" s="2060">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8"/>
      <c r="AA30" s="1698"/>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60">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8"/>
      <c r="Z31" s="1698"/>
      <c r="AA31" s="169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2241</v>
      </c>
      <c r="B32" s="1580" t="s">
        <v>6542</v>
      </c>
      <c r="C32" s="1577" t="s">
        <v>204</v>
      </c>
      <c r="D32" s="2060">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8"/>
      <c r="AA32" s="169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6543</v>
      </c>
      <c r="B33" s="1582" t="s">
        <v>6544</v>
      </c>
      <c r="C33" s="1567" t="s">
        <v>489</v>
      </c>
      <c r="D33" s="2060"/>
      <c r="E33" s="2060"/>
      <c r="F33" s="2060"/>
      <c r="G33" s="2060"/>
      <c r="H33" s="1579">
        <v>200000000</v>
      </c>
      <c r="I33" s="1579">
        <v>244000000</v>
      </c>
      <c r="J33" s="1579">
        <v>307000000</v>
      </c>
      <c r="K33" s="1579">
        <v>668000000</v>
      </c>
      <c r="L33" s="1579">
        <v>1048000000</v>
      </c>
      <c r="M33" s="2060"/>
      <c r="N33" s="2060"/>
      <c r="O33" s="2060"/>
      <c r="P33" s="1579">
        <v>1242000000</v>
      </c>
      <c r="Q33" s="1579">
        <v>1450000000</v>
      </c>
      <c r="R33" s="1579">
        <v>1417000000</v>
      </c>
      <c r="S33" s="1579">
        <v>1530000000</v>
      </c>
      <c r="T33" s="1579">
        <v>1581000000</v>
      </c>
      <c r="U33" s="1592">
        <v>1720000000</v>
      </c>
      <c r="V33" s="125">
        <v>1570000000</v>
      </c>
      <c r="W33" s="125">
        <v>1931000000</v>
      </c>
      <c r="X33" s="1568"/>
      <c r="Y33" s="1568"/>
      <c r="Z33" s="1698"/>
      <c r="AA33" s="169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6545</v>
      </c>
      <c r="B34" s="1582" t="s">
        <v>6546</v>
      </c>
      <c r="C34" s="1567" t="s">
        <v>489</v>
      </c>
      <c r="D34" s="2060"/>
      <c r="E34" s="2060"/>
      <c r="F34" s="2060"/>
      <c r="G34" s="2060"/>
      <c r="H34" s="1579">
        <v>203000000</v>
      </c>
      <c r="I34" s="1579">
        <v>414000000</v>
      </c>
      <c r="J34" s="1579">
        <v>500000000</v>
      </c>
      <c r="K34" s="1579">
        <v>450000000</v>
      </c>
      <c r="L34" s="1579">
        <v>806000000</v>
      </c>
      <c r="M34" s="2060"/>
      <c r="N34" s="2060"/>
      <c r="O34" s="2060"/>
      <c r="P34" s="1579">
        <v>2111000000</v>
      </c>
      <c r="Q34" s="1579">
        <v>2854000000</v>
      </c>
      <c r="R34" s="1579">
        <v>2353000000</v>
      </c>
      <c r="S34" s="1579">
        <v>918000000</v>
      </c>
      <c r="T34" s="1579">
        <v>197000000</v>
      </c>
      <c r="U34" s="1592">
        <v>1427000000</v>
      </c>
      <c r="V34" s="125">
        <v>2706000000</v>
      </c>
      <c r="W34" s="13">
        <v>878000000</v>
      </c>
      <c r="X34" s="1568"/>
      <c r="Y34" s="1568"/>
      <c r="Z34" s="1698"/>
      <c r="AA34" s="169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6547</v>
      </c>
      <c r="C35" s="1567" t="s">
        <v>489</v>
      </c>
      <c r="D35" s="2060"/>
      <c r="E35" s="2060"/>
      <c r="F35" s="2060"/>
      <c r="G35" s="2060"/>
      <c r="H35" s="1579">
        <v>670000000</v>
      </c>
      <c r="I35" s="1579">
        <v>701000000</v>
      </c>
      <c r="J35" s="1579">
        <v>736000000</v>
      </c>
      <c r="K35" s="1579">
        <v>778000000</v>
      </c>
      <c r="L35" s="1579">
        <v>886000000</v>
      </c>
      <c r="M35" s="2060"/>
      <c r="N35" s="2060"/>
      <c r="O35" s="2060"/>
      <c r="P35" s="1579">
        <v>1587000000</v>
      </c>
      <c r="Q35" s="1579">
        <v>1655000000</v>
      </c>
      <c r="R35" s="1579">
        <v>2017000000</v>
      </c>
      <c r="S35" s="2268">
        <f>S32-S33-S34</f>
        <v>2416000000</v>
      </c>
      <c r="T35" s="2268">
        <f t="shared" ref="T35:W35" si="6">T32-T33-T34</f>
        <v>2422000000</v>
      </c>
      <c r="U35" s="2268">
        <f t="shared" si="6"/>
        <v>3380000000</v>
      </c>
      <c r="V35" s="2268">
        <f t="shared" si="6"/>
        <v>3274000000</v>
      </c>
      <c r="W35" s="2268">
        <f t="shared" si="6"/>
        <v>3220000000</v>
      </c>
      <c r="X35" s="1568"/>
      <c r="Y35" s="1698"/>
      <c r="Z35" s="1698"/>
      <c r="AA35" s="1698"/>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582</v>
      </c>
      <c r="B36" s="1580" t="s">
        <v>6548</v>
      </c>
      <c r="C36" s="1577" t="s">
        <v>204</v>
      </c>
      <c r="D36" s="2060">
        <v>0</v>
      </c>
      <c r="E36" s="1579">
        <v>0</v>
      </c>
      <c r="F36" s="1579">
        <v>0</v>
      </c>
      <c r="G36" s="1579">
        <v>0</v>
      </c>
      <c r="H36" s="1579">
        <v>0</v>
      </c>
      <c r="I36" s="1579">
        <v>0</v>
      </c>
      <c r="J36" s="1579">
        <v>0</v>
      </c>
      <c r="K36" s="1579">
        <v>0</v>
      </c>
      <c r="L36" s="1579">
        <v>0</v>
      </c>
      <c r="M36" s="2060">
        <v>0</v>
      </c>
      <c r="N36" s="2060">
        <v>0</v>
      </c>
      <c r="O36" s="2060">
        <v>0</v>
      </c>
      <c r="P36" s="1579">
        <v>0</v>
      </c>
      <c r="Q36" s="1579">
        <v>880000000</v>
      </c>
      <c r="R36" s="1579">
        <v>0</v>
      </c>
      <c r="S36" s="1579">
        <v>0</v>
      </c>
      <c r="T36" s="1579">
        <v>0</v>
      </c>
      <c r="U36" s="1592">
        <v>10000000</v>
      </c>
      <c r="V36" s="13">
        <v>70000000</v>
      </c>
      <c r="W36" s="13">
        <v>434000000</v>
      </c>
      <c r="X36" s="1568"/>
      <c r="Y36" s="1568"/>
      <c r="Z36" s="1698"/>
      <c r="AA36" s="169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6549</v>
      </c>
      <c r="B37" s="1582" t="s">
        <v>6550</v>
      </c>
      <c r="C37" s="1567" t="s">
        <v>6551</v>
      </c>
      <c r="D37" s="2060"/>
      <c r="E37" s="2060"/>
      <c r="F37" s="2060"/>
      <c r="G37" s="2060"/>
      <c r="H37" s="2060"/>
      <c r="I37" s="2060"/>
      <c r="J37" s="2060"/>
      <c r="K37" s="2060"/>
      <c r="L37" s="2060"/>
      <c r="M37" s="2060"/>
      <c r="N37" s="2060"/>
      <c r="O37" s="2060"/>
      <c r="P37" s="1579">
        <v>0</v>
      </c>
      <c r="Q37" s="1579">
        <v>880000000</v>
      </c>
      <c r="R37" s="1579"/>
      <c r="S37" s="1579"/>
      <c r="T37" s="2071"/>
      <c r="U37" s="1592"/>
      <c r="V37" s="1592"/>
      <c r="W37" s="1568"/>
      <c r="X37" s="1568"/>
      <c r="Y37" s="1698"/>
      <c r="Z37" s="1698"/>
      <c r="AA37" s="169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6552</v>
      </c>
      <c r="B38" s="1582" t="s">
        <v>6553</v>
      </c>
      <c r="C38" s="1567" t="s">
        <v>6551</v>
      </c>
      <c r="D38" s="2060"/>
      <c r="E38" s="2060"/>
      <c r="F38" s="2060"/>
      <c r="G38" s="2060"/>
      <c r="H38" s="2060"/>
      <c r="I38" s="2060"/>
      <c r="J38" s="2060"/>
      <c r="K38" s="2060"/>
      <c r="L38" s="2060"/>
      <c r="M38" s="2060"/>
      <c r="N38" s="2060"/>
      <c r="O38" s="2060"/>
      <c r="P38" s="1579"/>
      <c r="Q38" s="1579"/>
      <c r="R38" s="1579">
        <v>120000000</v>
      </c>
      <c r="S38" s="1579"/>
      <c r="T38" s="2071"/>
      <c r="U38" s="1592"/>
      <c r="V38" s="1592"/>
      <c r="W38" s="1568"/>
      <c r="X38" s="1568"/>
      <c r="Y38" s="1698"/>
      <c r="Z38" s="1698"/>
      <c r="AA38" s="1698"/>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6554</v>
      </c>
      <c r="B39" s="1582" t="s">
        <v>6555</v>
      </c>
      <c r="C39" s="1567" t="s">
        <v>6551</v>
      </c>
      <c r="D39" s="2060"/>
      <c r="E39" s="2060"/>
      <c r="F39" s="2060"/>
      <c r="G39" s="2060"/>
      <c r="H39" s="2060"/>
      <c r="I39" s="2060"/>
      <c r="J39" s="2060"/>
      <c r="K39" s="2060"/>
      <c r="L39" s="2060"/>
      <c r="M39" s="2060"/>
      <c r="N39" s="2060"/>
      <c r="O39" s="2060"/>
      <c r="P39" s="1579"/>
      <c r="Q39" s="1579"/>
      <c r="R39" s="1579">
        <f>R36-R37-R38</f>
        <v>-120000000</v>
      </c>
      <c r="S39" s="1579"/>
      <c r="T39" s="2071"/>
      <c r="U39" s="1592"/>
      <c r="V39" s="1592"/>
      <c r="W39" s="1568"/>
      <c r="X39" s="1568"/>
      <c r="Y39" s="1698"/>
      <c r="Z39" s="1698"/>
      <c r="AA39" s="1698"/>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5448</v>
      </c>
      <c r="C40" s="1577" t="s">
        <v>201</v>
      </c>
      <c r="D40" s="2060">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8"/>
      <c r="AA40" s="169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6556</v>
      </c>
      <c r="B41" s="1580" t="s">
        <v>6557</v>
      </c>
      <c r="C41" s="1577" t="s">
        <v>241</v>
      </c>
      <c r="D41" s="2060">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1"/>
      <c r="U41" s="1592"/>
      <c r="V41" s="1592"/>
      <c r="W41" s="1568"/>
      <c r="X41" s="1568"/>
      <c r="Y41" s="1698"/>
      <c r="Z41" s="1698"/>
      <c r="AA41" s="169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6558</v>
      </c>
      <c r="B42" s="1580" t="s">
        <v>6559</v>
      </c>
      <c r="C42" s="1577" t="s">
        <v>241</v>
      </c>
      <c r="D42" s="2060">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1"/>
      <c r="U42" s="1592"/>
      <c r="V42" s="1592"/>
      <c r="W42" s="1568"/>
      <c r="X42" s="1568"/>
      <c r="Y42" s="1698"/>
      <c r="Z42" s="1698"/>
      <c r="AA42" s="169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582</v>
      </c>
      <c r="B43" s="1580" t="s">
        <v>6560</v>
      </c>
      <c r="C43" s="1577" t="s">
        <v>241</v>
      </c>
      <c r="D43" s="2060"/>
      <c r="E43" s="2060"/>
      <c r="F43" s="2060"/>
      <c r="G43" s="2060"/>
      <c r="H43" s="1579">
        <v>0</v>
      </c>
      <c r="I43" s="1579">
        <v>0</v>
      </c>
      <c r="J43" s="1579">
        <v>0</v>
      </c>
      <c r="K43" s="1579">
        <v>0</v>
      </c>
      <c r="L43" s="1579">
        <v>0</v>
      </c>
      <c r="M43" s="1579"/>
      <c r="N43" s="1579"/>
      <c r="O43" s="1579"/>
      <c r="P43" s="1579"/>
      <c r="Q43" s="1579"/>
      <c r="R43" s="1579"/>
      <c r="S43" s="1579"/>
      <c r="T43" s="2071"/>
      <c r="U43" s="1592"/>
      <c r="V43" s="1592"/>
      <c r="W43" s="1568"/>
      <c r="X43" s="1568"/>
      <c r="Y43" s="1698"/>
      <c r="Z43" s="1698"/>
      <c r="AA43" s="169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615</v>
      </c>
      <c r="B44" s="1577" t="s">
        <v>5680</v>
      </c>
      <c r="C44" s="1577"/>
      <c r="D44" s="2060">
        <v>135000000</v>
      </c>
      <c r="E44" s="2060">
        <v>102000000</v>
      </c>
      <c r="F44" s="2060">
        <v>96000000</v>
      </c>
      <c r="G44" s="2060">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8"/>
      <c r="Z44" s="1698"/>
      <c r="AA44" s="169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6561</v>
      </c>
      <c r="C45" s="1575"/>
      <c r="D45" s="2060"/>
      <c r="E45" s="2060"/>
      <c r="F45" s="2060"/>
      <c r="G45" s="2060"/>
      <c r="H45" s="2060"/>
      <c r="I45" s="2060"/>
      <c r="J45" s="2060"/>
      <c r="K45" s="2060"/>
      <c r="L45" s="2060"/>
      <c r="M45" s="1579"/>
      <c r="N45" s="1579"/>
      <c r="O45" s="1579"/>
      <c r="P45" s="1579">
        <v>41000000</v>
      </c>
      <c r="Q45" s="1579">
        <v>0</v>
      </c>
      <c r="R45" s="1579">
        <v>0</v>
      </c>
      <c r="S45" s="1579">
        <v>647000000</v>
      </c>
      <c r="T45" s="1579">
        <v>0</v>
      </c>
      <c r="U45" s="1592">
        <v>0</v>
      </c>
      <c r="V45" s="1592"/>
      <c r="W45" s="1568"/>
      <c r="X45" s="1568"/>
    </row>
    <row r="46" spans="1:49">
      <c r="A46" s="1570" t="s">
        <v>76</v>
      </c>
      <c r="B46" s="1577" t="s">
        <v>6562</v>
      </c>
      <c r="C46" s="1575"/>
      <c r="D46" s="2060"/>
      <c r="E46" s="2060"/>
      <c r="F46" s="2060"/>
      <c r="G46" s="2060"/>
      <c r="H46" s="2060"/>
      <c r="I46" s="2060"/>
      <c r="J46" s="2060"/>
      <c r="K46" s="2060"/>
      <c r="L46" s="2060"/>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6563</v>
      </c>
      <c r="C47" s="1575"/>
      <c r="D47" s="2060"/>
      <c r="E47" s="2060"/>
      <c r="F47" s="2060"/>
      <c r="G47" s="2060"/>
      <c r="H47" s="2060"/>
      <c r="I47" s="2060"/>
      <c r="J47" s="2060"/>
      <c r="K47" s="2060"/>
      <c r="L47" s="2060"/>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915</v>
      </c>
      <c r="C48" s="1575"/>
      <c r="D48" s="2060"/>
      <c r="E48" s="2060"/>
      <c r="F48" s="2060"/>
      <c r="G48" s="2060"/>
      <c r="H48" s="2060"/>
      <c r="I48" s="2060"/>
      <c r="J48" s="2060"/>
      <c r="K48" s="2060"/>
      <c r="L48" s="2060"/>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6564</v>
      </c>
      <c r="C49" s="1575"/>
      <c r="D49" s="2060">
        <v>-650000000</v>
      </c>
      <c r="E49" s="2060">
        <v>-1084000000</v>
      </c>
      <c r="F49" s="2060">
        <v>-1035000000</v>
      </c>
      <c r="G49" s="2060">
        <v>-1120000000</v>
      </c>
      <c r="H49" s="2060">
        <v>-999000000</v>
      </c>
      <c r="I49" s="2060">
        <v>-1213000000</v>
      </c>
      <c r="J49" s="2060">
        <v>-1260000000</v>
      </c>
      <c r="K49" s="2060">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6565</v>
      </c>
      <c r="C50" s="1575"/>
      <c r="D50" s="2060">
        <v>650000000</v>
      </c>
      <c r="E50" s="2060">
        <v>-994000000</v>
      </c>
      <c r="F50" s="2060">
        <v>-578000000</v>
      </c>
      <c r="G50" s="2060">
        <v>-1035000000</v>
      </c>
      <c r="H50" s="2060">
        <v>-801000000</v>
      </c>
      <c r="I50" s="2060">
        <v>-973000000</v>
      </c>
      <c r="J50" s="2060">
        <v>1788000000</v>
      </c>
      <c r="K50" s="2060">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5" t="s">
        <v>115</v>
      </c>
      <c r="B51" s="2051" t="s">
        <v>6566</v>
      </c>
      <c r="C51" s="2005" t="s">
        <v>35</v>
      </c>
      <c r="D51" s="2265">
        <f>D52+D64</f>
        <v>992000000</v>
      </c>
      <c r="E51" s="2265">
        <f t="shared" ref="E51:K51" si="7">E52+E64</f>
        <v>1005000000</v>
      </c>
      <c r="F51" s="2265">
        <f t="shared" si="7"/>
        <v>917000000</v>
      </c>
      <c r="G51" s="2265">
        <f t="shared" si="7"/>
        <v>1043000000</v>
      </c>
      <c r="H51" s="2265">
        <f t="shared" si="7"/>
        <v>926000000</v>
      </c>
      <c r="I51" s="2265">
        <f t="shared" si="7"/>
        <v>1143000000</v>
      </c>
      <c r="J51" s="2265">
        <f t="shared" si="7"/>
        <v>1212000000</v>
      </c>
      <c r="K51" s="2265">
        <f t="shared" si="7"/>
        <v>1295000000</v>
      </c>
      <c r="L51" s="2265">
        <f>L53+L56+L64</f>
        <v>456000000</v>
      </c>
      <c r="M51" s="2265">
        <f>M53+M56+M64</f>
        <v>-460000000</v>
      </c>
      <c r="N51" s="2265">
        <f t="shared" ref="N51:R51" si="8">N52</f>
        <v>-1060000000</v>
      </c>
      <c r="O51" s="2265">
        <f t="shared" si="8"/>
        <v>1600000000</v>
      </c>
      <c r="P51" s="2265">
        <f t="shared" si="8"/>
        <v>2899000000</v>
      </c>
      <c r="Q51" s="2265">
        <f t="shared" si="8"/>
        <v>3333000000</v>
      </c>
      <c r="R51" s="2265">
        <f t="shared" si="8"/>
        <v>5143000000</v>
      </c>
      <c r="S51" s="2265">
        <v>4666000000</v>
      </c>
      <c r="T51" s="2265">
        <v>5808000000</v>
      </c>
      <c r="U51" s="2010">
        <v>5712000000</v>
      </c>
      <c r="V51" s="2010">
        <f>V53+V56</f>
        <v>5573000000</v>
      </c>
      <c r="W51" s="2010">
        <f>W53+W56</f>
        <v>4340000000</v>
      </c>
      <c r="X51" s="2264"/>
      <c r="Y51" s="2004"/>
      <c r="Z51" s="2004"/>
      <c r="AA51" s="2004"/>
    </row>
    <row r="52" spans="1:27">
      <c r="A52" s="1570" t="s">
        <v>76</v>
      </c>
      <c r="B52" s="1577" t="s">
        <v>115</v>
      </c>
      <c r="D52" s="2060">
        <v>650000000</v>
      </c>
      <c r="E52" s="1579">
        <v>994000000</v>
      </c>
      <c r="F52" s="1579">
        <v>578000000</v>
      </c>
      <c r="G52" s="1579">
        <v>1035000000</v>
      </c>
      <c r="H52" s="2060">
        <v>801000000</v>
      </c>
      <c r="I52" s="2060">
        <v>973000000</v>
      </c>
      <c r="J52" s="1579">
        <v>-1788000000</v>
      </c>
      <c r="K52" s="1579">
        <v>904000000</v>
      </c>
      <c r="L52" s="2060">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60">
        <v>-51000000</v>
      </c>
      <c r="E53" s="1579">
        <v>1089000000</v>
      </c>
      <c r="F53" s="1579">
        <v>683000000</v>
      </c>
      <c r="G53" s="1579">
        <v>808000000</v>
      </c>
      <c r="H53" s="2060">
        <v>207000000</v>
      </c>
      <c r="I53" s="2060">
        <v>284000000</v>
      </c>
      <c r="J53" s="1579">
        <v>-1222000000</v>
      </c>
      <c r="K53" s="1579">
        <v>-429000000</v>
      </c>
      <c r="L53" s="2060">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1107</v>
      </c>
      <c r="B54" s="1580" t="s">
        <v>1107</v>
      </c>
      <c r="C54" s="1577" t="s">
        <v>264</v>
      </c>
      <c r="D54" s="2060"/>
      <c r="E54" s="2060"/>
      <c r="F54" s="2060"/>
      <c r="G54" s="2060"/>
      <c r="H54" s="2060"/>
      <c r="I54" s="2060"/>
      <c r="J54" s="2060"/>
      <c r="K54" s="2060"/>
      <c r="L54" s="2060"/>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60"/>
      <c r="E55" s="2060"/>
      <c r="F55" s="2060"/>
      <c r="G55" s="2060"/>
      <c r="H55" s="2060"/>
      <c r="I55" s="2060"/>
      <c r="J55" s="2060"/>
      <c r="K55" s="2060"/>
      <c r="L55" s="2060"/>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60">
        <v>701000000</v>
      </c>
      <c r="E56" s="1579">
        <v>-95000000</v>
      </c>
      <c r="F56" s="1579">
        <v>-105000000</v>
      </c>
      <c r="G56" s="1579">
        <v>227000000</v>
      </c>
      <c r="H56" s="2060">
        <v>595000000</v>
      </c>
      <c r="I56" s="2060">
        <v>689000000</v>
      </c>
      <c r="J56" s="1579">
        <v>-566000000</v>
      </c>
      <c r="K56" s="1579">
        <v>1333000000</v>
      </c>
      <c r="L56" s="2060">
        <v>89000000</v>
      </c>
      <c r="M56" s="2268">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9" t="s">
        <v>6567</v>
      </c>
      <c r="B57" s="2619" t="s">
        <v>6567</v>
      </c>
      <c r="C57" s="2619" t="s">
        <v>124</v>
      </c>
      <c r="D57" s="2060"/>
      <c r="E57" s="1579"/>
      <c r="F57" s="1579"/>
      <c r="G57" s="1579"/>
      <c r="H57" s="2060"/>
      <c r="I57" s="2060"/>
      <c r="J57" s="1579"/>
      <c r="K57" s="1579"/>
      <c r="L57" s="2060"/>
      <c r="M57" s="1579"/>
      <c r="N57" s="1579"/>
      <c r="O57" s="1579"/>
      <c r="P57" s="1579"/>
      <c r="Q57" s="1579"/>
      <c r="R57" s="1579"/>
      <c r="S57" s="1579">
        <v>590000000</v>
      </c>
      <c r="T57" s="1579">
        <v>2059000000</v>
      </c>
      <c r="U57" s="1592">
        <v>1279000000</v>
      </c>
      <c r="V57" s="125">
        <v>-2255000000</v>
      </c>
      <c r="W57" s="13">
        <v>-30000000</v>
      </c>
      <c r="X57" s="1568"/>
      <c r="Y57" s="1568"/>
    </row>
    <row r="58" spans="1:27">
      <c r="A58" s="2619" t="s">
        <v>6568</v>
      </c>
      <c r="B58" s="2619" t="s">
        <v>6568</v>
      </c>
      <c r="C58" s="2619" t="s">
        <v>124</v>
      </c>
      <c r="D58" s="2060"/>
      <c r="E58" s="1579"/>
      <c r="F58" s="1579"/>
      <c r="G58" s="1579"/>
      <c r="H58" s="2060"/>
      <c r="I58" s="2060"/>
      <c r="J58" s="1579"/>
      <c r="K58" s="1579"/>
      <c r="L58" s="2060"/>
      <c r="M58" s="1579"/>
      <c r="N58" s="1579"/>
      <c r="O58" s="1579"/>
      <c r="P58" s="1579"/>
      <c r="Q58" s="1579"/>
      <c r="R58" s="1579"/>
      <c r="S58" s="1579">
        <v>-249000000</v>
      </c>
      <c r="T58" s="1579">
        <v>1271000000</v>
      </c>
      <c r="U58" s="1592">
        <v>-1016000000</v>
      </c>
      <c r="V58" s="13">
        <v>600000000</v>
      </c>
      <c r="W58" s="13">
        <v>610000000</v>
      </c>
      <c r="X58" s="1568"/>
      <c r="Y58" s="1568"/>
    </row>
    <row r="59" spans="1:27">
      <c r="A59" s="1580" t="s">
        <v>1107</v>
      </c>
      <c r="B59" s="1580" t="s">
        <v>1107</v>
      </c>
      <c r="C59" s="1577" t="s">
        <v>124</v>
      </c>
      <c r="D59" s="2060"/>
      <c r="E59" s="2060"/>
      <c r="F59" s="2060"/>
      <c r="G59" s="2060"/>
      <c r="H59" s="2060"/>
      <c r="I59" s="2060"/>
      <c r="J59" s="2060"/>
      <c r="K59" s="2060"/>
      <c r="L59" s="2060"/>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60"/>
      <c r="E60" s="2060"/>
      <c r="F60" s="2060"/>
      <c r="G60" s="2060"/>
      <c r="H60" s="2060"/>
      <c r="I60" s="2060"/>
      <c r="J60" s="2060"/>
      <c r="K60" s="2060"/>
      <c r="L60" s="2060"/>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6569</v>
      </c>
      <c r="B61" s="1580" t="s">
        <v>6570</v>
      </c>
      <c r="C61" s="1577" t="s">
        <v>124</v>
      </c>
      <c r="D61" s="2060"/>
      <c r="E61" s="2060"/>
      <c r="F61" s="2060"/>
      <c r="G61" s="2060"/>
      <c r="H61" s="2060"/>
      <c r="I61" s="2060"/>
      <c r="J61" s="2060"/>
      <c r="K61" s="2060"/>
      <c r="L61" s="2060"/>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6571</v>
      </c>
      <c r="B62" s="1580" t="s">
        <v>6572</v>
      </c>
      <c r="C62" s="1577" t="s">
        <v>124</v>
      </c>
      <c r="D62" s="2060"/>
      <c r="E62" s="2060"/>
      <c r="F62" s="2060"/>
      <c r="G62" s="2060"/>
      <c r="H62" s="2060"/>
      <c r="I62" s="2060"/>
      <c r="J62" s="2060"/>
      <c r="K62" s="2060"/>
      <c r="L62" s="2060"/>
      <c r="M62" s="1579"/>
      <c r="N62" s="1579"/>
      <c r="O62" s="1579"/>
      <c r="P62" s="1579">
        <v>0</v>
      </c>
      <c r="Q62" s="1579">
        <v>0</v>
      </c>
      <c r="R62" s="1579">
        <v>0</v>
      </c>
      <c r="S62" s="1579"/>
      <c r="T62" s="1579"/>
      <c r="U62" s="1568"/>
      <c r="V62" s="1568"/>
      <c r="W62" s="1568"/>
      <c r="X62" s="1568"/>
    </row>
    <row r="63" spans="1:27">
      <c r="A63" s="2615" t="s">
        <v>925</v>
      </c>
      <c r="B63" s="2615" t="s">
        <v>925</v>
      </c>
      <c r="C63" s="2619" t="s">
        <v>124</v>
      </c>
      <c r="D63" s="2060"/>
      <c r="E63" s="2060"/>
      <c r="F63" s="2060"/>
      <c r="G63" s="2060"/>
      <c r="H63" s="2060"/>
      <c r="I63" s="2060"/>
      <c r="J63" s="2060"/>
      <c r="K63" s="2060"/>
      <c r="L63" s="2060"/>
      <c r="M63" s="1579"/>
      <c r="N63" s="1579"/>
      <c r="O63" s="1579"/>
      <c r="P63" s="1579"/>
      <c r="Q63" s="1579"/>
      <c r="R63" s="1579"/>
      <c r="S63" s="1579">
        <f>S56-S57-S58-S59-S60-S62-S61</f>
        <v>41000000</v>
      </c>
      <c r="T63" s="1579">
        <f>T56-T57-T58-T59-T60-T62-T61</f>
        <v>-1000000</v>
      </c>
      <c r="U63" s="1568"/>
      <c r="V63" s="1568"/>
      <c r="W63" s="1568"/>
      <c r="X63" s="1568"/>
    </row>
    <row r="64" spans="1:27">
      <c r="A64" s="1577" t="s">
        <v>1099</v>
      </c>
      <c r="B64" s="1577" t="s">
        <v>6573</v>
      </c>
      <c r="C64" s="1577" t="s">
        <v>252</v>
      </c>
      <c r="D64" s="2060">
        <v>342000000</v>
      </c>
      <c r="E64" s="2060">
        <v>11000000</v>
      </c>
      <c r="F64" s="2060">
        <v>339000000</v>
      </c>
      <c r="G64" s="2060">
        <v>8000000</v>
      </c>
      <c r="H64" s="2060">
        <v>125000000</v>
      </c>
      <c r="I64" s="2060">
        <v>170000000</v>
      </c>
      <c r="J64" s="2060">
        <v>3000000000</v>
      </c>
      <c r="K64" s="2060">
        <v>391000000</v>
      </c>
      <c r="L64" s="2060">
        <v>147000000</v>
      </c>
      <c r="M64" s="1579"/>
      <c r="N64" s="1579"/>
      <c r="O64" s="1579">
        <v>383000000</v>
      </c>
      <c r="P64" s="1579">
        <v>394000000</v>
      </c>
      <c r="Q64" s="1579">
        <v>479000000</v>
      </c>
      <c r="R64" s="1579">
        <v>92000000</v>
      </c>
      <c r="S64" s="1579"/>
      <c r="T64" s="1579"/>
      <c r="U64" s="1568"/>
      <c r="V64" s="1568"/>
      <c r="W64" s="1568"/>
      <c r="X64" s="1568"/>
    </row>
    <row r="65" spans="2:24">
      <c r="B65" s="1577" t="s">
        <v>6574</v>
      </c>
      <c r="C65" s="1575"/>
      <c r="D65" s="2060"/>
      <c r="E65" s="2060"/>
      <c r="F65" s="2060"/>
      <c r="G65" s="2060"/>
      <c r="H65" s="2060"/>
      <c r="I65" s="2060"/>
      <c r="J65" s="2060"/>
      <c r="K65" s="2060"/>
      <c r="L65" s="2060"/>
      <c r="M65" s="1579">
        <v>0</v>
      </c>
      <c r="N65" s="1579">
        <v>0</v>
      </c>
      <c r="O65" s="1579">
        <v>0</v>
      </c>
      <c r="P65" s="1579">
        <v>0</v>
      </c>
      <c r="Q65" s="1579">
        <v>0</v>
      </c>
      <c r="R65" s="1579">
        <v>0</v>
      </c>
      <c r="S65" s="1579">
        <v>0</v>
      </c>
      <c r="T65" s="2071">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450</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1502</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6575</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5">
        <f t="shared" si="14"/>
        <v>11685000000</v>
      </c>
      <c r="N71" s="2255">
        <f t="shared" si="14"/>
        <v>12699000000</v>
      </c>
      <c r="O71" s="2255">
        <f t="shared" si="14"/>
        <v>13668000000</v>
      </c>
      <c r="P71" s="2255">
        <f t="shared" si="14"/>
        <v>14864000000</v>
      </c>
      <c r="Q71" s="2255">
        <f t="shared" si="14"/>
        <v>16333000000</v>
      </c>
      <c r="R71" s="2255">
        <f t="shared" si="14"/>
        <v>18580000000</v>
      </c>
      <c r="S71" s="1588">
        <f t="shared" si="14"/>
        <v>0</v>
      </c>
      <c r="T71" s="1588">
        <f>T9-T10-T11-T12-T15-T18</f>
        <v>-1000000</v>
      </c>
      <c r="U71" s="1588">
        <f t="shared" ref="U71:V71" si="15">U9-U10-U11-U12-U15-U18</f>
        <v>0</v>
      </c>
      <c r="V71" s="1588">
        <f t="shared" si="15"/>
        <v>0</v>
      </c>
      <c r="W71" s="1568"/>
      <c r="X71" s="1568"/>
    </row>
    <row r="72" spans="2:24">
      <c r="B72" s="1570" t="s">
        <v>6576</v>
      </c>
      <c r="C72" s="1575"/>
      <c r="D72" s="2255">
        <f>D12-D13-D14</f>
        <v>642000000</v>
      </c>
      <c r="E72" s="2255">
        <f t="shared" ref="E72:S72" si="16">E12-E13-E14</f>
        <v>1930000000</v>
      </c>
      <c r="F72" s="2255">
        <f t="shared" si="16"/>
        <v>1895000000</v>
      </c>
      <c r="G72" s="2255">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9">
        <f t="shared" si="16"/>
        <v>5057000000</v>
      </c>
      <c r="T72" s="2269">
        <f>T12-T13-T14</f>
        <v>5138000000</v>
      </c>
      <c r="U72" s="2269">
        <f t="shared" ref="U72:V72" si="17">U12-U13-U14</f>
        <v>5871000000</v>
      </c>
      <c r="V72" s="2269">
        <f t="shared" si="17"/>
        <v>7081000000</v>
      </c>
      <c r="W72" s="1568"/>
      <c r="X72" s="1568"/>
    </row>
    <row r="73" spans="2:24">
      <c r="B73" s="1570" t="s">
        <v>6577</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9">
        <f t="shared" si="18"/>
        <v>1773000000</v>
      </c>
      <c r="T73" s="2269">
        <f>T15-T16-T17</f>
        <v>2174000000</v>
      </c>
      <c r="U73" s="2269">
        <f t="shared" ref="U73:V73" si="19">U15-U16-U17</f>
        <v>2418000000</v>
      </c>
      <c r="V73" s="2269">
        <f t="shared" si="19"/>
        <v>3051000000</v>
      </c>
      <c r="W73" s="1568"/>
      <c r="X73" s="1568"/>
    </row>
    <row r="74" spans="2:24">
      <c r="B74" s="1570" t="s">
        <v>6578</v>
      </c>
      <c r="C74" s="1575"/>
      <c r="D74" s="2255">
        <f>D18-D19-D20</f>
        <v>1669000000</v>
      </c>
      <c r="E74" s="2255">
        <f t="shared" ref="E74:S74" si="20">E18-E19-E20</f>
        <v>1809000000</v>
      </c>
      <c r="F74" s="2255">
        <f t="shared" si="20"/>
        <v>1914000000</v>
      </c>
      <c r="G74" s="2255">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9">
        <f t="shared" si="20"/>
        <v>3016000000</v>
      </c>
      <c r="T74" s="2269">
        <f>T18-T19-T20</f>
        <v>3174000000</v>
      </c>
      <c r="U74" s="2269">
        <f t="shared" ref="U74:V74" si="21">U18-U19-U20</f>
        <v>3425000000</v>
      </c>
      <c r="V74" s="2269">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0</v>
      </c>
      <c r="S76" s="1588">
        <f t="shared" si="24"/>
        <v>0</v>
      </c>
      <c r="T76" s="1588">
        <f>T26-T27-T28-T29-T36-T32</f>
        <v>0</v>
      </c>
      <c r="U76" s="1588">
        <f t="shared" ref="U76:V76" si="25">U26-U27-U28-U29-U36-U32</f>
        <v>0</v>
      </c>
      <c r="V76" s="1588">
        <f t="shared" si="25"/>
        <v>0</v>
      </c>
      <c r="W76" s="1568"/>
      <c r="X76" s="1568"/>
    </row>
    <row r="77" spans="2:24">
      <c r="B77" s="1570" t="s">
        <v>6215</v>
      </c>
      <c r="C77" s="1575"/>
      <c r="D77" s="2255">
        <f>D32-D33-D34-D35</f>
        <v>714000000</v>
      </c>
      <c r="E77" s="2255">
        <f t="shared" ref="E77:S77" si="26">E32-E33-E34-E35</f>
        <v>758000000</v>
      </c>
      <c r="F77" s="2255">
        <f t="shared" si="26"/>
        <v>809000000</v>
      </c>
      <c r="G77" s="2255">
        <f t="shared" si="26"/>
        <v>819000000</v>
      </c>
      <c r="H77" s="1588">
        <f t="shared" si="26"/>
        <v>0</v>
      </c>
      <c r="I77" s="1588">
        <f t="shared" si="26"/>
        <v>0</v>
      </c>
      <c r="J77" s="1588">
        <f t="shared" si="26"/>
        <v>-1000000</v>
      </c>
      <c r="K77" s="1588">
        <f t="shared" si="26"/>
        <v>0</v>
      </c>
      <c r="L77" s="1588">
        <f t="shared" si="26"/>
        <v>0</v>
      </c>
      <c r="M77" s="2255">
        <f t="shared" si="26"/>
        <v>2186000000</v>
      </c>
      <c r="N77" s="2255">
        <f t="shared" si="26"/>
        <v>2308000000</v>
      </c>
      <c r="O77" s="2255">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2161</v>
      </c>
      <c r="C78" s="1575"/>
      <c r="D78" s="2065">
        <f>D36-D37-D38-D39</f>
        <v>0</v>
      </c>
      <c r="E78" s="2065">
        <f t="shared" ref="E78:Q78" si="28">E36-E37-E38-E39</f>
        <v>0</v>
      </c>
      <c r="F78" s="2065">
        <f t="shared" si="28"/>
        <v>0</v>
      </c>
      <c r="G78" s="2065">
        <f t="shared" si="28"/>
        <v>0</v>
      </c>
      <c r="H78" s="2065">
        <f t="shared" si="28"/>
        <v>0</v>
      </c>
      <c r="I78" s="2065">
        <f t="shared" si="28"/>
        <v>0</v>
      </c>
      <c r="J78" s="2065">
        <f t="shared" si="28"/>
        <v>0</v>
      </c>
      <c r="K78" s="2065">
        <f t="shared" si="28"/>
        <v>0</v>
      </c>
      <c r="L78" s="2065">
        <f t="shared" si="28"/>
        <v>0</v>
      </c>
      <c r="M78" s="2065">
        <f t="shared" si="28"/>
        <v>0</v>
      </c>
      <c r="N78" s="2065">
        <f t="shared" si="28"/>
        <v>0</v>
      </c>
      <c r="O78" s="2065">
        <f t="shared" si="28"/>
        <v>0</v>
      </c>
      <c r="P78" s="2065">
        <f t="shared" si="28"/>
        <v>0</v>
      </c>
      <c r="Q78" s="2065">
        <f t="shared" si="28"/>
        <v>0</v>
      </c>
      <c r="R78" s="2065">
        <f>R36-R37-R38-R39</f>
        <v>0</v>
      </c>
      <c r="S78" s="2065">
        <f>S36-S37-S38-S39</f>
        <v>0</v>
      </c>
      <c r="T78" s="2066">
        <f>T36-T37-T38-T39</f>
        <v>0</v>
      </c>
      <c r="U78" s="2066">
        <f t="shared" ref="U78:V78" si="29">U36-U37-U38-U39</f>
        <v>10000000</v>
      </c>
      <c r="V78" s="2066">
        <f t="shared" si="29"/>
        <v>70000000</v>
      </c>
      <c r="W78" s="1568"/>
      <c r="X78" s="1568"/>
    </row>
    <row r="79" spans="2:24">
      <c r="B79" s="1570" t="s">
        <v>3027</v>
      </c>
      <c r="C79" s="1575"/>
      <c r="D79" s="2065">
        <f>D40-D41-D42-D43</f>
        <v>-1000000</v>
      </c>
      <c r="E79" s="2065">
        <f t="shared" ref="E79:S79" si="30">E40-E41-E42-E43</f>
        <v>0</v>
      </c>
      <c r="F79" s="2065">
        <f t="shared" si="30"/>
        <v>-1000000</v>
      </c>
      <c r="G79" s="2065">
        <f t="shared" si="30"/>
        <v>0</v>
      </c>
      <c r="H79" s="2065">
        <f t="shared" si="30"/>
        <v>0</v>
      </c>
      <c r="I79" s="2065">
        <f t="shared" si="30"/>
        <v>0</v>
      </c>
      <c r="J79" s="2065">
        <f t="shared" si="30"/>
        <v>0</v>
      </c>
      <c r="K79" s="2065">
        <f t="shared" si="30"/>
        <v>0</v>
      </c>
      <c r="L79" s="2065">
        <f t="shared" si="30"/>
        <v>0</v>
      </c>
      <c r="M79" s="2066">
        <f>M40-M41-M42-M43</f>
        <v>3866000000</v>
      </c>
      <c r="N79" s="2066">
        <f t="shared" si="30"/>
        <v>4144000000</v>
      </c>
      <c r="O79" s="2066">
        <f t="shared" si="30"/>
        <v>4616000000</v>
      </c>
      <c r="P79" s="2066">
        <f t="shared" si="30"/>
        <v>4692000000</v>
      </c>
      <c r="Q79" s="2066">
        <f t="shared" si="30"/>
        <v>3725000000</v>
      </c>
      <c r="R79" s="2066">
        <f t="shared" si="30"/>
        <v>3495000000</v>
      </c>
      <c r="S79" s="2066">
        <f t="shared" si="30"/>
        <v>3943000000</v>
      </c>
      <c r="T79" s="2066">
        <f>T40-T41-T42-T43</f>
        <v>4798000000</v>
      </c>
      <c r="U79" s="2066">
        <f t="shared" ref="U79:V79" si="31">U40-U41-U42-U43</f>
        <v>5471000000</v>
      </c>
      <c r="V79" s="2066">
        <f t="shared" si="31"/>
        <v>5656000000</v>
      </c>
      <c r="W79" s="1568"/>
      <c r="X79" s="1568"/>
    </row>
    <row r="80" spans="2:24">
      <c r="B80" s="1570" t="s">
        <v>6579</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6">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1174</v>
      </c>
      <c r="C81" s="1575"/>
      <c r="D81" s="2255">
        <f t="shared" ref="D81:V81" si="34">D53-D54-D55</f>
        <v>-51000000</v>
      </c>
      <c r="E81" s="2255">
        <f t="shared" si="34"/>
        <v>1089000000</v>
      </c>
      <c r="F81" s="2255">
        <f t="shared" si="34"/>
        <v>683000000</v>
      </c>
      <c r="G81" s="2255">
        <f t="shared" si="34"/>
        <v>808000000</v>
      </c>
      <c r="H81" s="2255">
        <f t="shared" si="34"/>
        <v>207000000</v>
      </c>
      <c r="I81" s="2255">
        <f t="shared" si="34"/>
        <v>284000000</v>
      </c>
      <c r="J81" s="2255">
        <f t="shared" si="34"/>
        <v>-1222000000</v>
      </c>
      <c r="K81" s="2255">
        <f t="shared" si="34"/>
        <v>-429000000</v>
      </c>
      <c r="L81" s="2255">
        <f t="shared" si="34"/>
        <v>220000000</v>
      </c>
      <c r="M81" s="1588">
        <f t="shared" si="34"/>
        <v>1000000</v>
      </c>
      <c r="N81" s="1588">
        <f t="shared" si="34"/>
        <v>0</v>
      </c>
      <c r="O81" s="1588">
        <f t="shared" si="34"/>
        <v>0</v>
      </c>
      <c r="P81" s="1588">
        <f>P53-P54-P55</f>
        <v>0</v>
      </c>
      <c r="Q81" s="1588">
        <f t="shared" si="34"/>
        <v>0</v>
      </c>
      <c r="R81" s="1588">
        <f t="shared" si="34"/>
        <v>0</v>
      </c>
      <c r="S81" s="2256">
        <f t="shared" si="34"/>
        <v>0</v>
      </c>
      <c r="T81" s="2256">
        <f t="shared" si="34"/>
        <v>0</v>
      </c>
      <c r="U81" s="2256">
        <f t="shared" si="34"/>
        <v>0</v>
      </c>
      <c r="V81" s="2256">
        <f t="shared" si="34"/>
        <v>7228000000</v>
      </c>
      <c r="W81" s="1568"/>
      <c r="X81" s="1568"/>
    </row>
    <row r="82" spans="2:24">
      <c r="B82" s="1570" t="s">
        <v>1175</v>
      </c>
      <c r="C82" s="1575"/>
      <c r="D82" s="2066">
        <f t="shared" ref="D82:R82" si="35">D56-D59-D60-D61-D62</f>
        <v>701000000</v>
      </c>
      <c r="E82" s="2066">
        <f t="shared" si="35"/>
        <v>-95000000</v>
      </c>
      <c r="F82" s="2066">
        <f t="shared" si="35"/>
        <v>-105000000</v>
      </c>
      <c r="G82" s="2066">
        <f t="shared" si="35"/>
        <v>227000000</v>
      </c>
      <c r="H82" s="2066">
        <f t="shared" si="35"/>
        <v>595000000</v>
      </c>
      <c r="I82" s="2066">
        <f t="shared" si="35"/>
        <v>689000000</v>
      </c>
      <c r="J82" s="2066">
        <f t="shared" si="35"/>
        <v>-566000000</v>
      </c>
      <c r="K82" s="2066">
        <f t="shared" si="35"/>
        <v>1333000000</v>
      </c>
      <c r="L82" s="2066">
        <f t="shared" si="35"/>
        <v>89000000</v>
      </c>
      <c r="M82" s="2065">
        <f t="shared" si="35"/>
        <v>0</v>
      </c>
      <c r="N82" s="2065">
        <f t="shared" si="35"/>
        <v>0</v>
      </c>
      <c r="O82" s="2065">
        <f t="shared" si="35"/>
        <v>0</v>
      </c>
      <c r="P82" s="2065">
        <f t="shared" si="35"/>
        <v>0</v>
      </c>
      <c r="Q82" s="2065">
        <f t="shared" si="35"/>
        <v>1000000</v>
      </c>
      <c r="R82" s="2065">
        <f t="shared" si="35"/>
        <v>0</v>
      </c>
      <c r="S82" s="1842">
        <f>S56-S59-S60-S61-S62-S57-S58-S63</f>
        <v>0</v>
      </c>
      <c r="T82" s="1842">
        <f t="shared" ref="T82:V82" si="36">T56-T59-T60-T61-T62-T57-T58-T63</f>
        <v>0</v>
      </c>
      <c r="U82" s="1842">
        <f t="shared" si="36"/>
        <v>0</v>
      </c>
      <c r="V82" s="1842">
        <f t="shared" si="36"/>
        <v>0</v>
      </c>
      <c r="W82" s="1568"/>
      <c r="X82" s="1568"/>
    </row>
    <row r="83" spans="2:24">
      <c r="B83" s="1570" t="s">
        <v>6580</v>
      </c>
      <c r="C83" s="1575"/>
      <c r="D83" s="2256">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626</v>
      </c>
      <c r="C85" s="1575"/>
      <c r="D85" s="1973">
        <v>29433000000</v>
      </c>
      <c r="E85" s="1974">
        <v>31747000000</v>
      </c>
      <c r="F85" s="1974">
        <v>32901000000.000004</v>
      </c>
      <c r="G85" s="1974">
        <v>35373000000</v>
      </c>
      <c r="H85" s="1974">
        <v>38839000000</v>
      </c>
      <c r="I85" s="1974">
        <v>41871000000</v>
      </c>
      <c r="J85" s="1974">
        <v>45756000000</v>
      </c>
      <c r="K85" s="1974">
        <v>49857000000</v>
      </c>
      <c r="L85" s="1974">
        <v>55268000000</v>
      </c>
      <c r="M85" s="1974">
        <v>58890000000</v>
      </c>
      <c r="N85" s="1974">
        <v>63059000000</v>
      </c>
      <c r="O85" s="1974">
        <v>64690000000</v>
      </c>
      <c r="P85" s="1974">
        <v>70658000000</v>
      </c>
      <c r="Q85" s="1974">
        <v>76350000000</v>
      </c>
      <c r="R85" s="1974">
        <v>82562000000</v>
      </c>
      <c r="S85" s="2257">
        <v>89130000000</v>
      </c>
      <c r="T85" s="2257"/>
      <c r="U85" s="2257"/>
      <c r="V85" s="2257"/>
      <c r="W85" s="2257"/>
      <c r="X85" s="2258"/>
    </row>
    <row r="86" spans="2:24">
      <c r="B86" s="1570" t="s">
        <v>151</v>
      </c>
      <c r="C86" s="1575"/>
      <c r="D86" s="2259">
        <f t="shared" ref="D86:S86" si="39">(D6/D85)*100</f>
        <v>22.012706825671867</v>
      </c>
      <c r="E86" s="2259">
        <f t="shared" si="39"/>
        <v>21.995779128736572</v>
      </c>
      <c r="F86" s="2259">
        <f t="shared" si="39"/>
        <v>22.516032947326824</v>
      </c>
      <c r="G86" s="2259">
        <f t="shared" si="39"/>
        <v>21.793458287394341</v>
      </c>
      <c r="H86" s="2259">
        <f t="shared" si="39"/>
        <v>21.761631349931772</v>
      </c>
      <c r="I86" s="2259">
        <f t="shared" si="39"/>
        <v>21.43727161997564</v>
      </c>
      <c r="J86" s="2259">
        <f t="shared" si="39"/>
        <v>21.321793863099924</v>
      </c>
      <c r="K86" s="2259">
        <f t="shared" si="39"/>
        <v>21.866538299536675</v>
      </c>
      <c r="L86" s="2259">
        <f t="shared" si="39"/>
        <v>24.167691973655643</v>
      </c>
      <c r="M86" s="2259">
        <f t="shared" si="39"/>
        <v>23.368993037867209</v>
      </c>
      <c r="N86" s="2259">
        <f t="shared" si="39"/>
        <v>23.506557351052191</v>
      </c>
      <c r="O86" s="2259">
        <f t="shared" si="39"/>
        <v>24.818364507651879</v>
      </c>
      <c r="P86" s="2259">
        <f t="shared" si="39"/>
        <v>23.973223131138724</v>
      </c>
      <c r="Q86" s="2259">
        <f t="shared" si="39"/>
        <v>23.772102161100197</v>
      </c>
      <c r="R86" s="2259">
        <f t="shared" si="39"/>
        <v>24.454349458588698</v>
      </c>
      <c r="S86" s="2259">
        <f t="shared" si="39"/>
        <v>22.377426231347471</v>
      </c>
      <c r="T86" s="1568"/>
      <c r="U86" s="1568"/>
      <c r="V86" s="1568"/>
      <c r="W86" s="1568"/>
      <c r="X86" s="1568"/>
    </row>
    <row r="87" spans="2:24">
      <c r="B87" s="1570" t="s">
        <v>152</v>
      </c>
      <c r="D87" s="2259">
        <f t="shared" ref="D87:S87" si="40">(D24/D85)*100</f>
        <v>24.761322325281146</v>
      </c>
      <c r="E87" s="2259">
        <f t="shared" si="40"/>
        <v>24.843292279585473</v>
      </c>
      <c r="F87" s="2259">
        <f t="shared" si="40"/>
        <v>25.014437251147381</v>
      </c>
      <c r="G87" s="2259">
        <f t="shared" si="40"/>
        <v>24.37452294122636</v>
      </c>
      <c r="H87" s="2259">
        <f t="shared" si="40"/>
        <v>24.230798939210587</v>
      </c>
      <c r="I87" s="2259">
        <f t="shared" si="40"/>
        <v>24.126483723818396</v>
      </c>
      <c r="J87" s="2259">
        <f t="shared" si="40"/>
        <v>23.725850161727426</v>
      </c>
      <c r="K87" s="2259">
        <f t="shared" si="40"/>
        <v>23.751930521290891</v>
      </c>
      <c r="L87" s="2259">
        <f t="shared" si="40"/>
        <v>24.744879496272706</v>
      </c>
      <c r="M87" s="2259">
        <f t="shared" si="40"/>
        <v>24.640855832908812</v>
      </c>
      <c r="N87" s="2259">
        <f t="shared" si="40"/>
        <v>24.45011814332609</v>
      </c>
      <c r="O87" s="2259">
        <f t="shared" si="40"/>
        <v>28.39233266347194</v>
      </c>
      <c r="P87" s="2259">
        <f t="shared" si="40"/>
        <v>29.288969401907782</v>
      </c>
      <c r="Q87" s="2259">
        <f t="shared" si="40"/>
        <v>29.794368041912243</v>
      </c>
      <c r="R87" s="2259">
        <f t="shared" si="40"/>
        <v>27.598653133402777</v>
      </c>
      <c r="S87" s="2259">
        <f t="shared" si="40"/>
        <v>26.562324694266803</v>
      </c>
    </row>
    <row r="88" spans="2:24">
      <c r="B88" s="2260" t="s">
        <v>1835</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E6" activePane="bottomRight" state="frozen"/>
      <selection pane="topRight" activeCell="D1" sqref="D1"/>
      <selection pane="bottomLeft" activeCell="A6" sqref="A6"/>
      <selection pane="bottomRight" activeCell="F8" sqref="F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6581</v>
      </c>
      <c r="B1" s="82" t="s">
        <v>7206</v>
      </c>
      <c r="C1" s="82"/>
      <c r="D1" s="27"/>
      <c r="E1" s="27"/>
      <c r="F1" s="27"/>
      <c r="G1" s="27"/>
      <c r="H1" s="27"/>
      <c r="I1" s="28"/>
      <c r="J1" s="28"/>
      <c r="K1" s="28"/>
      <c r="L1" s="29"/>
      <c r="M1" s="28"/>
      <c r="N1" s="28"/>
      <c r="O1" s="28"/>
      <c r="P1" s="28"/>
      <c r="Q1" s="28"/>
      <c r="R1" s="28"/>
      <c r="S1" s="28"/>
    </row>
    <row r="2" spans="1:25">
      <c r="B2" s="30" t="s">
        <v>7195</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6134</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61"/>
      <c r="F7" s="2461">
        <f>F8+F15+F16</f>
        <v>308255974222</v>
      </c>
      <c r="G7" s="2461">
        <f t="shared" ref="G7:O7" si="1">G8+G15+G16</f>
        <v>323799864215</v>
      </c>
      <c r="H7" s="2461">
        <f t="shared" si="1"/>
        <v>387080445730</v>
      </c>
      <c r="I7" s="2461">
        <f t="shared" si="1"/>
        <v>453985880104</v>
      </c>
      <c r="J7" s="2461">
        <f t="shared" si="1"/>
        <v>516399332289</v>
      </c>
      <c r="K7" s="2461">
        <f t="shared" si="1"/>
        <v>594431359713</v>
      </c>
      <c r="L7" s="2461">
        <f t="shared" si="1"/>
        <v>662778668472.66016</v>
      </c>
      <c r="M7" s="2461">
        <f t="shared" si="1"/>
        <v>791726936750.09998</v>
      </c>
      <c r="N7" s="2461">
        <f t="shared" si="1"/>
        <v>897755612389.33105</v>
      </c>
      <c r="O7" s="2461">
        <f t="shared" si="1"/>
        <v>963377628832.85999</v>
      </c>
      <c r="P7" s="2461"/>
      <c r="Q7" s="2461"/>
      <c r="R7" s="419"/>
      <c r="S7" s="419"/>
    </row>
    <row r="8" spans="1:25" ht="16.5">
      <c r="A8" s="58" t="s">
        <v>285</v>
      </c>
      <c r="B8" s="58" t="s">
        <v>285</v>
      </c>
      <c r="C8" s="58" t="s">
        <v>41</v>
      </c>
      <c r="D8" s="142"/>
      <c r="E8" s="2481"/>
      <c r="F8" s="2481">
        <f>F9+F10+F11+F12+F13+F14</f>
        <v>181539618703</v>
      </c>
      <c r="G8" s="2481">
        <f t="shared" ref="G8:O8" si="2">G9+G10+G11+G12+G13+G14</f>
        <v>186482247336</v>
      </c>
      <c r="H8" s="2481">
        <f t="shared" si="2"/>
        <v>231200088624</v>
      </c>
      <c r="I8" s="2481">
        <f>I9+I10+I11+I12+I13+I14</f>
        <v>268904975268</v>
      </c>
      <c r="J8" s="2481">
        <f t="shared" si="2"/>
        <v>296991900080</v>
      </c>
      <c r="K8" s="2481">
        <f t="shared" si="2"/>
        <v>344402260926</v>
      </c>
      <c r="L8" s="2481">
        <f t="shared" si="2"/>
        <v>379984494764.80994</v>
      </c>
      <c r="M8" s="2481">
        <f t="shared" si="2"/>
        <v>437716400744.28003</v>
      </c>
      <c r="N8" s="2481">
        <f t="shared" si="2"/>
        <v>489475837565.21002</v>
      </c>
      <c r="O8" s="2481">
        <f t="shared" si="2"/>
        <v>567699589492.85999</v>
      </c>
      <c r="P8" s="2481"/>
      <c r="Q8" s="2481"/>
      <c r="R8" s="125"/>
      <c r="S8" s="125"/>
    </row>
    <row r="9" spans="1:25" ht="16.5">
      <c r="A9" s="64" t="s">
        <v>7201</v>
      </c>
      <c r="B9" s="64" t="s">
        <v>7201</v>
      </c>
      <c r="C9" s="27" t="s">
        <v>44</v>
      </c>
      <c r="D9" s="142"/>
      <c r="E9" s="2481"/>
      <c r="F9" s="2481">
        <v>55231870000</v>
      </c>
      <c r="G9" s="2481">
        <v>56983672000</v>
      </c>
      <c r="H9" s="2481">
        <v>64103995999.999992</v>
      </c>
      <c r="I9" s="2481">
        <v>76211527000</v>
      </c>
      <c r="J9" s="2481">
        <v>86554351000</v>
      </c>
      <c r="K9" s="2481">
        <v>92788496000</v>
      </c>
      <c r="L9" s="2481">
        <v>110786482000</v>
      </c>
      <c r="M9" s="2481">
        <v>120650598677.42999</v>
      </c>
      <c r="N9" s="2481">
        <v>140680838251.81</v>
      </c>
      <c r="O9" s="2481">
        <v>167743526170</v>
      </c>
      <c r="P9" s="2481"/>
      <c r="Q9" s="2481"/>
      <c r="R9" s="2481"/>
      <c r="S9" s="2481"/>
      <c r="T9" s="2481"/>
      <c r="U9" s="2481"/>
      <c r="V9" s="2481"/>
      <c r="W9" s="2481"/>
      <c r="X9" s="2481"/>
      <c r="Y9" s="2481"/>
    </row>
    <row r="10" spans="1:25" ht="16.5">
      <c r="A10" s="64" t="s">
        <v>7202</v>
      </c>
      <c r="B10" s="64" t="s">
        <v>7202</v>
      </c>
      <c r="C10" s="27" t="s">
        <v>44</v>
      </c>
      <c r="D10" s="142"/>
      <c r="E10" s="2481"/>
      <c r="F10" s="2481">
        <v>0</v>
      </c>
      <c r="G10" s="2481">
        <v>0</v>
      </c>
      <c r="H10" s="2481">
        <v>0</v>
      </c>
      <c r="I10" s="2481">
        <v>0</v>
      </c>
      <c r="J10" s="2481">
        <v>0</v>
      </c>
      <c r="K10" s="2481">
        <v>0</v>
      </c>
      <c r="L10" s="2481">
        <v>0</v>
      </c>
      <c r="M10" s="2481">
        <v>0</v>
      </c>
      <c r="N10" s="2481">
        <v>0</v>
      </c>
      <c r="O10" s="2481">
        <v>0</v>
      </c>
      <c r="P10" s="2481"/>
      <c r="Q10" s="2481"/>
      <c r="R10" s="2481"/>
      <c r="S10" s="2481"/>
      <c r="T10" s="2481"/>
      <c r="U10" s="2481"/>
      <c r="V10" s="2481"/>
      <c r="W10" s="2481"/>
      <c r="X10" s="2481"/>
      <c r="Y10" s="2481"/>
    </row>
    <row r="11" spans="1:25" ht="16.5">
      <c r="A11" s="64" t="s">
        <v>2667</v>
      </c>
      <c r="B11" s="64" t="s">
        <v>2667</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81"/>
      <c r="Q11" s="2481"/>
      <c r="R11" s="2481"/>
      <c r="S11" s="2481"/>
      <c r="T11" s="2481"/>
      <c r="U11" s="2481"/>
      <c r="V11" s="2481"/>
      <c r="W11" s="2481"/>
      <c r="X11" s="2481"/>
      <c r="Y11" s="2481"/>
    </row>
    <row r="12" spans="1:25" ht="16.5">
      <c r="A12" s="64" t="s">
        <v>7207</v>
      </c>
      <c r="B12" s="64" t="s">
        <v>7207</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81"/>
      <c r="Q12" s="2481"/>
      <c r="R12" s="2481"/>
      <c r="S12" s="2481"/>
      <c r="T12" s="2481"/>
      <c r="U12" s="2481"/>
      <c r="V12" s="2481"/>
      <c r="W12" s="2481"/>
      <c r="X12" s="2481"/>
      <c r="Y12" s="2481"/>
    </row>
    <row r="13" spans="1:25" ht="16.5">
      <c r="A13" s="64" t="s">
        <v>843</v>
      </c>
      <c r="B13" s="64" t="s">
        <v>7203</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81"/>
      <c r="Q13" s="2481"/>
      <c r="R13" s="2481"/>
      <c r="S13" s="2481"/>
      <c r="T13" s="2481"/>
      <c r="U13" s="2481"/>
      <c r="V13" s="2481"/>
      <c r="W13" s="2481"/>
      <c r="X13" s="2481"/>
      <c r="Y13" s="2481"/>
    </row>
    <row r="14" spans="1:25" ht="16.5">
      <c r="A14" s="64" t="s">
        <v>1775</v>
      </c>
      <c r="B14" s="64" t="s">
        <v>7204</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81"/>
      <c r="Q14" s="2481"/>
      <c r="R14" s="2481"/>
      <c r="S14" s="2481"/>
      <c r="T14" s="2481"/>
      <c r="U14" s="2481"/>
      <c r="V14" s="2481"/>
      <c r="W14" s="2481"/>
      <c r="X14" s="2481"/>
      <c r="Y14" s="2481"/>
    </row>
    <row r="15" spans="1:25" ht="16.5">
      <c r="A15" s="58" t="s">
        <v>3106</v>
      </c>
      <c r="B15" s="58" t="s">
        <v>3106</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81"/>
      <c r="Q15" s="2481"/>
      <c r="R15" s="2481"/>
      <c r="S15" s="2481"/>
      <c r="T15" s="2481"/>
      <c r="U15" s="2481"/>
      <c r="V15" s="2481"/>
      <c r="W15" s="2481"/>
      <c r="X15" s="2481"/>
      <c r="Y15" s="2481"/>
    </row>
    <row r="16" spans="1:25">
      <c r="A16" s="58" t="s">
        <v>3107</v>
      </c>
      <c r="B16" s="58" t="s">
        <v>3107</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81"/>
      <c r="Q16" s="2481"/>
      <c r="R16" s="2481"/>
      <c r="S16" s="2481"/>
      <c r="T16" s="2481"/>
      <c r="U16" s="2481"/>
      <c r="V16" s="2481"/>
      <c r="W16" s="2481"/>
      <c r="X16" s="2481"/>
      <c r="Y16" s="2481"/>
    </row>
    <row r="17" spans="1:25">
      <c r="A17" s="58" t="s">
        <v>7205</v>
      </c>
      <c r="B17" s="58" t="s">
        <v>7205</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81"/>
      <c r="Q17" s="2481"/>
      <c r="R17" s="2481"/>
      <c r="S17" s="2481"/>
      <c r="T17" s="2481"/>
      <c r="U17" s="2481"/>
      <c r="V17" s="2481"/>
      <c r="W17" s="2481"/>
      <c r="X17" s="2481"/>
      <c r="Y17" s="2481"/>
    </row>
    <row r="18" spans="1:25" s="9" customFormat="1">
      <c r="A18" s="36" t="s">
        <v>198</v>
      </c>
      <c r="B18" s="36" t="s">
        <v>6582</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6583</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90" t="s">
        <v>5289</v>
      </c>
      <c r="B20" s="2690" t="s">
        <v>5289</v>
      </c>
      <c r="C20" s="2581"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81"/>
      <c r="Q20" s="2481"/>
      <c r="R20" s="2481"/>
      <c r="S20" s="2481"/>
      <c r="T20" s="2481"/>
      <c r="U20" s="2481"/>
      <c r="V20" s="2481"/>
      <c r="W20" s="2481"/>
      <c r="X20" s="2481"/>
      <c r="Y20" s="2481"/>
    </row>
    <row r="21" spans="1:25" ht="16.5">
      <c r="A21" s="2690" t="s">
        <v>540</v>
      </c>
      <c r="B21" s="2690" t="s">
        <v>752</v>
      </c>
      <c r="C21" s="2581"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81"/>
      <c r="Q21" s="2481"/>
      <c r="R21" s="2481"/>
      <c r="S21" s="2481"/>
      <c r="T21" s="2481"/>
      <c r="U21" s="2481"/>
      <c r="V21" s="2481"/>
      <c r="W21" s="2481"/>
      <c r="X21" s="2481"/>
      <c r="Y21" s="2481"/>
    </row>
    <row r="22" spans="1:25" ht="16.5">
      <c r="A22" s="2690" t="s">
        <v>7196</v>
      </c>
      <c r="B22" s="2690" t="s">
        <v>7196</v>
      </c>
      <c r="C22" s="2581"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81"/>
      <c r="Q22" s="2481"/>
      <c r="R22" s="2481"/>
      <c r="S22" s="2481"/>
      <c r="T22" s="2481"/>
      <c r="U22" s="2481"/>
      <c r="V22" s="2481"/>
      <c r="W22" s="2481"/>
      <c r="X22" s="2481"/>
      <c r="Y22" s="2481"/>
    </row>
    <row r="23" spans="1:25" ht="16.5">
      <c r="A23" s="2620" t="s">
        <v>7197</v>
      </c>
      <c r="B23" s="2620" t="s">
        <v>7197</v>
      </c>
      <c r="C23" s="2581"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81"/>
      <c r="Q23" s="2481"/>
      <c r="R23" s="2481"/>
      <c r="S23" s="2481"/>
      <c r="T23" s="2481"/>
      <c r="U23" s="2481"/>
      <c r="V23" s="2481"/>
      <c r="W23" s="2481"/>
      <c r="X23" s="2481"/>
      <c r="Y23" s="2481"/>
    </row>
    <row r="24" spans="1:25">
      <c r="A24" s="2620" t="s">
        <v>7198</v>
      </c>
      <c r="B24" s="2620" t="s">
        <v>7198</v>
      </c>
      <c r="C24" s="2581"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81"/>
      <c r="Q24" s="2481"/>
      <c r="R24" s="2481"/>
      <c r="S24" s="2481"/>
      <c r="T24" s="2481"/>
      <c r="U24" s="2481"/>
      <c r="V24" s="2481"/>
      <c r="W24" s="2481"/>
      <c r="X24" s="2481"/>
      <c r="Y24" s="2481"/>
    </row>
    <row r="25" spans="1:25" ht="16.5">
      <c r="A25" s="2690" t="s">
        <v>7199</v>
      </c>
      <c r="B25" s="2690" t="s">
        <v>7199</v>
      </c>
      <c r="C25" s="2581"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81"/>
      <c r="Q25" s="2481"/>
      <c r="R25" s="2481"/>
      <c r="S25" s="2481"/>
      <c r="T25" s="2481"/>
      <c r="U25" s="2481"/>
      <c r="V25" s="2481"/>
      <c r="W25" s="2481"/>
      <c r="X25" s="2481"/>
      <c r="Y25" s="2481"/>
    </row>
    <row r="26" spans="1:25" ht="16.5">
      <c r="A26" s="2620" t="s">
        <v>7200</v>
      </c>
      <c r="B26" s="2620" t="s">
        <v>7200</v>
      </c>
      <c r="C26" s="2581"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81"/>
      <c r="Q26" s="2481"/>
      <c r="R26" s="2481"/>
      <c r="S26" s="2481"/>
      <c r="T26" s="2481"/>
      <c r="U26" s="2481"/>
      <c r="V26" s="2481"/>
      <c r="W26" s="2481"/>
      <c r="X26" s="2481"/>
      <c r="Y26" s="2481"/>
    </row>
    <row r="27" spans="1:25" ht="16.5">
      <c r="A27" s="2620" t="s">
        <v>678</v>
      </c>
      <c r="B27" s="2620" t="s">
        <v>678</v>
      </c>
      <c r="C27" s="2581"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81"/>
      <c r="Q27" s="2481"/>
      <c r="R27" s="2481"/>
      <c r="S27" s="2481"/>
      <c r="T27" s="2481"/>
      <c r="U27" s="2481"/>
      <c r="V27" s="2481"/>
      <c r="W27" s="2481"/>
      <c r="X27" s="2481"/>
      <c r="Y27" s="2481"/>
    </row>
    <row r="28" spans="1:25" s="9" customFormat="1">
      <c r="A28" s="55" t="s">
        <v>115</v>
      </c>
      <c r="B28" s="55" t="s">
        <v>115</v>
      </c>
      <c r="C28" s="55" t="s">
        <v>35</v>
      </c>
      <c r="D28" s="263"/>
      <c r="E28" s="263"/>
      <c r="F28" s="263">
        <f>F18-F6</f>
        <v>-2537488795.6700439</v>
      </c>
      <c r="G28" s="263">
        <f t="shared" ref="G28:O28" si="5">G18-G6</f>
        <v>42774238382.599976</v>
      </c>
      <c r="H28" s="263">
        <f t="shared" si="5"/>
        <v>7685359884.2000122</v>
      </c>
      <c r="I28" s="263">
        <f t="shared" si="5"/>
        <v>-14784052767</v>
      </c>
      <c r="J28" s="263">
        <f t="shared" si="5"/>
        <v>-32564209397.299988</v>
      </c>
      <c r="K28" s="263">
        <f t="shared" si="5"/>
        <v>-42528520967.699951</v>
      </c>
      <c r="L28" s="263">
        <f t="shared" si="5"/>
        <v>-35186643903.491455</v>
      </c>
      <c r="M28" s="263">
        <f t="shared" si="5"/>
        <v>-58293121474.986206</v>
      </c>
      <c r="N28" s="263">
        <f t="shared" si="5"/>
        <v>-25125191305.332275</v>
      </c>
      <c r="O28" s="263">
        <f t="shared" si="5"/>
        <v>40552449857.140015</v>
      </c>
      <c r="P28" s="263"/>
      <c r="Q28" s="263"/>
      <c r="R28" s="263"/>
      <c r="S28" s="263"/>
    </row>
    <row r="29" spans="1:25">
      <c r="A29" s="58" t="s">
        <v>261</v>
      </c>
      <c r="B29" s="58" t="s">
        <v>6584</v>
      </c>
      <c r="C29" s="58" t="s">
        <v>252</v>
      </c>
      <c r="D29" s="178"/>
      <c r="E29" s="178"/>
      <c r="F29" s="178"/>
      <c r="G29" s="178"/>
      <c r="H29" s="178"/>
      <c r="I29" s="178"/>
      <c r="J29" s="178"/>
      <c r="K29" s="178"/>
      <c r="L29" s="178"/>
      <c r="M29" s="178"/>
      <c r="N29" s="178"/>
      <c r="O29" s="178"/>
      <c r="P29" s="178"/>
      <c r="Q29" s="178"/>
      <c r="R29" s="178"/>
      <c r="S29" s="178"/>
    </row>
    <row r="30" spans="1:25">
      <c r="A30" s="64" t="s">
        <v>6585</v>
      </c>
      <c r="B30" s="64" t="s">
        <v>6586</v>
      </c>
      <c r="C30" s="58" t="s">
        <v>264</v>
      </c>
      <c r="D30" s="178"/>
      <c r="E30" s="178"/>
      <c r="F30" s="178"/>
      <c r="G30" s="178"/>
      <c r="H30" s="178"/>
      <c r="I30" s="178"/>
      <c r="J30" s="178"/>
      <c r="K30" s="178"/>
      <c r="L30" s="178"/>
      <c r="M30" s="178"/>
      <c r="N30" s="178"/>
      <c r="O30" s="178"/>
      <c r="P30" s="178"/>
      <c r="Q30" s="178"/>
      <c r="R30" s="178"/>
      <c r="S30" s="178"/>
    </row>
    <row r="31" spans="1:25">
      <c r="A31" s="64" t="s">
        <v>499</v>
      </c>
      <c r="B31" s="64" t="s">
        <v>6587</v>
      </c>
      <c r="C31" s="58" t="s">
        <v>264</v>
      </c>
      <c r="D31" s="178"/>
      <c r="E31" s="178"/>
      <c r="F31" s="178"/>
      <c r="G31" s="178"/>
      <c r="H31" s="178"/>
      <c r="I31" s="178"/>
      <c r="J31" s="178"/>
      <c r="K31" s="178"/>
      <c r="L31" s="178"/>
      <c r="M31" s="178"/>
      <c r="N31" s="178"/>
      <c r="O31" s="178"/>
      <c r="P31" s="178"/>
      <c r="Q31" s="178"/>
      <c r="R31" s="178"/>
      <c r="S31" s="178"/>
    </row>
    <row r="32" spans="1:25">
      <c r="A32" s="58" t="s">
        <v>120</v>
      </c>
      <c r="B32" s="58" t="s">
        <v>2646</v>
      </c>
      <c r="C32" s="58" t="s">
        <v>252</v>
      </c>
      <c r="D32" s="178"/>
      <c r="E32" s="178"/>
      <c r="F32" s="178"/>
      <c r="G32" s="178"/>
      <c r="H32" s="178"/>
      <c r="I32" s="178"/>
      <c r="J32" s="178"/>
      <c r="K32" s="178"/>
      <c r="L32" s="178"/>
      <c r="M32" s="178"/>
      <c r="N32" s="178"/>
      <c r="O32" s="178"/>
      <c r="P32" s="178"/>
      <c r="Q32" s="178"/>
      <c r="R32" s="178"/>
      <c r="S32" s="178"/>
    </row>
    <row r="33" spans="1:19">
      <c r="A33" s="64" t="s">
        <v>1093</v>
      </c>
      <c r="B33" s="64" t="s">
        <v>1093</v>
      </c>
      <c r="C33" s="58" t="s">
        <v>124</v>
      </c>
      <c r="D33" s="178"/>
      <c r="E33" s="178"/>
      <c r="F33" s="178"/>
      <c r="G33" s="178"/>
      <c r="H33" s="178"/>
      <c r="I33" s="178"/>
      <c r="J33" s="178"/>
      <c r="K33" s="178"/>
      <c r="L33" s="178"/>
      <c r="M33" s="178"/>
      <c r="N33" s="178"/>
      <c r="O33" s="178"/>
      <c r="P33" s="178"/>
      <c r="Q33" s="178"/>
      <c r="R33" s="178"/>
      <c r="S33" s="178"/>
    </row>
    <row r="34" spans="1:19">
      <c r="A34" s="64" t="s">
        <v>6588</v>
      </c>
      <c r="B34" s="64" t="s">
        <v>6588</v>
      </c>
      <c r="C34" s="58" t="s">
        <v>124</v>
      </c>
      <c r="D34" s="178"/>
      <c r="E34" s="178"/>
      <c r="F34" s="178"/>
      <c r="G34" s="178"/>
      <c r="H34" s="178"/>
      <c r="I34" s="178"/>
      <c r="J34" s="178"/>
      <c r="K34" s="178"/>
      <c r="L34" s="178"/>
      <c r="M34" s="178"/>
      <c r="N34" s="178"/>
      <c r="O34" s="178"/>
      <c r="P34" s="178"/>
      <c r="Q34" s="178"/>
      <c r="R34" s="178"/>
      <c r="S34" s="178"/>
    </row>
    <row r="35" spans="1:19">
      <c r="B35" s="90" t="s">
        <v>6589</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2549</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6590</v>
      </c>
      <c r="B42" s="90" t="s">
        <v>6591</v>
      </c>
      <c r="C42" s="58" t="s">
        <v>252</v>
      </c>
      <c r="D42" s="178"/>
      <c r="E42" s="178"/>
      <c r="F42" s="125"/>
      <c r="G42" s="178"/>
      <c r="H42" s="178"/>
      <c r="I42" s="178"/>
      <c r="J42" s="178"/>
      <c r="K42" s="178"/>
      <c r="L42" s="178"/>
      <c r="M42" s="178"/>
      <c r="N42" s="178"/>
      <c r="O42" s="178"/>
      <c r="P42" s="178"/>
      <c r="Q42" s="178"/>
      <c r="R42" s="178"/>
      <c r="S42" s="178"/>
    </row>
    <row r="43" spans="1:19" ht="17.25" customHeight="1">
      <c r="A43" s="117" t="s">
        <v>861</v>
      </c>
      <c r="B43" s="117" t="s">
        <v>861</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6">D7-D8-D15</f>
        <v>0</v>
      </c>
      <c r="E49" s="21">
        <f t="shared" si="6"/>
        <v>0</v>
      </c>
      <c r="F49" s="21">
        <f t="shared" si="6"/>
        <v>44510472315</v>
      </c>
      <c r="G49" s="21">
        <f t="shared" si="6"/>
        <v>45426649495</v>
      </c>
      <c r="H49" s="21">
        <f t="shared" si="6"/>
        <v>53135357106</v>
      </c>
      <c r="I49" s="21">
        <f t="shared" si="6"/>
        <v>65884904836</v>
      </c>
      <c r="J49" s="21">
        <f t="shared" si="6"/>
        <v>83873432209.000015</v>
      </c>
      <c r="K49" s="21">
        <f t="shared" si="6"/>
        <v>89798098787</v>
      </c>
      <c r="L49" s="21">
        <f t="shared" si="6"/>
        <v>97459516656.770233</v>
      </c>
      <c r="M49" s="21">
        <f t="shared" si="6"/>
        <v>132947191259.57996</v>
      </c>
      <c r="N49" s="21">
        <f t="shared" si="6"/>
        <v>154414386101.56104</v>
      </c>
      <c r="O49" s="21">
        <f t="shared" si="6"/>
        <v>168684619370</v>
      </c>
      <c r="P49" s="21">
        <f t="shared" si="6"/>
        <v>0</v>
      </c>
      <c r="Q49" s="21">
        <f t="shared" si="6"/>
        <v>0</v>
      </c>
      <c r="R49" s="21">
        <f t="shared" si="6"/>
        <v>0</v>
      </c>
      <c r="S49" s="21">
        <f t="shared" si="6"/>
        <v>0</v>
      </c>
    </row>
    <row r="50" spans="2:19">
      <c r="B50" t="s">
        <v>5656</v>
      </c>
      <c r="D50" s="21">
        <f t="shared" ref="D50:S50" si="7">D8-D9-D10-D11-D13-D14</f>
        <v>0</v>
      </c>
      <c r="E50" s="21">
        <f t="shared" si="7"/>
        <v>0</v>
      </c>
      <c r="F50" s="21">
        <f t="shared" si="7"/>
        <v>111905000000</v>
      </c>
      <c r="G50" s="21">
        <f t="shared" si="7"/>
        <v>114561000000</v>
      </c>
      <c r="H50" s="21">
        <f t="shared" si="7"/>
        <v>144864000000</v>
      </c>
      <c r="I50" s="21">
        <f t="shared" si="7"/>
        <v>171255000000</v>
      </c>
      <c r="J50" s="21">
        <f t="shared" si="7"/>
        <v>185135000000</v>
      </c>
      <c r="K50" s="21">
        <f t="shared" si="7"/>
        <v>233322000000</v>
      </c>
      <c r="L50" s="21">
        <f t="shared" si="7"/>
        <v>244441730241.17993</v>
      </c>
      <c r="M50" s="21">
        <f t="shared" si="7"/>
        <v>288146408246.02002</v>
      </c>
      <c r="N50" s="21">
        <f t="shared" si="7"/>
        <v>317302262600.25006</v>
      </c>
      <c r="O50" s="21">
        <f t="shared" si="7"/>
        <v>362405636510</v>
      </c>
      <c r="P50" s="21">
        <f t="shared" si="7"/>
        <v>0</v>
      </c>
      <c r="Q50" s="21">
        <f t="shared" si="7"/>
        <v>0</v>
      </c>
      <c r="R50" s="21">
        <f t="shared" si="7"/>
        <v>0</v>
      </c>
      <c r="S50" s="21">
        <f t="shared" si="7"/>
        <v>0</v>
      </c>
    </row>
    <row r="51" spans="2:19">
      <c r="B51" t="s">
        <v>1304</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6592</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8">D21-D23-D24</f>
        <v>0</v>
      </c>
      <c r="E53" s="131">
        <f t="shared" si="8"/>
        <v>0</v>
      </c>
      <c r="F53" s="131">
        <f t="shared" si="8"/>
        <v>-10744381717</v>
      </c>
      <c r="G53" s="131">
        <f t="shared" si="8"/>
        <v>-6672887950</v>
      </c>
      <c r="H53" s="131">
        <f t="shared" si="8"/>
        <v>6605585009</v>
      </c>
      <c r="I53" s="131">
        <f t="shared" si="8"/>
        <v>13763831293</v>
      </c>
      <c r="J53" s="131">
        <f t="shared" si="8"/>
        <v>18392569214</v>
      </c>
      <c r="K53" s="131">
        <f t="shared" si="8"/>
        <v>34981985851</v>
      </c>
      <c r="L53" s="131">
        <f t="shared" si="8"/>
        <v>39024674597.751198</v>
      </c>
      <c r="M53" s="131">
        <f t="shared" si="8"/>
        <v>41701325435.299294</v>
      </c>
      <c r="N53" s="131">
        <f t="shared" si="8"/>
        <v>43851565268.451317</v>
      </c>
      <c r="O53" s="131">
        <f t="shared" si="8"/>
        <v>39972378490</v>
      </c>
      <c r="P53" s="131">
        <f t="shared" si="8"/>
        <v>0</v>
      </c>
      <c r="Q53" s="131">
        <f t="shared" si="8"/>
        <v>0</v>
      </c>
      <c r="R53" s="131">
        <f t="shared" si="8"/>
        <v>0</v>
      </c>
      <c r="S53" s="131">
        <f t="shared" si="8"/>
        <v>0</v>
      </c>
    </row>
    <row r="54" spans="2:19">
      <c r="B54" t="s">
        <v>1964</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9">D28-D29-D32-D42-D43</f>
        <v>0</v>
      </c>
      <c r="E56" s="131">
        <f t="shared" si="9"/>
        <v>0</v>
      </c>
      <c r="F56" s="131">
        <f>F28-F29-F32-F42-F43</f>
        <v>-2537488795.6700439</v>
      </c>
      <c r="G56" s="131">
        <f t="shared" si="9"/>
        <v>42774238382.599976</v>
      </c>
      <c r="H56" s="131">
        <f t="shared" si="9"/>
        <v>7685359884.2000122</v>
      </c>
      <c r="I56" s="131">
        <f t="shared" si="9"/>
        <v>-14784052767</v>
      </c>
      <c r="J56" s="131">
        <f t="shared" si="9"/>
        <v>-32564209397.299988</v>
      </c>
      <c r="K56" s="131">
        <f t="shared" si="9"/>
        <v>-42528520967.699951</v>
      </c>
      <c r="L56" s="131">
        <f t="shared" si="9"/>
        <v>-35186643903.491455</v>
      </c>
      <c r="M56" s="131">
        <f t="shared" si="9"/>
        <v>-58293121474.986206</v>
      </c>
      <c r="N56" s="131">
        <f t="shared" si="9"/>
        <v>-25125191305.332275</v>
      </c>
      <c r="O56" s="131">
        <f t="shared" si="9"/>
        <v>40552449857.140015</v>
      </c>
      <c r="P56" s="131">
        <f t="shared" si="9"/>
        <v>0</v>
      </c>
      <c r="Q56" s="131">
        <f t="shared" si="9"/>
        <v>0</v>
      </c>
      <c r="R56" s="131">
        <f t="shared" ref="R56:S56" si="10">R28-R29-R32-R42-R43</f>
        <v>0</v>
      </c>
      <c r="S56" s="131">
        <f t="shared" si="10"/>
        <v>0</v>
      </c>
    </row>
    <row r="57" spans="2:19">
      <c r="B57" t="s">
        <v>2528</v>
      </c>
    </row>
    <row r="58" spans="2:19">
      <c r="B58" t="s">
        <v>2935</v>
      </c>
    </row>
    <row r="59" spans="2:19" ht="15.75" thickBot="1"/>
    <row r="60" spans="2:19" ht="15.75" thickBot="1">
      <c r="B60" s="117" t="s">
        <v>626</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1">(D7/D60)*100</f>
        <v>0</v>
      </c>
      <c r="E61">
        <f t="shared" si="11"/>
        <v>0</v>
      </c>
      <c r="F61">
        <f t="shared" si="11"/>
        <v>32.429768343057688</v>
      </c>
      <c r="G61">
        <f t="shared" si="11"/>
        <v>33.992630820243157</v>
      </c>
      <c r="H61">
        <f t="shared" si="11"/>
        <v>35.227593557147394</v>
      </c>
      <c r="I61">
        <f t="shared" si="11"/>
        <v>34.983534888222593</v>
      </c>
      <c r="J61">
        <f t="shared" si="11"/>
        <v>36.44833859795115</v>
      </c>
      <c r="K61">
        <f t="shared" si="11"/>
        <v>37.978442091553624</v>
      </c>
      <c r="L61">
        <f t="shared" si="11"/>
        <v>37.564352190889508</v>
      </c>
      <c r="M61">
        <f t="shared" si="11"/>
        <v>41.07149198778324</v>
      </c>
      <c r="N61">
        <f t="shared" si="11"/>
        <v>42.199582796184039</v>
      </c>
      <c r="O61">
        <f t="shared" si="11"/>
        <v>41.239933409824616</v>
      </c>
      <c r="P61">
        <f t="shared" si="11"/>
        <v>0</v>
      </c>
      <c r="Q61">
        <f t="shared" si="11"/>
        <v>0</v>
      </c>
      <c r="R61">
        <f t="shared" si="11"/>
        <v>0</v>
      </c>
      <c r="S61">
        <f t="shared" si="11"/>
        <v>0</v>
      </c>
    </row>
    <row r="62" spans="2:19">
      <c r="B62" s="117" t="s">
        <v>152</v>
      </c>
      <c r="D62">
        <f t="shared" ref="D62:S62" si="12">(D19/D60)*100</f>
        <v>0</v>
      </c>
      <c r="E62">
        <f t="shared" si="12"/>
        <v>0</v>
      </c>
      <c r="F62">
        <f t="shared" si="12"/>
        <v>32.170117219594459</v>
      </c>
      <c r="G62">
        <f t="shared" si="12"/>
        <v>38.497442631123107</v>
      </c>
      <c r="H62">
        <f t="shared" si="12"/>
        <v>35.937320517601492</v>
      </c>
      <c r="I62">
        <f t="shared" si="12"/>
        <v>33.853874829650316</v>
      </c>
      <c r="J62">
        <f t="shared" si="12"/>
        <v>34.161533954508691</v>
      </c>
      <c r="K62">
        <f t="shared" si="12"/>
        <v>35.276780683448109</v>
      </c>
      <c r="L62">
        <f t="shared" si="12"/>
        <v>35.584188379832078</v>
      </c>
      <c r="M62">
        <f t="shared" si="12"/>
        <v>38.068933776145613</v>
      </c>
      <c r="N62">
        <f t="shared" si="12"/>
        <v>41.037288591017919</v>
      </c>
      <c r="O62">
        <f t="shared" si="12"/>
        <v>43.07135214729599</v>
      </c>
      <c r="P62">
        <f t="shared" si="12"/>
        <v>0</v>
      </c>
      <c r="Q62">
        <f t="shared" si="12"/>
        <v>0</v>
      </c>
      <c r="R62">
        <f t="shared" si="12"/>
        <v>0</v>
      </c>
      <c r="S62">
        <f t="shared" si="12"/>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6" t="s">
        <v>7164</v>
      </c>
      <c r="B1" s="1566" t="s">
        <v>7165</v>
      </c>
      <c r="C1" s="1566"/>
      <c r="D1" s="1568"/>
      <c r="E1" s="1568"/>
    </row>
    <row r="2" spans="1:21">
      <c r="B2" s="1571" t="s">
        <v>7166</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5"/>
      <c r="J4" s="2465"/>
      <c r="K4" s="2465"/>
      <c r="L4" s="2465"/>
      <c r="M4" s="2465"/>
      <c r="N4" s="2465"/>
      <c r="O4" s="2465"/>
      <c r="P4" s="2465"/>
      <c r="Q4" s="2465"/>
      <c r="R4" s="2465"/>
      <c r="S4" s="2465"/>
      <c r="T4" s="2465"/>
      <c r="U4" s="2465"/>
    </row>
    <row r="5" spans="1:21">
      <c r="A5" s="1570" t="s">
        <v>28</v>
      </c>
      <c r="B5" s="1575" t="s">
        <v>29</v>
      </c>
      <c r="C5" s="1575"/>
      <c r="D5" s="2009" t="s">
        <v>30</v>
      </c>
      <c r="E5" s="2009" t="s">
        <v>30</v>
      </c>
      <c r="F5" s="2009" t="s">
        <v>30</v>
      </c>
      <c r="G5" s="2009" t="s">
        <v>32</v>
      </c>
      <c r="H5" s="2009" t="s">
        <v>32</v>
      </c>
      <c r="I5" s="2465"/>
      <c r="J5" s="2465"/>
      <c r="K5" s="2465"/>
      <c r="L5" s="2465"/>
      <c r="M5" s="2465"/>
      <c r="N5" s="2465"/>
      <c r="O5" s="2465"/>
      <c r="P5" s="2465"/>
      <c r="Q5" s="2465"/>
      <c r="R5" s="2465"/>
      <c r="S5" s="2465"/>
      <c r="T5" s="2465"/>
      <c r="U5" s="2465"/>
    </row>
    <row r="6" spans="1:21" s="848" customFormat="1">
      <c r="A6" s="2314" t="s">
        <v>33</v>
      </c>
      <c r="B6" s="2314" t="s">
        <v>6846</v>
      </c>
      <c r="C6" s="2261" t="s">
        <v>35</v>
      </c>
      <c r="D6" s="2057">
        <f>D7+D10</f>
        <v>20819249846.965691</v>
      </c>
      <c r="E6" s="2057">
        <f t="shared" ref="E6:H6" si="0">E7+E10</f>
        <v>14862100000</v>
      </c>
      <c r="F6" s="2057">
        <f t="shared" si="0"/>
        <v>19767614891.756104</v>
      </c>
      <c r="G6" s="2057">
        <f t="shared" si="0"/>
        <v>22165560173.79985</v>
      </c>
      <c r="H6" s="2057">
        <f t="shared" si="0"/>
        <v>25013236911.58643</v>
      </c>
      <c r="I6" s="2522"/>
      <c r="J6" s="2522"/>
      <c r="K6" s="2522"/>
      <c r="L6" s="2465"/>
      <c r="M6" s="2465"/>
      <c r="N6" s="2465"/>
      <c r="O6" s="2465"/>
      <c r="P6" s="2465"/>
      <c r="Q6" s="2465"/>
      <c r="R6" s="2465"/>
      <c r="S6" s="2465"/>
      <c r="T6" s="2465"/>
      <c r="U6" s="2465"/>
    </row>
    <row r="7" spans="1:21" ht="20.25" customHeight="1">
      <c r="A7" s="1567" t="s">
        <v>159</v>
      </c>
      <c r="B7" s="1567" t="s">
        <v>159</v>
      </c>
      <c r="C7" s="1578" t="s">
        <v>38</v>
      </c>
      <c r="D7" s="2637">
        <v>20819249846.965691</v>
      </c>
      <c r="E7" s="2637">
        <v>14862100000</v>
      </c>
      <c r="F7" s="2525">
        <v>19767614891.756104</v>
      </c>
      <c r="G7" s="2525">
        <v>22165560173.79985</v>
      </c>
      <c r="H7" s="2525">
        <v>25013236911.58643</v>
      </c>
      <c r="I7" s="2522"/>
      <c r="J7" s="2522"/>
      <c r="K7" s="2522"/>
      <c r="L7" s="2465"/>
      <c r="M7" s="2465"/>
      <c r="N7" s="2465"/>
      <c r="O7" s="2465"/>
      <c r="P7" s="2465"/>
      <c r="Q7" s="2465"/>
      <c r="R7" s="2465"/>
      <c r="S7" s="2465"/>
      <c r="T7" s="2465"/>
      <c r="U7" s="2465"/>
    </row>
    <row r="8" spans="1:21" ht="18" customHeight="1">
      <c r="A8" s="1577" t="s">
        <v>2311</v>
      </c>
      <c r="B8" s="1577" t="s">
        <v>2311</v>
      </c>
      <c r="C8" s="1577" t="s">
        <v>41</v>
      </c>
      <c r="D8" s="2637">
        <f>D7-D9</f>
        <v>2719212463.0393867</v>
      </c>
      <c r="E8" s="2637">
        <f t="shared" ref="E8:H8" si="1">E7-E9</f>
        <v>2243717000.2470951</v>
      </c>
      <c r="F8" s="2637">
        <f t="shared" si="1"/>
        <v>2381630926.9833145</v>
      </c>
      <c r="G8" s="2637">
        <f t="shared" si="1"/>
        <v>2625568607.2443771</v>
      </c>
      <c r="H8" s="2637">
        <f t="shared" si="1"/>
        <v>3989749044.1798325</v>
      </c>
      <c r="I8" s="2522"/>
      <c r="J8" s="2522"/>
      <c r="K8" s="2522"/>
      <c r="L8" s="2465"/>
      <c r="M8" s="2465"/>
      <c r="N8" s="2465"/>
      <c r="O8" s="2465"/>
      <c r="P8" s="2465"/>
      <c r="Q8" s="2465"/>
      <c r="R8" s="2465"/>
      <c r="S8" s="2465"/>
      <c r="T8" s="2465"/>
      <c r="U8" s="2465"/>
    </row>
    <row r="9" spans="1:21">
      <c r="A9" s="1577" t="s">
        <v>2564</v>
      </c>
      <c r="B9" s="1577" t="s">
        <v>2564</v>
      </c>
      <c r="C9" s="1577" t="s">
        <v>41</v>
      </c>
      <c r="D9" s="1581">
        <v>18100037383.926304</v>
      </c>
      <c r="E9" s="1581">
        <v>12618382999.752905</v>
      </c>
      <c r="F9" s="2525">
        <v>17385983964.772789</v>
      </c>
      <c r="G9" s="2525">
        <v>19539991566.555473</v>
      </c>
      <c r="H9" s="2525">
        <v>21023487867.406597</v>
      </c>
      <c r="I9" s="2522"/>
      <c r="J9" s="2522"/>
      <c r="K9" s="2522"/>
      <c r="L9" s="2465"/>
      <c r="M9" s="2465"/>
      <c r="N9" s="2465"/>
      <c r="O9" s="2465"/>
      <c r="P9" s="2465"/>
      <c r="Q9" s="2465"/>
      <c r="R9" s="2465"/>
      <c r="S9" s="2465"/>
      <c r="T9" s="2465"/>
      <c r="U9" s="2465"/>
    </row>
    <row r="10" spans="1:21" s="848" customFormat="1">
      <c r="A10" s="2619" t="s">
        <v>53</v>
      </c>
      <c r="B10" s="2619" t="s">
        <v>53</v>
      </c>
      <c r="C10" s="2616" t="s">
        <v>38</v>
      </c>
      <c r="D10" s="2637">
        <v>0</v>
      </c>
      <c r="E10" s="2637">
        <v>0</v>
      </c>
      <c r="F10" s="2637">
        <v>0</v>
      </c>
      <c r="G10" s="2637">
        <v>0</v>
      </c>
      <c r="H10" s="2637">
        <v>0</v>
      </c>
      <c r="I10" s="2522"/>
      <c r="J10" s="2522"/>
      <c r="K10" s="2522"/>
      <c r="L10" s="2465"/>
      <c r="M10" s="2465"/>
      <c r="N10" s="2465"/>
      <c r="O10" s="2465"/>
      <c r="P10" s="2465"/>
      <c r="Q10" s="2465"/>
      <c r="R10" s="2465"/>
      <c r="S10" s="2465"/>
      <c r="T10" s="2465"/>
      <c r="U10" s="2465"/>
    </row>
    <row r="11" spans="1:21" s="848" customFormat="1">
      <c r="A11" s="2004" t="s">
        <v>71</v>
      </c>
      <c r="B11" s="2005" t="s">
        <v>379</v>
      </c>
      <c r="C11" s="2004" t="s">
        <v>35</v>
      </c>
      <c r="D11" s="2057">
        <v>21693218090.210369</v>
      </c>
      <c r="E11" s="2057">
        <v>17831028422.9645</v>
      </c>
      <c r="F11" s="2648">
        <v>23491797697.335953</v>
      </c>
      <c r="G11" s="2648">
        <v>23629727951.810734</v>
      </c>
      <c r="H11" s="2648">
        <v>24964687997.664146</v>
      </c>
      <c r="I11" s="2522"/>
      <c r="J11" s="2522"/>
      <c r="K11" s="2522"/>
      <c r="L11" s="2465"/>
      <c r="M11" s="2465"/>
      <c r="N11" s="2465"/>
      <c r="O11" s="2465"/>
      <c r="P11" s="2465"/>
      <c r="Q11" s="2465"/>
      <c r="R11" s="2465"/>
      <c r="S11" s="2465"/>
      <c r="T11" s="2465"/>
      <c r="U11" s="2465"/>
    </row>
    <row r="12" spans="1:21" s="848" customFormat="1">
      <c r="A12" s="2005" t="s">
        <v>115</v>
      </c>
      <c r="B12" s="2005" t="s">
        <v>115</v>
      </c>
      <c r="C12" s="2005" t="s">
        <v>35</v>
      </c>
      <c r="D12" s="2057">
        <v>873968243.24470353</v>
      </c>
      <c r="E12" s="2057">
        <v>2968928422.9645405</v>
      </c>
      <c r="F12" s="2057">
        <v>3724182805.5798502</v>
      </c>
      <c r="G12" s="2057">
        <v>1464167778.0109191</v>
      </c>
      <c r="H12" s="2057">
        <f>H6-H11</f>
        <v>48548913.922283173</v>
      </c>
      <c r="I12" s="2522"/>
      <c r="J12" s="2522"/>
      <c r="K12" s="2522"/>
      <c r="L12" s="2465"/>
      <c r="M12" s="2465"/>
      <c r="N12" s="2465"/>
      <c r="O12" s="2465"/>
      <c r="P12" s="2465"/>
      <c r="Q12" s="2465"/>
      <c r="R12" s="2465"/>
      <c r="S12" s="2465"/>
      <c r="T12" s="2465"/>
      <c r="U12" s="2465"/>
    </row>
    <row r="13" spans="1:21">
      <c r="A13" s="1576"/>
      <c r="B13" s="1577"/>
      <c r="C13" s="1578"/>
      <c r="D13" s="1592"/>
      <c r="E13" s="1592"/>
      <c r="F13" s="1592"/>
      <c r="G13" s="1592"/>
      <c r="H13" s="1592"/>
      <c r="I13" s="2522"/>
      <c r="J13" s="2522"/>
      <c r="K13" s="2522"/>
      <c r="L13" s="2465"/>
      <c r="M13" s="2465"/>
      <c r="N13" s="2465"/>
      <c r="O13" s="2465"/>
      <c r="P13" s="2465"/>
      <c r="Q13" s="2465"/>
      <c r="R13" s="2465"/>
      <c r="S13" s="2465"/>
      <c r="T13" s="2465"/>
      <c r="U13" s="2465"/>
    </row>
    <row r="14" spans="1:21" ht="15.75" customHeight="1">
      <c r="A14" s="1576"/>
      <c r="B14" s="1577"/>
      <c r="C14" s="1578"/>
      <c r="D14" s="1592"/>
      <c r="E14" s="1581"/>
      <c r="F14" s="2522"/>
      <c r="G14" s="2522"/>
      <c r="H14" s="2522"/>
      <c r="I14" s="2522"/>
      <c r="J14" s="2522"/>
      <c r="K14" s="2522"/>
      <c r="L14" s="2465"/>
      <c r="M14" s="2465"/>
      <c r="N14" s="2465"/>
      <c r="O14" s="2465"/>
      <c r="P14" s="2465"/>
      <c r="Q14" s="2465"/>
      <c r="R14" s="2465"/>
      <c r="S14" s="2465"/>
      <c r="T14" s="2465"/>
      <c r="U14" s="2465"/>
    </row>
    <row r="15" spans="1:21">
      <c r="B15" s="1580"/>
      <c r="F15" s="2522"/>
      <c r="G15" s="2522"/>
      <c r="H15" s="2522"/>
      <c r="I15" s="2522"/>
      <c r="J15" s="2522"/>
      <c r="K15" s="2522"/>
      <c r="L15" s="2465"/>
      <c r="M15" s="2465"/>
      <c r="N15" s="2465"/>
      <c r="O15" s="2465"/>
      <c r="P15" s="2465"/>
      <c r="Q15" s="2465"/>
      <c r="R15" s="2465"/>
      <c r="S15" s="2465"/>
      <c r="T15" s="2465"/>
      <c r="U15" s="2465"/>
    </row>
    <row r="16" spans="1:21">
      <c r="A16" s="1577"/>
      <c r="B16" s="1577"/>
      <c r="D16" s="1570" t="s">
        <v>139</v>
      </c>
      <c r="E16" s="1570" t="s">
        <v>139</v>
      </c>
      <c r="F16" s="1570" t="s">
        <v>139</v>
      </c>
      <c r="G16" s="1570" t="s">
        <v>139</v>
      </c>
      <c r="H16" s="1570" t="s">
        <v>139</v>
      </c>
      <c r="I16" s="2522"/>
      <c r="J16" s="2522"/>
      <c r="K16" s="2522"/>
      <c r="L16" s="2465"/>
      <c r="M16" s="2465"/>
      <c r="N16" s="2465"/>
      <c r="O16" s="2465"/>
      <c r="P16" s="2465"/>
      <c r="Q16" s="2465"/>
      <c r="R16" s="2465"/>
      <c r="S16" s="2465"/>
      <c r="T16" s="2465"/>
      <c r="U16" s="2465"/>
    </row>
    <row r="17" spans="1:21">
      <c r="A17" s="1576"/>
      <c r="F17" s="1570"/>
      <c r="G17" s="1570"/>
      <c r="H17" s="2522"/>
      <c r="I17" s="2522"/>
      <c r="J17" s="2522"/>
      <c r="K17" s="2522"/>
      <c r="L17" s="2465"/>
      <c r="M17" s="2465"/>
      <c r="N17" s="2465"/>
      <c r="O17" s="2465"/>
      <c r="P17" s="2465"/>
      <c r="Q17" s="2465"/>
      <c r="R17" s="2465"/>
      <c r="S17" s="2465"/>
      <c r="T17" s="2465"/>
      <c r="U17" s="2465"/>
    </row>
    <row r="18" spans="1:21">
      <c r="F18" s="1570"/>
      <c r="G18" s="1570"/>
      <c r="H18" s="2522"/>
      <c r="I18" s="2522"/>
      <c r="J18" s="2522"/>
      <c r="K18" s="2522"/>
      <c r="L18" s="2465"/>
      <c r="M18" s="2465"/>
      <c r="N18" s="2465"/>
      <c r="O18" s="2465"/>
      <c r="P18" s="2465"/>
      <c r="Q18" s="2465"/>
      <c r="R18" s="2465"/>
      <c r="S18" s="2465"/>
      <c r="T18" s="2465"/>
      <c r="U18" s="2465"/>
    </row>
    <row r="19" spans="1:21">
      <c r="A19" s="1576"/>
      <c r="B19" s="1570" t="s">
        <v>284</v>
      </c>
      <c r="D19" s="2641">
        <f>D6-D7-D10</f>
        <v>0</v>
      </c>
      <c r="E19" s="2641">
        <f>E6-E7-E10</f>
        <v>0</v>
      </c>
      <c r="F19" s="2641">
        <f>F6-F7-F10</f>
        <v>0</v>
      </c>
      <c r="G19" s="2641">
        <f>G6-G7-G10</f>
        <v>0</v>
      </c>
      <c r="H19" s="2641">
        <f>H6-H7-H10</f>
        <v>0</v>
      </c>
      <c r="I19" s="365"/>
      <c r="J19" s="365"/>
      <c r="K19" s="365"/>
    </row>
    <row r="20" spans="1:21">
      <c r="B20" s="1570" t="s">
        <v>358</v>
      </c>
      <c r="D20" s="2641" t="e">
        <f>D7-D8-D9-#REF!</f>
        <v>#REF!</v>
      </c>
      <c r="E20" s="2641" t="e">
        <f>E7-E8-E9-#REF!</f>
        <v>#REF!</v>
      </c>
      <c r="F20" s="2641" t="e">
        <f>F7-F8-F9-#REF!</f>
        <v>#REF!</v>
      </c>
      <c r="G20" s="2641" t="e">
        <f>G7-G8-G9-#REF!</f>
        <v>#REF!</v>
      </c>
      <c r="H20" s="2641" t="e">
        <f>H7-H8-H9-#REF!</f>
        <v>#REF!</v>
      </c>
      <c r="I20" s="365"/>
      <c r="J20" s="365"/>
      <c r="K20" s="365"/>
    </row>
    <row r="21" spans="1:21">
      <c r="B21" s="1570" t="s">
        <v>142</v>
      </c>
      <c r="D21" s="2643" t="e">
        <f>D8-#REF!-#REF!-#REF!</f>
        <v>#REF!</v>
      </c>
      <c r="E21" s="2643" t="e">
        <f>E8-#REF!-#REF!-#REF!</f>
        <v>#REF!</v>
      </c>
      <c r="F21" s="2643" t="e">
        <f>F8-#REF!-#REF!-#REF!</f>
        <v>#REF!</v>
      </c>
      <c r="G21" s="2643" t="e">
        <f>G8-#REF!-#REF!-#REF!</f>
        <v>#REF!</v>
      </c>
      <c r="H21" s="2643" t="e">
        <f>H8-#REF!-#REF!-#REF!</f>
        <v>#REF!</v>
      </c>
      <c r="I21" s="365"/>
      <c r="J21" s="365"/>
      <c r="K21" s="365"/>
    </row>
    <row r="22" spans="1:21">
      <c r="B22" s="1570" t="s">
        <v>145</v>
      </c>
      <c r="D22" s="2641" t="e">
        <f>D11-#REF!-#REF!</f>
        <v>#REF!</v>
      </c>
      <c r="E22" s="2641" t="e">
        <f>E11-#REF!-#REF!</f>
        <v>#REF!</v>
      </c>
      <c r="F22" s="2641" t="e">
        <f>F11-#REF!-#REF!</f>
        <v>#REF!</v>
      </c>
      <c r="G22" s="2641" t="e">
        <f>G11-#REF!-#REF!</f>
        <v>#REF!</v>
      </c>
      <c r="H22" s="2641" t="e">
        <f>H11-#REF!-#REF!</f>
        <v>#REF!</v>
      </c>
      <c r="I22" s="365"/>
      <c r="J22" s="365"/>
      <c r="K22" s="365"/>
    </row>
    <row r="23" spans="1:21">
      <c r="B23" s="1570" t="s">
        <v>623</v>
      </c>
      <c r="D23" s="2641" t="e">
        <f>#REF!-#REF!-#REF!-#REF!-#REF!-#REF!-#REF!-#REF!-#REF!-#REF!</f>
        <v>#REF!</v>
      </c>
      <c r="E23" s="2641" t="e">
        <f>#REF!-#REF!-#REF!-#REF!-#REF!-#REF!-#REF!-#REF!-#REF!-#REF!</f>
        <v>#REF!</v>
      </c>
      <c r="F23" s="2641" t="e">
        <f>#REF!-#REF!-#REF!-#REF!-#REF!-#REF!-#REF!-#REF!-#REF!-#REF!</f>
        <v>#REF!</v>
      </c>
      <c r="G23" s="2641" t="e">
        <f>#REF!-#REF!-#REF!-#REF!-#REF!-#REF!-#REF!-#REF!-#REF!-#REF!</f>
        <v>#REF!</v>
      </c>
      <c r="H23" s="2641" t="e">
        <f>#REF!-#REF!-#REF!-#REF!-#REF!-#REF!-#REF!-#REF!-#REF!-#REF!</f>
        <v>#REF!</v>
      </c>
      <c r="I23" s="365"/>
      <c r="J23" s="365"/>
      <c r="K23" s="365"/>
    </row>
    <row r="24" spans="1:21">
      <c r="B24" s="1570" t="s">
        <v>148</v>
      </c>
      <c r="D24" s="2644" t="e">
        <f>D12-#REF!-#REF!</f>
        <v>#REF!</v>
      </c>
      <c r="E24" s="2644" t="e">
        <f>E12-#REF!-#REF!</f>
        <v>#REF!</v>
      </c>
      <c r="F24" s="2644" t="e">
        <f>F12-#REF!-#REF!</f>
        <v>#REF!</v>
      </c>
      <c r="G24" s="2644" t="e">
        <f>G12-#REF!-#REF!</f>
        <v>#REF!</v>
      </c>
      <c r="H24" s="2644" t="e">
        <f>H12-#REF!-#REF!</f>
        <v>#REF!</v>
      </c>
      <c r="I24" s="365"/>
      <c r="J24" s="365"/>
      <c r="K24" s="365"/>
    </row>
    <row r="25" spans="1:21">
      <c r="B25" s="1570" t="s">
        <v>1174</v>
      </c>
      <c r="D25" s="2644"/>
      <c r="E25" s="2644"/>
      <c r="F25" s="2644"/>
      <c r="G25" s="2644"/>
      <c r="H25" s="2644"/>
      <c r="I25" s="365"/>
      <c r="J25" s="365"/>
      <c r="K25" s="365"/>
    </row>
    <row r="26" spans="1:21">
      <c r="B26" s="1570" t="s">
        <v>362</v>
      </c>
      <c r="D26" s="2060"/>
      <c r="E26" s="2060"/>
      <c r="F26" s="2060"/>
      <c r="G26" s="2060"/>
      <c r="H26" s="2060"/>
    </row>
    <row r="27" spans="1:21">
      <c r="B27" s="1570" t="s">
        <v>6869</v>
      </c>
      <c r="D27" s="2647" t="e">
        <f>#REF!-#REF!-#REF!</f>
        <v>#REF!</v>
      </c>
      <c r="E27" s="2647" t="e">
        <f>#REF!-#REF!-#REF!</f>
        <v>#REF!</v>
      </c>
      <c r="F27" s="2647" t="e">
        <f>#REF!-#REF!-#REF!</f>
        <v>#REF!</v>
      </c>
      <c r="G27" s="2647" t="e">
        <f>#REF!-#REF!-#REF!</f>
        <v>#REF!</v>
      </c>
      <c r="H27" s="2647"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Q6" activePane="bottomRight" state="frozen"/>
      <selection pane="topRight" activeCell="D1" sqref="D1"/>
      <selection pane="bottomLeft" activeCell="A6" sqref="A6"/>
      <selection pane="bottomRight" activeCell="T7" sqref="T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6593</v>
      </c>
      <c r="B1" s="82" t="s">
        <v>6594</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6595</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1140</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6596</v>
      </c>
      <c r="B6" s="18" t="s">
        <v>1141</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6597</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6598</v>
      </c>
      <c r="B9" s="100" t="s">
        <v>5414</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6599</v>
      </c>
      <c r="B10" s="100" t="s">
        <v>6600</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6601</v>
      </c>
      <c r="B11" s="100" t="s">
        <v>6602</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6603</v>
      </c>
      <c r="B12" s="100" t="s">
        <v>6604</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6605</v>
      </c>
      <c r="B13" s="100" t="s">
        <v>6606</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1148</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6607</v>
      </c>
      <c r="B16" s="100" t="s">
        <v>6608</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6609</v>
      </c>
      <c r="B17" s="100" t="s">
        <v>6610</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6611</v>
      </c>
      <c r="B18" s="100" t="s">
        <v>6612</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652</v>
      </c>
      <c r="B19" s="102" t="s">
        <v>2160</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6613</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1159</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6614</v>
      </c>
      <c r="B25" s="152" t="s">
        <v>6615</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6616</v>
      </c>
      <c r="B26" s="99" t="s">
        <v>6617</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4627</v>
      </c>
      <c r="B27" s="99" t="s">
        <v>6618</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3960</v>
      </c>
      <c r="B28" s="99" t="s">
        <v>6619</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3726</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851</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6620</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6621</v>
      </c>
      <c r="B32" s="619" t="s">
        <v>6621</v>
      </c>
      <c r="C32" s="633" t="s">
        <v>3877</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6622</v>
      </c>
      <c r="B33" s="619" t="s">
        <v>6622</v>
      </c>
      <c r="C33" s="633" t="s">
        <v>3877</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1162</v>
      </c>
      <c r="B34" s="90" t="s">
        <v>1162</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6623</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6624</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6625</v>
      </c>
      <c r="B37" s="619" t="s">
        <v>6625</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6626</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1164</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6627</v>
      </c>
      <c r="B42" s="90" t="s">
        <v>6628</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878</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6214</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1043</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B27" sqref="B27"/>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6629</v>
      </c>
      <c r="B1" t="s">
        <v>6630</v>
      </c>
    </row>
    <row r="2" spans="1:22">
      <c r="B2" t="s">
        <v>6631</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2069</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S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6632</v>
      </c>
      <c r="B9" s="99" t="s">
        <v>6632</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6633</v>
      </c>
      <c r="B11" s="99" t="s">
        <v>6634</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6635</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479</v>
      </c>
      <c r="B13" s="90" t="s">
        <v>6636</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6637</v>
      </c>
      <c r="B14" s="99" t="s">
        <v>6637</v>
      </c>
      <c r="C14" s="58" t="s">
        <v>81</v>
      </c>
      <c r="P14" s="125">
        <v>39100000000</v>
      </c>
      <c r="Q14" s="125">
        <v>42100000000</v>
      </c>
      <c r="R14" s="125">
        <v>47500000000</v>
      </c>
      <c r="S14" s="125">
        <v>62900000000</v>
      </c>
      <c r="T14" s="125">
        <v>64900000000.000008</v>
      </c>
      <c r="U14" s="125">
        <v>67400000000.000008</v>
      </c>
      <c r="V14" s="125">
        <v>70200000000</v>
      </c>
    </row>
    <row r="15" spans="1:22">
      <c r="A15" s="99" t="s">
        <v>6638</v>
      </c>
      <c r="B15" s="99" t="s">
        <v>6638</v>
      </c>
      <c r="C15" s="58" t="s">
        <v>81</v>
      </c>
      <c r="P15" s="125">
        <v>40400000000</v>
      </c>
      <c r="Q15" s="125">
        <v>43200000000</v>
      </c>
      <c r="R15" s="125">
        <v>49500000000</v>
      </c>
      <c r="S15" s="125">
        <v>56900000000</v>
      </c>
      <c r="T15" s="125">
        <v>58800000000</v>
      </c>
      <c r="U15" s="125">
        <v>59100000000</v>
      </c>
      <c r="V15" s="125">
        <v>59600000000</v>
      </c>
    </row>
    <row r="16" spans="1:22">
      <c r="A16" s="99" t="s">
        <v>6639</v>
      </c>
      <c r="B16" s="99" t="s">
        <v>6639</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6640</v>
      </c>
      <c r="B20" s="99" t="s">
        <v>6640</v>
      </c>
      <c r="C20" s="58" t="s">
        <v>81</v>
      </c>
      <c r="P20" s="125">
        <v>48800000000</v>
      </c>
      <c r="Q20" s="125">
        <v>39100000000</v>
      </c>
      <c r="R20" s="125">
        <v>43900000000</v>
      </c>
      <c r="S20" s="125">
        <v>44300000000</v>
      </c>
      <c r="T20" s="125">
        <v>42200000000</v>
      </c>
      <c r="U20" s="125">
        <v>43400000000</v>
      </c>
      <c r="V20" s="125">
        <v>44800000000</v>
      </c>
    </row>
    <row r="21" spans="1:22">
      <c r="A21" s="99" t="s">
        <v>6641</v>
      </c>
      <c r="B21" s="99" t="s">
        <v>6642</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6643</v>
      </c>
      <c r="C22" s="58" t="s">
        <v>201</v>
      </c>
      <c r="P22" s="125">
        <v>44300000000</v>
      </c>
      <c r="Q22" s="125">
        <v>33500000000</v>
      </c>
      <c r="R22" s="125">
        <v>39900000000</v>
      </c>
      <c r="S22" s="125">
        <v>33799999999.999996</v>
      </c>
      <c r="T22" s="125">
        <v>45000000000</v>
      </c>
      <c r="U22" s="125">
        <v>45200000000</v>
      </c>
      <c r="V22" s="125">
        <v>49200000000</v>
      </c>
    </row>
    <row r="23" spans="1:22">
      <c r="B23" s="90" t="s">
        <v>6644</v>
      </c>
      <c r="P23" s="125">
        <v>193400000000</v>
      </c>
      <c r="Q23" s="125">
        <v>181900000000</v>
      </c>
      <c r="R23" s="125">
        <v>113000000000</v>
      </c>
      <c r="S23" s="125">
        <v>5200000000</v>
      </c>
      <c r="T23" s="125"/>
      <c r="U23" s="125"/>
      <c r="V23" s="125"/>
    </row>
    <row r="24" spans="1:22">
      <c r="B24" s="90" t="s">
        <v>6645</v>
      </c>
      <c r="P24" s="125">
        <v>149100000000</v>
      </c>
      <c r="Q24" s="125">
        <v>148400000000</v>
      </c>
      <c r="R24" s="125">
        <v>73100000000</v>
      </c>
      <c r="S24" s="125">
        <v>-28500000000</v>
      </c>
      <c r="T24" s="125"/>
      <c r="U24" s="125"/>
      <c r="V24" s="125"/>
    </row>
    <row r="25" spans="1:22" s="15" customFormat="1">
      <c r="A25" s="2002" t="s">
        <v>115</v>
      </c>
      <c r="B25" s="2002" t="s">
        <v>115</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S26" si="10">R30+R33</f>
        <v>-169600000000</v>
      </c>
      <c r="S26" s="125">
        <f t="shared" si="10"/>
        <v>-2300000000</v>
      </c>
      <c r="T26" s="125">
        <f>T30+T33</f>
        <v>54300000000</v>
      </c>
      <c r="U26" s="125">
        <f t="shared" ref="U26:V26" si="11">U30+U33</f>
        <v>15600000000</v>
      </c>
      <c r="V26" s="125">
        <f t="shared" si="11"/>
        <v>8100000000</v>
      </c>
    </row>
    <row r="27" spans="1:22">
      <c r="A27" s="90" t="s">
        <v>2302</v>
      </c>
      <c r="B27" s="90" t="s">
        <v>2302</v>
      </c>
      <c r="C27" s="58" t="s">
        <v>252</v>
      </c>
      <c r="O27" s="125"/>
      <c r="P27" s="125">
        <f>P29+P32</f>
        <v>-6900000000</v>
      </c>
      <c r="Q27" s="125">
        <f t="shared" ref="Q27" si="12">Q29+Q32</f>
        <v>8800000000</v>
      </c>
      <c r="R27" s="125">
        <f t="shared" ref="R27:S27" si="13">R29+R32</f>
        <v>96400000000</v>
      </c>
      <c r="S27" s="125">
        <f t="shared" si="13"/>
        <v>27700000000</v>
      </c>
      <c r="T27" s="125">
        <f>T29+T32</f>
        <v>600000000</v>
      </c>
      <c r="U27" s="125">
        <f t="shared" ref="U27:V27" si="14">U29+U32</f>
        <v>28000000000</v>
      </c>
      <c r="V27" s="125">
        <f t="shared" si="14"/>
        <v>20600000000</v>
      </c>
    </row>
    <row r="28" spans="1:22">
      <c r="B28" s="90" t="s">
        <v>6646</v>
      </c>
      <c r="P28" s="125">
        <v>-160800000000</v>
      </c>
      <c r="Q28" s="125">
        <v>-204200000000</v>
      </c>
      <c r="R28" s="125">
        <v>-77200000000</v>
      </c>
      <c r="S28" s="125">
        <v>6000000000</v>
      </c>
      <c r="T28" s="125"/>
      <c r="U28" s="125"/>
      <c r="V28" s="125"/>
    </row>
    <row r="29" spans="1:22">
      <c r="A29" s="103" t="s">
        <v>6647</v>
      </c>
      <c r="B29" s="103" t="s">
        <v>209</v>
      </c>
      <c r="C29" t="s">
        <v>124</v>
      </c>
      <c r="P29" s="125">
        <v>-17700000000</v>
      </c>
      <c r="Q29" s="125">
        <v>-25200000000</v>
      </c>
      <c r="R29" s="125">
        <v>82200000000</v>
      </c>
      <c r="S29" s="125">
        <v>11400000000</v>
      </c>
      <c r="T29" s="125">
        <v>-16800000000</v>
      </c>
      <c r="U29" s="125">
        <v>5000000000</v>
      </c>
      <c r="V29" s="125">
        <v>2200000000</v>
      </c>
    </row>
    <row r="30" spans="1:22">
      <c r="A30" s="103" t="s">
        <v>6648</v>
      </c>
      <c r="B30" s="103" t="s">
        <v>212</v>
      </c>
      <c r="C30" t="s">
        <v>264</v>
      </c>
      <c r="P30" s="125">
        <v>-143100000000</v>
      </c>
      <c r="Q30" s="125">
        <v>-179000000000</v>
      </c>
      <c r="R30" s="125">
        <v>-159500000000</v>
      </c>
      <c r="S30" s="125">
        <v>-5400000000</v>
      </c>
      <c r="T30" s="125">
        <v>34400000000</v>
      </c>
      <c r="U30" s="125">
        <v>9000000000</v>
      </c>
      <c r="V30" s="125">
        <v>4800000000</v>
      </c>
    </row>
    <row r="31" spans="1:22">
      <c r="B31" s="90" t="s">
        <v>6649</v>
      </c>
      <c r="P31" s="125">
        <v>11700000000</v>
      </c>
      <c r="Q31" s="125">
        <v>55800000000</v>
      </c>
      <c r="R31" s="125">
        <v>4099999999.9999995</v>
      </c>
      <c r="S31" s="125">
        <v>22600000000</v>
      </c>
      <c r="T31" s="125"/>
      <c r="U31" s="125"/>
      <c r="V31" s="125"/>
    </row>
    <row r="32" spans="1:22">
      <c r="A32" s="103" t="s">
        <v>6650</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6651</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3477</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2270</v>
      </c>
      <c r="P39" s="21">
        <f>P12-P13-P22</f>
        <v>0</v>
      </c>
      <c r="Q39" s="21">
        <f t="shared" ref="Q39:V39" si="17">Q12-Q13-Q22</f>
        <v>0</v>
      </c>
      <c r="R39" s="21">
        <f t="shared" si="17"/>
        <v>0</v>
      </c>
      <c r="S39" s="21">
        <f t="shared" si="17"/>
        <v>0</v>
      </c>
      <c r="T39" s="21">
        <f t="shared" si="17"/>
        <v>0</v>
      </c>
      <c r="U39" s="21">
        <f t="shared" si="17"/>
        <v>0</v>
      </c>
      <c r="V39" s="21">
        <f t="shared" si="17"/>
        <v>0</v>
      </c>
    </row>
    <row r="40" spans="1:22">
      <c r="B40" t="s">
        <v>6652</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460</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4320</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1175</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6653</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6654</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148" customWidth="1"/>
    <col min="2" max="2" width="49.42578125" style="2148" bestFit="1" customWidth="1"/>
    <col min="3" max="3" width="31.140625" style="2148" customWidth="1"/>
    <col min="4" max="13" width="27.5703125" style="2148" bestFit="1" customWidth="1"/>
    <col min="14" max="14" width="30.85546875" style="2148" bestFit="1" customWidth="1"/>
    <col min="15" max="15" width="31.28515625" style="2148" bestFit="1" customWidth="1"/>
    <col min="16" max="16" width="27.5703125" style="2148" bestFit="1" customWidth="1"/>
    <col min="17" max="17" width="26.7109375" style="2148" customWidth="1"/>
    <col min="18" max="18" width="31.28515625" style="2148" bestFit="1" customWidth="1"/>
    <col min="19" max="19" width="30.85546875" style="2148" bestFit="1" customWidth="1"/>
    <col min="20" max="20" width="30.28515625" style="2148" bestFit="1" customWidth="1"/>
    <col min="21" max="21" width="27.5703125" style="2148" customWidth="1"/>
    <col min="22" max="22" width="26.85546875" style="2148" bestFit="1" customWidth="1"/>
    <col min="23" max="23" width="26" style="2148" bestFit="1" customWidth="1"/>
    <col min="24" max="24" width="27.7109375" style="2148" bestFit="1" customWidth="1"/>
    <col min="25" max="26" width="8.85546875" style="2148"/>
  </cols>
  <sheetData>
    <row r="1" spans="1:36">
      <c r="A1" s="2148" t="s">
        <v>6655</v>
      </c>
      <c r="B1" s="2149" t="s">
        <v>6656</v>
      </c>
      <c r="C1" s="2149"/>
      <c r="D1" s="2149"/>
      <c r="E1" s="2149"/>
      <c r="F1" s="2149"/>
      <c r="G1" s="2149"/>
      <c r="H1" s="2149"/>
      <c r="I1" s="2149"/>
      <c r="J1" s="2149"/>
      <c r="K1" s="2149"/>
      <c r="L1" s="2149"/>
      <c r="M1" s="2149"/>
      <c r="N1" s="2149"/>
      <c r="O1" s="2150"/>
      <c r="P1" s="2150"/>
      <c r="Q1" s="2150"/>
      <c r="R1" s="2150"/>
      <c r="S1" s="2150"/>
      <c r="T1" s="2150"/>
      <c r="U1" s="2150"/>
      <c r="V1" s="2150"/>
      <c r="W1" s="2150"/>
      <c r="X1" s="2150"/>
      <c r="Y1" s="2271"/>
      <c r="Z1" s="2271"/>
      <c r="AA1" s="3"/>
      <c r="AB1" s="3"/>
      <c r="AC1" s="3"/>
      <c r="AD1" s="3"/>
      <c r="AE1" s="3"/>
      <c r="AF1" s="3"/>
      <c r="AG1" s="3"/>
      <c r="AH1" s="3"/>
      <c r="AI1" s="3"/>
      <c r="AJ1" s="3"/>
    </row>
    <row r="2" spans="1:36">
      <c r="B2" s="2150" t="s">
        <v>6657</v>
      </c>
      <c r="C2" s="2150"/>
      <c r="D2" s="2150"/>
      <c r="E2" s="2150"/>
      <c r="F2" s="2150"/>
      <c r="G2" s="2150"/>
      <c r="H2" s="2150"/>
      <c r="I2" s="2150"/>
      <c r="J2" s="2150"/>
      <c r="K2" s="2150"/>
      <c r="L2" s="2150"/>
      <c r="M2" s="2150"/>
      <c r="N2" s="2150"/>
      <c r="O2" s="2150"/>
      <c r="P2" s="2150"/>
      <c r="Q2" s="2150"/>
      <c r="R2" s="2150"/>
      <c r="S2" s="2272"/>
      <c r="T2" s="2272"/>
      <c r="U2" s="2273"/>
      <c r="V2" s="2150"/>
      <c r="W2" s="2150"/>
      <c r="X2" s="2150"/>
      <c r="Y2" s="2271"/>
      <c r="Z2" s="2271"/>
      <c r="AA2" s="3"/>
      <c r="AB2" s="3"/>
      <c r="AC2" s="3"/>
      <c r="AD2" s="3"/>
      <c r="AE2" s="3"/>
      <c r="AF2" s="3"/>
      <c r="AG2" s="3"/>
      <c r="AH2" s="3"/>
      <c r="AI2" s="3"/>
      <c r="AJ2" s="3"/>
    </row>
    <row r="3" spans="1:36">
      <c r="B3" s="2151" t="s">
        <v>3</v>
      </c>
      <c r="C3" s="2151"/>
      <c r="D3" s="2150">
        <v>2000</v>
      </c>
      <c r="E3" s="2150">
        <v>2001</v>
      </c>
      <c r="F3" s="2150">
        <v>2002</v>
      </c>
      <c r="G3" s="2150">
        <v>2003</v>
      </c>
      <c r="H3" s="2150">
        <v>2004</v>
      </c>
      <c r="I3" s="2150">
        <v>2005</v>
      </c>
      <c r="J3" s="2150">
        <v>2006</v>
      </c>
      <c r="K3" s="2150">
        <v>2007</v>
      </c>
      <c r="L3" s="2150">
        <v>2008</v>
      </c>
      <c r="M3" s="2150">
        <v>2009</v>
      </c>
      <c r="N3" s="2150">
        <v>2010</v>
      </c>
      <c r="O3" s="2150">
        <v>2011</v>
      </c>
      <c r="P3" s="2150">
        <v>2012</v>
      </c>
      <c r="Q3" s="2150">
        <v>2013</v>
      </c>
      <c r="R3" s="2150">
        <v>2014</v>
      </c>
      <c r="S3" s="2150">
        <v>2014</v>
      </c>
      <c r="T3" s="2150">
        <v>2015</v>
      </c>
      <c r="U3" s="2150">
        <v>2015</v>
      </c>
      <c r="V3" s="2150">
        <v>2016</v>
      </c>
      <c r="W3" s="2150">
        <v>2017</v>
      </c>
      <c r="X3" s="2150">
        <v>2018</v>
      </c>
      <c r="Y3" s="2271"/>
      <c r="Z3" s="2271"/>
      <c r="AA3" s="3"/>
      <c r="AB3" s="3"/>
      <c r="AC3" s="3"/>
      <c r="AD3" s="3"/>
      <c r="AE3" s="3"/>
      <c r="AF3" s="3"/>
      <c r="AG3" s="3"/>
      <c r="AH3" s="3"/>
      <c r="AI3" s="3"/>
      <c r="AJ3" s="3"/>
    </row>
    <row r="4" spans="1:36">
      <c r="B4" s="2151" t="s">
        <v>4</v>
      </c>
      <c r="C4" s="2151"/>
      <c r="D4" s="2150" t="s">
        <v>5</v>
      </c>
      <c r="E4" s="2150" t="s">
        <v>6</v>
      </c>
      <c r="F4" s="2150" t="s">
        <v>7</v>
      </c>
      <c r="G4" s="2150" t="s">
        <v>8</v>
      </c>
      <c r="H4" s="2150" t="s">
        <v>9</v>
      </c>
      <c r="I4" s="2150" t="s">
        <v>10</v>
      </c>
      <c r="J4" s="2150" t="s">
        <v>11</v>
      </c>
      <c r="K4" s="2150" t="s">
        <v>12</v>
      </c>
      <c r="L4" s="2150" t="s">
        <v>13</v>
      </c>
      <c r="M4" s="2150" t="s">
        <v>14</v>
      </c>
      <c r="N4" s="2150" t="s">
        <v>15</v>
      </c>
      <c r="O4" s="2150" t="s">
        <v>16</v>
      </c>
      <c r="P4" s="2150" t="s">
        <v>17</v>
      </c>
      <c r="Q4" s="2150" t="s">
        <v>18</v>
      </c>
      <c r="R4" s="2274" t="s">
        <v>19</v>
      </c>
      <c r="S4" s="2150" t="s">
        <v>19</v>
      </c>
      <c r="T4" s="2150" t="s">
        <v>20</v>
      </c>
      <c r="U4" s="2150" t="s">
        <v>20</v>
      </c>
      <c r="V4" s="2150" t="s">
        <v>21</v>
      </c>
      <c r="W4" s="2150" t="s">
        <v>22</v>
      </c>
      <c r="X4" s="2150" t="s">
        <v>23</v>
      </c>
      <c r="Y4" s="2271"/>
      <c r="Z4" s="2271"/>
      <c r="AA4" s="3"/>
      <c r="AB4" s="3"/>
      <c r="AC4" s="3"/>
      <c r="AD4" s="3"/>
      <c r="AE4" s="3"/>
      <c r="AF4" s="3"/>
      <c r="AG4" s="3"/>
      <c r="AH4" s="3"/>
      <c r="AI4" s="3"/>
      <c r="AJ4" s="3"/>
    </row>
    <row r="5" spans="1:36">
      <c r="A5" s="2148" t="s">
        <v>28</v>
      </c>
      <c r="B5" s="2151" t="s">
        <v>29</v>
      </c>
      <c r="C5" s="2151"/>
      <c r="D5" s="2150" t="s">
        <v>30</v>
      </c>
      <c r="E5" s="2150" t="s">
        <v>30</v>
      </c>
      <c r="F5" s="2150" t="s">
        <v>30</v>
      </c>
      <c r="G5" s="2150" t="s">
        <v>30</v>
      </c>
      <c r="H5" s="2148" t="s">
        <v>30</v>
      </c>
      <c r="I5" s="2148" t="s">
        <v>30</v>
      </c>
      <c r="J5" s="2148" t="s">
        <v>30</v>
      </c>
      <c r="K5" s="2148" t="s">
        <v>30</v>
      </c>
      <c r="L5" s="2148" t="s">
        <v>30</v>
      </c>
      <c r="M5" s="2148" t="s">
        <v>30</v>
      </c>
      <c r="N5" s="2150" t="s">
        <v>31</v>
      </c>
      <c r="O5" s="2150" t="s">
        <v>30</v>
      </c>
      <c r="P5" s="2150" t="s">
        <v>30</v>
      </c>
      <c r="Q5" s="2150" t="s">
        <v>30</v>
      </c>
      <c r="R5" s="2274" t="s">
        <v>2682</v>
      </c>
      <c r="S5" s="2150" t="s">
        <v>30</v>
      </c>
      <c r="T5" s="2150" t="s">
        <v>2682</v>
      </c>
      <c r="U5" s="2150" t="s">
        <v>30</v>
      </c>
      <c r="V5" s="2150" t="s">
        <v>369</v>
      </c>
      <c r="W5" s="2150" t="s">
        <v>32</v>
      </c>
      <c r="X5" s="2150" t="s">
        <v>32</v>
      </c>
      <c r="Y5" s="2271"/>
      <c r="Z5" s="2271"/>
      <c r="AA5" s="3"/>
      <c r="AB5" s="3"/>
      <c r="AC5" s="3"/>
      <c r="AD5" s="3"/>
      <c r="AE5" s="3"/>
      <c r="AF5" s="3"/>
      <c r="AG5" s="3"/>
      <c r="AH5" s="3"/>
      <c r="AI5" s="3"/>
      <c r="AJ5" s="3"/>
    </row>
    <row r="6" spans="1:36" s="848" customFormat="1">
      <c r="A6" s="2286" t="s">
        <v>6658</v>
      </c>
      <c r="B6" s="2286" t="s">
        <v>6659</v>
      </c>
      <c r="C6" s="2296" t="s">
        <v>35</v>
      </c>
      <c r="D6" s="2287">
        <v>1575000000000</v>
      </c>
      <c r="E6" s="2287">
        <v>1914000000000</v>
      </c>
      <c r="F6" s="2287">
        <v>1969000000000</v>
      </c>
      <c r="G6" s="2287">
        <v>2264000000000</v>
      </c>
      <c r="H6" s="2287">
        <v>2918300000000</v>
      </c>
      <c r="I6" s="2287">
        <v>3146000000000</v>
      </c>
      <c r="J6" s="2287">
        <v>3241000000000</v>
      </c>
      <c r="K6" s="2287">
        <v>3624000000000</v>
      </c>
      <c r="L6" s="2287">
        <v>3800000000000</v>
      </c>
      <c r="M6" s="2287">
        <v>4546000000000</v>
      </c>
      <c r="N6" s="2287">
        <v>5136000000000</v>
      </c>
      <c r="O6" s="2287">
        <v>7221000000000</v>
      </c>
      <c r="P6" s="2297">
        <v>7771000000000</v>
      </c>
      <c r="Q6" s="2297">
        <v>8245000000000</v>
      </c>
      <c r="R6" s="2302">
        <v>9679900000000.002</v>
      </c>
      <c r="S6" s="2297">
        <v>8868000000000</v>
      </c>
      <c r="T6" s="2297">
        <f>T7+T16</f>
        <v>10867500000000</v>
      </c>
      <c r="U6" s="2297">
        <v>11045000000000</v>
      </c>
      <c r="V6" s="2297">
        <v>12647000000000</v>
      </c>
      <c r="W6" s="2297">
        <v>14039000000000</v>
      </c>
      <c r="X6" s="2297">
        <v>16577000000000</v>
      </c>
      <c r="Y6" s="2298"/>
      <c r="Z6" s="2298"/>
      <c r="AA6" s="2299"/>
      <c r="AB6" s="2299"/>
      <c r="AC6" s="2299"/>
      <c r="AD6" s="2299"/>
      <c r="AE6" s="2299"/>
      <c r="AF6" s="2299"/>
      <c r="AG6" s="2299"/>
      <c r="AH6" s="2299"/>
      <c r="AI6" s="2299"/>
      <c r="AJ6" s="2299"/>
    </row>
    <row r="7" spans="1:36">
      <c r="A7" s="2148" t="s">
        <v>370</v>
      </c>
      <c r="B7" s="2153" t="s">
        <v>36</v>
      </c>
      <c r="C7" s="2153" t="s">
        <v>38</v>
      </c>
      <c r="D7" s="2277">
        <v>1059000000000</v>
      </c>
      <c r="E7" s="2277">
        <v>1128000000000</v>
      </c>
      <c r="F7" s="2277">
        <v>1254000000000</v>
      </c>
      <c r="G7" s="2277">
        <v>1434000000000</v>
      </c>
      <c r="H7" s="2277">
        <v>1669200000000</v>
      </c>
      <c r="I7" s="2277">
        <v>1948000000000</v>
      </c>
      <c r="J7" s="2277">
        <v>2267000000000</v>
      </c>
      <c r="K7" s="2277">
        <v>2667000000000</v>
      </c>
      <c r="L7" s="2277">
        <v>3145000000000</v>
      </c>
      <c r="M7" s="2277">
        <v>3758000000000</v>
      </c>
      <c r="N7" s="2277">
        <v>4273000000000</v>
      </c>
      <c r="O7" s="2277">
        <v>6330000000000</v>
      </c>
      <c r="P7" s="2275">
        <v>6634000000000</v>
      </c>
      <c r="Q7" s="2275">
        <v>7309000000000</v>
      </c>
      <c r="R7" s="2278">
        <v>8770200000000.001</v>
      </c>
      <c r="S7" s="2275">
        <v>8165000000000</v>
      </c>
      <c r="T7" s="2278">
        <f>T8+T14+T15</f>
        <v>9776000000000</v>
      </c>
      <c r="U7" s="2275">
        <v>10114000000000</v>
      </c>
      <c r="V7" s="2275">
        <v>11500000000000</v>
      </c>
      <c r="W7" s="2275">
        <v>13012000000000</v>
      </c>
      <c r="X7" s="2275">
        <v>15062000000000</v>
      </c>
      <c r="Y7" s="2271"/>
      <c r="Z7" s="2271"/>
      <c r="AA7" s="12"/>
      <c r="AB7" s="12"/>
      <c r="AC7" s="12"/>
      <c r="AD7" s="12"/>
      <c r="AE7" s="12"/>
      <c r="AF7" s="12"/>
      <c r="AG7" s="12"/>
      <c r="AH7" s="12"/>
      <c r="AI7" s="12"/>
      <c r="AJ7" s="12"/>
    </row>
    <row r="8" spans="1:36">
      <c r="A8" s="2148" t="s">
        <v>39</v>
      </c>
      <c r="B8" s="2149" t="s">
        <v>1375</v>
      </c>
      <c r="C8" s="2153" t="s">
        <v>41</v>
      </c>
      <c r="D8" s="2277">
        <v>928000000000</v>
      </c>
      <c r="E8" s="2277">
        <v>1029000000000</v>
      </c>
      <c r="F8" s="2277">
        <v>1156000000000</v>
      </c>
      <c r="G8" s="2277">
        <v>1338000000000</v>
      </c>
      <c r="H8" s="2277">
        <v>1550500000000</v>
      </c>
      <c r="I8" s="2277">
        <v>1828000000000</v>
      </c>
      <c r="J8" s="2277">
        <v>2142000000000</v>
      </c>
      <c r="K8" s="2277">
        <v>2524000000000</v>
      </c>
      <c r="L8" s="2277">
        <v>3024000000000</v>
      </c>
      <c r="M8" s="2277">
        <v>3560000000000</v>
      </c>
      <c r="N8" s="2277">
        <v>4067000000000</v>
      </c>
      <c r="O8" s="2277">
        <v>4958000000000</v>
      </c>
      <c r="P8" s="2275">
        <v>5983000000000</v>
      </c>
      <c r="Q8" s="2275">
        <v>7005000000000</v>
      </c>
      <c r="R8" s="2278">
        <v>8588100000000</v>
      </c>
      <c r="S8" s="2275">
        <v>7831000000000</v>
      </c>
      <c r="T8" s="2278">
        <f>T9+T10+T11+T12</f>
        <v>9371000000000</v>
      </c>
      <c r="U8" s="2275">
        <v>9542000000000</v>
      </c>
      <c r="V8" s="2275">
        <v>10833000000000</v>
      </c>
      <c r="W8" s="2275">
        <v>12288000000000</v>
      </c>
      <c r="X8" s="2275">
        <v>14318000000000</v>
      </c>
      <c r="Y8" s="2271"/>
      <c r="Z8" s="2271"/>
      <c r="AA8" s="12"/>
      <c r="AB8" s="12"/>
      <c r="AC8" s="12"/>
      <c r="AD8" s="12"/>
      <c r="AE8" s="12"/>
      <c r="AF8" s="12"/>
      <c r="AG8" s="12"/>
      <c r="AH8" s="12"/>
      <c r="AI8" s="12"/>
      <c r="AJ8" s="12"/>
    </row>
    <row r="9" spans="1:36">
      <c r="A9" s="2279" t="s">
        <v>45</v>
      </c>
      <c r="B9" s="2150" t="s">
        <v>6660</v>
      </c>
      <c r="C9" s="2153" t="s">
        <v>44</v>
      </c>
      <c r="D9" s="2277">
        <v>105000000000</v>
      </c>
      <c r="E9" s="2277">
        <v>141000000000</v>
      </c>
      <c r="F9" s="2277">
        <v>117000000000</v>
      </c>
      <c r="G9" s="2277">
        <v>134000000000</v>
      </c>
      <c r="H9" s="2277">
        <v>135300000000.00002</v>
      </c>
      <c r="I9" s="2277">
        <v>162000000000</v>
      </c>
      <c r="J9" s="2277">
        <v>227000000000</v>
      </c>
      <c r="K9" s="2277">
        <v>261000000000</v>
      </c>
      <c r="L9" s="2277">
        <v>308000000000</v>
      </c>
      <c r="M9" s="2277">
        <v>361000000000</v>
      </c>
      <c r="N9" s="2277">
        <v>352000000000</v>
      </c>
      <c r="O9" s="2277">
        <v>455000000000</v>
      </c>
      <c r="P9" s="2275">
        <v>503000000000</v>
      </c>
      <c r="Q9" s="2275">
        <v>599000000000</v>
      </c>
      <c r="R9" s="2278">
        <v>981600000000</v>
      </c>
      <c r="S9" s="2275">
        <v>747000000000</v>
      </c>
      <c r="T9" s="2278">
        <v>893000000000</v>
      </c>
      <c r="U9" s="2275">
        <v>838000000000</v>
      </c>
      <c r="V9" s="2275">
        <v>1076000000000</v>
      </c>
      <c r="W9" s="2275">
        <v>1253000000000</v>
      </c>
      <c r="X9" s="2275">
        <v>1433000000000</v>
      </c>
      <c r="Y9" s="2271"/>
      <c r="Z9" s="2271"/>
      <c r="AA9" s="12"/>
      <c r="AB9" s="12"/>
      <c r="AC9" s="12"/>
      <c r="AD9" s="12"/>
      <c r="AE9" s="12"/>
      <c r="AF9" s="12"/>
      <c r="AG9" s="12"/>
      <c r="AH9" s="12"/>
      <c r="AI9" s="12"/>
      <c r="AJ9" s="12"/>
    </row>
    <row r="10" spans="1:36">
      <c r="A10" s="2150" t="s">
        <v>6661</v>
      </c>
      <c r="B10" s="2150" t="s">
        <v>6662</v>
      </c>
      <c r="C10" s="2153" t="s">
        <v>44</v>
      </c>
      <c r="D10" s="2277">
        <v>182000000000</v>
      </c>
      <c r="E10" s="2277">
        <v>224000000000</v>
      </c>
      <c r="F10" s="2277">
        <v>284000000000</v>
      </c>
      <c r="G10" s="2277">
        <v>350000000000</v>
      </c>
      <c r="H10" s="2277">
        <v>436900000000</v>
      </c>
      <c r="I10" s="2277">
        <v>560000000000</v>
      </c>
      <c r="J10" s="2277">
        <v>653000000000</v>
      </c>
      <c r="K10" s="2277">
        <v>782000000000</v>
      </c>
      <c r="L10" s="2277">
        <v>862000000000</v>
      </c>
      <c r="M10" s="2277">
        <v>1094000000000</v>
      </c>
      <c r="N10" s="2277">
        <v>1361000000000</v>
      </c>
      <c r="O10" s="2277">
        <v>1750000000000</v>
      </c>
      <c r="P10" s="2275">
        <v>2112000000000</v>
      </c>
      <c r="Q10" s="2275">
        <v>2588000000000</v>
      </c>
      <c r="R10" s="2278">
        <v>2858900000000</v>
      </c>
      <c r="S10" s="2275">
        <v>2756000000000</v>
      </c>
      <c r="T10" s="2278">
        <v>3318000000000</v>
      </c>
      <c r="U10" s="2275">
        <v>3402000000000</v>
      </c>
      <c r="V10" s="2275">
        <v>3872000000000</v>
      </c>
      <c r="W10" s="2275">
        <v>4318000000000</v>
      </c>
      <c r="X10" s="2275">
        <v>4857000000000</v>
      </c>
      <c r="Y10" s="2271"/>
      <c r="Z10" s="2271"/>
      <c r="AA10" s="12"/>
      <c r="AB10" s="12"/>
      <c r="AC10" s="12"/>
      <c r="AD10" s="12"/>
      <c r="AE10" s="12"/>
      <c r="AF10" s="12"/>
      <c r="AG10" s="12"/>
      <c r="AH10" s="12"/>
      <c r="AI10" s="12"/>
      <c r="AJ10" s="12"/>
    </row>
    <row r="11" spans="1:36">
      <c r="A11" s="2150" t="s">
        <v>556</v>
      </c>
      <c r="B11" s="2150" t="s">
        <v>556</v>
      </c>
      <c r="C11" s="2153" t="s">
        <v>44</v>
      </c>
      <c r="D11" s="2277">
        <v>328000000000</v>
      </c>
      <c r="E11" s="2277">
        <v>325000000000</v>
      </c>
      <c r="F11" s="2277">
        <v>361000000000</v>
      </c>
      <c r="G11" s="2277">
        <v>389000000000</v>
      </c>
      <c r="H11" s="2277">
        <v>447200000000</v>
      </c>
      <c r="I11" s="2277">
        <v>498000000000</v>
      </c>
      <c r="J11" s="2277">
        <v>567000000000</v>
      </c>
      <c r="K11" s="2277">
        <v>653000000000</v>
      </c>
      <c r="L11" s="2277">
        <v>815000000000</v>
      </c>
      <c r="M11" s="2277">
        <v>921000000000</v>
      </c>
      <c r="N11" s="2277">
        <v>1025000000000</v>
      </c>
      <c r="O11" s="2277">
        <v>1186000000000</v>
      </c>
      <c r="P11" s="2275">
        <v>1446000000000</v>
      </c>
      <c r="Q11" s="2275">
        <v>1466000000000</v>
      </c>
      <c r="R11" s="2278">
        <v>1793800000000</v>
      </c>
      <c r="S11" s="2275">
        <v>1757000000000</v>
      </c>
      <c r="T11" s="2278">
        <v>2094000000000</v>
      </c>
      <c r="U11" s="2275">
        <v>2128000000000</v>
      </c>
      <c r="V11" s="2275">
        <v>2300000000000</v>
      </c>
      <c r="W11" s="2275">
        <v>2747000000000</v>
      </c>
      <c r="X11" s="2275">
        <v>3338000000000</v>
      </c>
      <c r="Y11" s="2271"/>
      <c r="Z11" s="2271"/>
      <c r="AA11" s="12"/>
      <c r="AB11" s="12"/>
      <c r="AC11" s="12"/>
      <c r="AD11" s="12"/>
      <c r="AE11" s="12"/>
      <c r="AF11" s="12"/>
      <c r="AG11" s="12"/>
      <c r="AH11" s="12"/>
      <c r="AI11" s="12"/>
      <c r="AJ11" s="12"/>
    </row>
    <row r="12" spans="1:36">
      <c r="A12" s="2150" t="s">
        <v>6663</v>
      </c>
      <c r="B12" s="2150" t="s">
        <v>6664</v>
      </c>
      <c r="C12" s="2153" t="s">
        <v>44</v>
      </c>
      <c r="D12" s="2277">
        <v>313000000000</v>
      </c>
      <c r="E12" s="2277">
        <v>339000000000</v>
      </c>
      <c r="F12" s="2277">
        <v>393000000000</v>
      </c>
      <c r="G12" s="2277">
        <v>466000000000</v>
      </c>
      <c r="H12" s="2277">
        <v>531000000000</v>
      </c>
      <c r="I12" s="2277">
        <v>608000000000</v>
      </c>
      <c r="J12" s="2277">
        <v>696000000000</v>
      </c>
      <c r="K12" s="2277">
        <v>829000000000</v>
      </c>
      <c r="L12" s="2277">
        <v>1039000000000</v>
      </c>
      <c r="M12" s="2277">
        <v>1184000000000</v>
      </c>
      <c r="N12" s="2277">
        <v>1329000000000</v>
      </c>
      <c r="O12" s="2277">
        <v>1567000000000</v>
      </c>
      <c r="P12" s="2275">
        <v>1921000000000</v>
      </c>
      <c r="Q12" s="2275">
        <v>2353000000000</v>
      </c>
      <c r="R12" s="2278">
        <v>2953800000000</v>
      </c>
      <c r="S12" s="2275">
        <v>2570000000000</v>
      </c>
      <c r="T12" s="2278">
        <v>3066000000000</v>
      </c>
      <c r="U12" s="2275">
        <v>3117000000000</v>
      </c>
      <c r="V12" s="2275">
        <v>3522000000000</v>
      </c>
      <c r="W12" s="2275">
        <v>3901000000000</v>
      </c>
      <c r="X12" s="2275">
        <v>4519000000000</v>
      </c>
      <c r="Y12" s="2271"/>
      <c r="Z12" s="2271"/>
      <c r="AA12" s="12"/>
      <c r="AB12" s="12"/>
      <c r="AC12" s="12"/>
      <c r="AD12" s="12"/>
      <c r="AE12" s="12"/>
      <c r="AF12" s="12"/>
      <c r="AG12" s="12"/>
      <c r="AH12" s="12"/>
      <c r="AI12" s="12"/>
      <c r="AJ12" s="12"/>
    </row>
    <row r="13" spans="1:36">
      <c r="A13" s="2150" t="s">
        <v>6665</v>
      </c>
      <c r="B13" s="2150" t="s">
        <v>6665</v>
      </c>
      <c r="C13" s="2153" t="s">
        <v>44</v>
      </c>
      <c r="D13" s="2277"/>
      <c r="E13" s="2277"/>
      <c r="F13" s="2277"/>
      <c r="G13" s="2277"/>
      <c r="H13" s="2277"/>
      <c r="I13" s="2277"/>
      <c r="J13" s="2277"/>
      <c r="K13" s="2277"/>
      <c r="L13" s="2277"/>
      <c r="M13" s="2277"/>
      <c r="N13" s="2277"/>
      <c r="O13" s="2277"/>
      <c r="P13" s="2275">
        <v>0</v>
      </c>
      <c r="Q13" s="2275">
        <v>0</v>
      </c>
      <c r="R13" s="2278"/>
      <c r="S13" s="2275">
        <v>0</v>
      </c>
      <c r="T13" s="2278"/>
      <c r="U13" s="2275">
        <v>57000000000</v>
      </c>
      <c r="V13" s="2275">
        <v>63000000000</v>
      </c>
      <c r="W13" s="2275">
        <v>69000000000</v>
      </c>
      <c r="X13" s="2275">
        <v>172000000000</v>
      </c>
      <c r="Y13" s="2271"/>
      <c r="Z13" s="2271"/>
      <c r="AA13" s="12"/>
      <c r="AB13" s="12"/>
      <c r="AC13" s="12"/>
      <c r="AD13" s="12"/>
      <c r="AE13" s="12"/>
      <c r="AF13" s="12"/>
      <c r="AG13" s="12"/>
      <c r="AH13" s="12"/>
      <c r="AI13" s="12"/>
      <c r="AJ13" s="12"/>
    </row>
    <row r="14" spans="1:36">
      <c r="A14" s="2149" t="s">
        <v>51</v>
      </c>
      <c r="B14" s="2149" t="s">
        <v>2624</v>
      </c>
      <c r="C14" s="2153" t="s">
        <v>41</v>
      </c>
      <c r="D14" s="2277">
        <v>131000000000</v>
      </c>
      <c r="E14" s="2277">
        <v>99000000000</v>
      </c>
      <c r="F14" s="2277">
        <v>98000000000</v>
      </c>
      <c r="G14" s="2277">
        <v>96000000000</v>
      </c>
      <c r="H14" s="2277">
        <v>118700000000</v>
      </c>
      <c r="I14" s="2277">
        <v>121000000000</v>
      </c>
      <c r="J14" s="2277">
        <v>125000000000</v>
      </c>
      <c r="K14" s="2277">
        <v>144000000000</v>
      </c>
      <c r="L14" s="2277">
        <v>121000000000</v>
      </c>
      <c r="M14" s="2277">
        <v>198000000000</v>
      </c>
      <c r="N14" s="2277">
        <v>206000000000</v>
      </c>
      <c r="O14" s="2277">
        <v>251000000000</v>
      </c>
      <c r="P14" s="2275">
        <v>259000000000</v>
      </c>
      <c r="Q14" s="2275">
        <v>304000000000</v>
      </c>
      <c r="R14" s="2278">
        <v>182100000000</v>
      </c>
      <c r="S14" s="2275">
        <v>334000000000</v>
      </c>
      <c r="T14" s="2278">
        <v>405000000000</v>
      </c>
      <c r="U14" s="2275">
        <v>452000000000</v>
      </c>
      <c r="V14" s="2275">
        <v>545000000000</v>
      </c>
      <c r="W14" s="2275">
        <v>594000000000</v>
      </c>
      <c r="X14" s="2275">
        <v>743000000000</v>
      </c>
      <c r="Y14" s="2271"/>
      <c r="Z14" s="2271"/>
      <c r="AA14" s="12"/>
      <c r="AB14" s="12"/>
      <c r="AC14" s="12"/>
      <c r="AD14" s="12"/>
      <c r="AE14" s="12"/>
      <c r="AF14" s="12"/>
      <c r="AG14" s="12"/>
      <c r="AH14" s="12"/>
      <c r="AI14" s="12"/>
      <c r="AJ14" s="12"/>
    </row>
    <row r="15" spans="1:36">
      <c r="A15" s="2149" t="s">
        <v>6666</v>
      </c>
      <c r="B15" s="2149" t="s">
        <v>6666</v>
      </c>
      <c r="C15" s="2153" t="s">
        <v>6667</v>
      </c>
      <c r="D15" s="2277">
        <v>0</v>
      </c>
      <c r="E15" s="2277">
        <v>0</v>
      </c>
      <c r="F15" s="2277">
        <v>0</v>
      </c>
      <c r="G15" s="2277">
        <v>0</v>
      </c>
      <c r="H15" s="2277">
        <v>0</v>
      </c>
      <c r="I15" s="2277">
        <v>0</v>
      </c>
      <c r="J15" s="2277">
        <v>0</v>
      </c>
      <c r="K15" s="2277">
        <v>0</v>
      </c>
      <c r="L15" s="2277">
        <v>0</v>
      </c>
      <c r="M15" s="2277">
        <v>0</v>
      </c>
      <c r="N15" s="2277">
        <v>0</v>
      </c>
      <c r="O15" s="2277">
        <v>1121000000000</v>
      </c>
      <c r="P15" s="2275">
        <v>392000000000</v>
      </c>
      <c r="Q15" s="2275">
        <v>0</v>
      </c>
      <c r="R15" s="2278">
        <v>0</v>
      </c>
      <c r="S15" s="2275">
        <v>0</v>
      </c>
      <c r="T15" s="2278">
        <v>0</v>
      </c>
      <c r="U15" s="2275">
        <v>120000000000</v>
      </c>
      <c r="V15" s="2275">
        <v>121000000000</v>
      </c>
      <c r="W15" s="2275">
        <v>130000000000</v>
      </c>
      <c r="X15" s="2275">
        <v>0</v>
      </c>
      <c r="Y15" s="2271"/>
      <c r="Z15" s="2271"/>
      <c r="AA15" s="12"/>
      <c r="AB15" s="12"/>
      <c r="AC15" s="12"/>
      <c r="AD15" s="12"/>
      <c r="AE15" s="12"/>
      <c r="AF15" s="12"/>
      <c r="AG15" s="12"/>
      <c r="AH15" s="12"/>
      <c r="AI15" s="12"/>
      <c r="AJ15" s="12"/>
    </row>
    <row r="16" spans="1:36" s="848" customFormat="1">
      <c r="A16" s="2300" t="s">
        <v>53</v>
      </c>
      <c r="B16" s="2300" t="s">
        <v>53</v>
      </c>
      <c r="C16" s="2309" t="s">
        <v>38</v>
      </c>
      <c r="D16" s="2301">
        <v>516000000000</v>
      </c>
      <c r="E16" s="2301">
        <v>786000000000</v>
      </c>
      <c r="F16" s="2301">
        <v>715000000000</v>
      </c>
      <c r="G16" s="2301">
        <v>830000000000</v>
      </c>
      <c r="H16" s="2301">
        <v>1249100000000</v>
      </c>
      <c r="I16" s="2301">
        <v>1198000000000</v>
      </c>
      <c r="J16" s="2301">
        <v>974000000000</v>
      </c>
      <c r="K16" s="2301">
        <v>957000000000</v>
      </c>
      <c r="L16" s="2301">
        <v>656000000000</v>
      </c>
      <c r="M16" s="2301">
        <v>787000000000</v>
      </c>
      <c r="N16" s="2301">
        <v>863000000000</v>
      </c>
      <c r="O16" s="2301">
        <v>891000000000</v>
      </c>
      <c r="P16" s="2297">
        <v>1137000000000</v>
      </c>
      <c r="Q16" s="2297">
        <v>936000000000</v>
      </c>
      <c r="R16" s="2302">
        <v>909700000000</v>
      </c>
      <c r="S16" s="2297">
        <v>702000000000</v>
      </c>
      <c r="T16" s="2297">
        <v>1091500000000</v>
      </c>
      <c r="U16" s="2297">
        <v>931000000000</v>
      </c>
      <c r="V16" s="2297">
        <v>1147000000000</v>
      </c>
      <c r="W16" s="2297">
        <v>1027000000000</v>
      </c>
      <c r="X16" s="2297">
        <v>1516000000000</v>
      </c>
      <c r="Y16" s="2298"/>
      <c r="Z16" s="2298"/>
      <c r="AA16" s="2299"/>
      <c r="AB16" s="2299"/>
      <c r="AC16" s="2299"/>
      <c r="AD16" s="2299"/>
      <c r="AE16" s="2299"/>
      <c r="AF16" s="2299"/>
      <c r="AG16" s="2299"/>
      <c r="AH16" s="2299"/>
      <c r="AI16" s="2299"/>
      <c r="AJ16" s="2299"/>
    </row>
    <row r="17" spans="1:36">
      <c r="A17" s="2159" t="s">
        <v>889</v>
      </c>
      <c r="B17" s="2274" t="s">
        <v>6668</v>
      </c>
      <c r="C17" s="2160" t="s">
        <v>57</v>
      </c>
      <c r="D17" s="2280">
        <v>240000000000</v>
      </c>
      <c r="E17" s="2280">
        <v>367000000000</v>
      </c>
      <c r="F17" s="2280">
        <v>364000000000</v>
      </c>
      <c r="G17" s="2280">
        <v>469000000000</v>
      </c>
      <c r="H17" s="2280">
        <v>816200000000</v>
      </c>
      <c r="I17" s="2280">
        <v>811000000000</v>
      </c>
      <c r="J17" s="2280">
        <v>738000000000</v>
      </c>
      <c r="K17" s="2280">
        <v>776000000000</v>
      </c>
      <c r="L17" s="2280">
        <v>470000000000</v>
      </c>
      <c r="M17" s="2280">
        <v>531000000000</v>
      </c>
      <c r="N17" s="2277">
        <v>467000000000</v>
      </c>
      <c r="O17" s="2277">
        <v>515000000000</v>
      </c>
      <c r="P17" s="2275">
        <v>581000000000</v>
      </c>
      <c r="Q17" s="2275">
        <v>199000000000</v>
      </c>
      <c r="R17" s="2278">
        <v>212900000000</v>
      </c>
      <c r="S17" s="2275">
        <v>191000000000</v>
      </c>
      <c r="T17" s="2275">
        <v>68900000000</v>
      </c>
      <c r="U17" s="2275">
        <v>258000000000</v>
      </c>
      <c r="V17" s="2275">
        <v>340000000000</v>
      </c>
      <c r="W17" s="2275">
        <v>274000000000</v>
      </c>
      <c r="X17" s="2275">
        <v>287000000000</v>
      </c>
      <c r="Y17" s="2271"/>
      <c r="Z17" s="2271"/>
      <c r="AA17" s="12"/>
      <c r="AB17" s="12"/>
      <c r="AC17" s="12"/>
      <c r="AD17" s="12"/>
      <c r="AE17" s="12"/>
      <c r="AF17" s="12"/>
      <c r="AG17" s="12"/>
      <c r="AH17" s="12"/>
      <c r="AI17" s="12"/>
      <c r="AJ17" s="12"/>
    </row>
    <row r="18" spans="1:36">
      <c r="A18" s="2274" t="s">
        <v>567</v>
      </c>
      <c r="B18" s="2274" t="s">
        <v>5004</v>
      </c>
      <c r="C18" s="2160" t="s">
        <v>57</v>
      </c>
      <c r="D18" s="2280">
        <v>275000000000</v>
      </c>
      <c r="E18" s="2280">
        <v>419000000000</v>
      </c>
      <c r="F18" s="2280">
        <v>351000000000</v>
      </c>
      <c r="G18" s="2280">
        <v>361000000000</v>
      </c>
      <c r="H18" s="2280">
        <v>432900000000</v>
      </c>
      <c r="I18" s="2280">
        <v>387000000000</v>
      </c>
      <c r="J18" s="2280">
        <v>236000000000</v>
      </c>
      <c r="K18" s="2280">
        <v>181000000000</v>
      </c>
      <c r="L18" s="2280">
        <v>185000000000</v>
      </c>
      <c r="M18" s="2280">
        <v>257000000000</v>
      </c>
      <c r="N18" s="2277">
        <v>396000000000</v>
      </c>
      <c r="O18" s="2277">
        <v>375000000000</v>
      </c>
      <c r="P18" s="2275">
        <v>556000000000</v>
      </c>
      <c r="Q18" s="2275">
        <v>738000000000</v>
      </c>
      <c r="R18" s="2278">
        <v>696800000000</v>
      </c>
      <c r="S18" s="2275">
        <v>511000000000</v>
      </c>
      <c r="T18" s="2275">
        <v>1022600000000</v>
      </c>
      <c r="U18" s="2275">
        <v>673000000000</v>
      </c>
      <c r="V18" s="2275">
        <v>808000000000</v>
      </c>
      <c r="W18" s="2275">
        <v>753000000000</v>
      </c>
      <c r="X18" s="2275">
        <v>1229000000000</v>
      </c>
      <c r="Y18" s="2271"/>
      <c r="Z18" s="2271"/>
      <c r="AA18" s="12"/>
      <c r="AB18" s="12"/>
      <c r="AC18" s="12"/>
      <c r="AD18" s="12"/>
      <c r="AE18" s="12"/>
      <c r="AF18" s="12"/>
      <c r="AG18" s="12"/>
      <c r="AH18" s="12"/>
      <c r="AI18" s="12"/>
      <c r="AJ18" s="12"/>
    </row>
    <row r="19" spans="1:36">
      <c r="B19" s="2148" t="s">
        <v>381</v>
      </c>
      <c r="C19" s="2281"/>
      <c r="D19" s="2282">
        <v>2389000000000</v>
      </c>
      <c r="E19" s="2282">
        <v>2180000000000</v>
      </c>
      <c r="F19" s="2282">
        <v>2514000000000</v>
      </c>
      <c r="G19" s="2282">
        <v>2775000000000</v>
      </c>
      <c r="H19" s="2282">
        <v>3135600000000</v>
      </c>
      <c r="I19" s="2282">
        <v>3233000000000</v>
      </c>
      <c r="J19" s="2282">
        <v>3228000000000</v>
      </c>
      <c r="K19" s="2282">
        <v>3844000000000</v>
      </c>
      <c r="L19" s="2282">
        <v>4384000000000</v>
      </c>
      <c r="M19" s="2282">
        <v>5205000000000</v>
      </c>
      <c r="N19" s="2282">
        <v>6836000000000</v>
      </c>
      <c r="O19" s="2282">
        <v>8900000000000</v>
      </c>
      <c r="P19" s="2275"/>
      <c r="Q19" s="2275"/>
      <c r="R19" s="2278">
        <v>13014900000000</v>
      </c>
      <c r="S19" s="2308"/>
      <c r="T19" s="2278">
        <v>16053400000000</v>
      </c>
      <c r="U19" s="2154">
        <v>14379000000000</v>
      </c>
      <c r="V19" s="2275"/>
      <c r="W19" s="2275"/>
      <c r="X19" s="2275"/>
      <c r="Y19" s="2283"/>
      <c r="Z19" s="2283"/>
      <c r="AA19" s="322"/>
      <c r="AB19" s="322"/>
      <c r="AC19" s="322"/>
      <c r="AD19" s="322"/>
      <c r="AE19" s="322"/>
      <c r="AF19" s="322"/>
      <c r="AG19" s="322"/>
      <c r="AH19" s="322"/>
      <c r="AI19" s="322"/>
      <c r="AJ19" s="322"/>
    </row>
    <row r="20" spans="1:36" s="848" customFormat="1">
      <c r="A20" s="2296" t="s">
        <v>198</v>
      </c>
      <c r="B20" s="2296" t="s">
        <v>381</v>
      </c>
      <c r="C20" s="2303" t="s">
        <v>35</v>
      </c>
      <c r="D20" s="2304">
        <f>D21+D26+D30+D35</f>
        <v>2389000000000</v>
      </c>
      <c r="E20" s="2304">
        <f t="shared" ref="E20:U20" si="0">E21+E26+E30+E35</f>
        <v>2180000000000</v>
      </c>
      <c r="F20" s="2304">
        <f t="shared" si="0"/>
        <v>2514000000000</v>
      </c>
      <c r="G20" s="2304">
        <f t="shared" si="0"/>
        <v>2775000000000</v>
      </c>
      <c r="H20" s="2304">
        <f t="shared" si="0"/>
        <v>3135600000000</v>
      </c>
      <c r="I20" s="2304">
        <f t="shared" si="0"/>
        <v>3232000000000</v>
      </c>
      <c r="J20" s="2304">
        <f t="shared" si="0"/>
        <v>3230000000000</v>
      </c>
      <c r="K20" s="2304">
        <f t="shared" si="0"/>
        <v>3844000000000</v>
      </c>
      <c r="L20" s="2304">
        <f t="shared" si="0"/>
        <v>4384000000000</v>
      </c>
      <c r="M20" s="2304">
        <f t="shared" si="0"/>
        <v>5205000000000</v>
      </c>
      <c r="N20" s="2304">
        <f t="shared" si="0"/>
        <v>6836000000000</v>
      </c>
      <c r="O20" s="2304">
        <f t="shared" si="0"/>
        <v>8901000000000</v>
      </c>
      <c r="P20" s="2304">
        <v>9281000000000</v>
      </c>
      <c r="Q20" s="2304">
        <v>10523000000000</v>
      </c>
      <c r="R20" s="2304">
        <f t="shared" si="0"/>
        <v>13014900000000</v>
      </c>
      <c r="S20" s="2304">
        <v>11684000000000</v>
      </c>
      <c r="T20" s="2304">
        <f t="shared" si="0"/>
        <v>16053400000000</v>
      </c>
      <c r="U20" s="2304">
        <f t="shared" si="0"/>
        <v>14379000000000</v>
      </c>
      <c r="V20" s="2304">
        <v>16727000000000</v>
      </c>
      <c r="W20" s="2304">
        <v>17214000000000</v>
      </c>
      <c r="X20" s="2304">
        <v>20345000000000</v>
      </c>
      <c r="Y20" s="2305"/>
      <c r="Z20" s="2305"/>
      <c r="AA20" s="2306"/>
      <c r="AB20" s="2306"/>
      <c r="AC20" s="2306"/>
      <c r="AD20" s="2306"/>
      <c r="AE20" s="2306"/>
      <c r="AF20" s="2306"/>
      <c r="AG20" s="2306"/>
      <c r="AH20" s="2306"/>
      <c r="AI20" s="2306"/>
      <c r="AJ20" s="2306"/>
    </row>
    <row r="21" spans="1:36">
      <c r="A21" s="2149" t="s">
        <v>6669</v>
      </c>
      <c r="B21" s="2149" t="s">
        <v>6670</v>
      </c>
      <c r="C21" s="2153" t="s">
        <v>75</v>
      </c>
      <c r="D21" s="2277">
        <v>977000000000</v>
      </c>
      <c r="E21" s="2277">
        <v>1138000000000</v>
      </c>
      <c r="F21" s="2277">
        <v>1420000000000</v>
      </c>
      <c r="G21" s="2277">
        <v>1565000000000</v>
      </c>
      <c r="H21" s="2277">
        <v>1865300000000</v>
      </c>
      <c r="I21" s="2277">
        <v>1978000000000</v>
      </c>
      <c r="J21" s="2277">
        <v>2233000000000</v>
      </c>
      <c r="K21" s="2277">
        <v>2442000000000</v>
      </c>
      <c r="L21" s="2277">
        <v>2881000000000</v>
      </c>
      <c r="M21" s="2277">
        <v>3291000000000</v>
      </c>
      <c r="N21" s="2277">
        <v>4308000000000</v>
      </c>
      <c r="O21" s="2277">
        <v>5963000000000</v>
      </c>
      <c r="P21" s="2275">
        <v>5584000000000</v>
      </c>
      <c r="Q21" s="2275">
        <v>5813000000000</v>
      </c>
      <c r="R21" s="2278">
        <v>6438000000000</v>
      </c>
      <c r="S21" s="2275">
        <v>6706000000000</v>
      </c>
      <c r="T21" s="2275">
        <v>7345100000000</v>
      </c>
      <c r="U21" s="2275">
        <v>7689000000000</v>
      </c>
      <c r="V21" s="2275">
        <v>9169000000000</v>
      </c>
      <c r="W21" s="2275">
        <v>9912000000000</v>
      </c>
      <c r="X21" s="2275">
        <v>10569000000000</v>
      </c>
      <c r="Y21" s="2271"/>
      <c r="Z21" s="2271"/>
      <c r="AA21" s="12"/>
      <c r="AB21" s="12"/>
      <c r="AC21" s="12"/>
      <c r="AD21" s="12"/>
      <c r="AE21" s="12"/>
      <c r="AF21" s="12"/>
      <c r="AG21" s="12"/>
      <c r="AH21" s="12"/>
      <c r="AI21" s="12"/>
      <c r="AJ21" s="12"/>
    </row>
    <row r="22" spans="1:36">
      <c r="A22" s="2150" t="s">
        <v>6671</v>
      </c>
      <c r="B22" s="2150" t="s">
        <v>6672</v>
      </c>
      <c r="C22" s="2153" t="s">
        <v>81</v>
      </c>
      <c r="D22" s="2277">
        <v>374000000000</v>
      </c>
      <c r="E22" s="2277">
        <v>434000000000</v>
      </c>
      <c r="F22" s="2277">
        <v>548600000000</v>
      </c>
      <c r="G22" s="2277">
        <v>611000000000</v>
      </c>
      <c r="H22" s="2277">
        <v>683000000000</v>
      </c>
      <c r="I22" s="2277">
        <v>774000000000</v>
      </c>
      <c r="J22" s="2277">
        <v>867000000000</v>
      </c>
      <c r="K22" s="2277">
        <v>987000000000</v>
      </c>
      <c r="L22" s="2277">
        <v>1106000000000</v>
      </c>
      <c r="M22" s="2277">
        <v>1184000000000</v>
      </c>
      <c r="N22" s="2277">
        <v>1308000000000</v>
      </c>
      <c r="O22" s="2277">
        <v>1664000000000</v>
      </c>
      <c r="P22" s="2275">
        <v>1832000000000</v>
      </c>
      <c r="Q22" s="2275">
        <v>2160000000000</v>
      </c>
      <c r="R22" s="2278">
        <v>2440200000000</v>
      </c>
      <c r="S22" s="2275">
        <v>2385000000000</v>
      </c>
      <c r="T22" s="2275">
        <v>2914300000000</v>
      </c>
      <c r="U22" s="2275">
        <v>2759000000000</v>
      </c>
      <c r="V22" s="2275">
        <v>2966000000000</v>
      </c>
      <c r="W22" s="2275">
        <v>3437000000000</v>
      </c>
      <c r="X22" s="2275">
        <v>3548000000000</v>
      </c>
      <c r="Y22" s="2284"/>
      <c r="Z22" s="2284"/>
      <c r="AA22" s="17"/>
      <c r="AB22" s="17"/>
      <c r="AC22" s="17"/>
      <c r="AD22" s="17"/>
      <c r="AE22" s="17"/>
      <c r="AF22" s="17"/>
      <c r="AG22" s="17"/>
      <c r="AH22" s="17"/>
      <c r="AI22" s="17"/>
      <c r="AJ22" s="17"/>
    </row>
    <row r="23" spans="1:36">
      <c r="A23" s="2150" t="s">
        <v>6673</v>
      </c>
      <c r="B23" s="2150" t="s">
        <v>6674</v>
      </c>
      <c r="C23" s="2153" t="s">
        <v>81</v>
      </c>
      <c r="D23" s="2277">
        <v>95000000000</v>
      </c>
      <c r="E23" s="2277">
        <v>125000000000</v>
      </c>
      <c r="F23" s="2277">
        <v>141000000000</v>
      </c>
      <c r="G23" s="2277">
        <v>173000000000</v>
      </c>
      <c r="H23" s="2277">
        <v>261800000000</v>
      </c>
      <c r="I23" s="2277">
        <v>229000000000</v>
      </c>
      <c r="J23" s="2277">
        <v>249000000000</v>
      </c>
      <c r="K23" s="2277">
        <v>236000000000</v>
      </c>
      <c r="L23" s="2277">
        <v>309000000000</v>
      </c>
      <c r="M23" s="2277">
        <v>357000000000</v>
      </c>
      <c r="N23" s="2277">
        <v>386000000000</v>
      </c>
      <c r="O23" s="2277">
        <v>424000000000</v>
      </c>
      <c r="P23" s="2275">
        <v>603000000000</v>
      </c>
      <c r="Q23" s="2275">
        <v>890000000000</v>
      </c>
      <c r="R23" s="2278">
        <v>975300000000</v>
      </c>
      <c r="S23" s="2275">
        <v>970000000000</v>
      </c>
      <c r="T23" s="2275">
        <v>1082900000000.0001</v>
      </c>
      <c r="U23" s="2275">
        <v>1213000000000</v>
      </c>
      <c r="V23" s="2275">
        <v>1682000000000</v>
      </c>
      <c r="W23" s="2275">
        <v>2355000000000</v>
      </c>
      <c r="X23" s="2275">
        <v>2684000000000</v>
      </c>
      <c r="Y23" s="2271"/>
      <c r="Z23" s="2271"/>
      <c r="AA23" s="3"/>
      <c r="AB23" s="3"/>
      <c r="AC23" s="3"/>
      <c r="AD23" s="3"/>
      <c r="AE23" s="3"/>
      <c r="AF23" s="3"/>
      <c r="AG23" s="3"/>
      <c r="AH23" s="3"/>
      <c r="AI23" s="3"/>
      <c r="AJ23" s="3"/>
    </row>
    <row r="24" spans="1:36">
      <c r="A24" s="2150" t="s">
        <v>6675</v>
      </c>
      <c r="B24" s="2150" t="s">
        <v>6676</v>
      </c>
      <c r="C24" s="2153" t="s">
        <v>81</v>
      </c>
      <c r="D24" s="2277">
        <v>508000000000</v>
      </c>
      <c r="E24" s="2277">
        <v>579000000000</v>
      </c>
      <c r="F24" s="2277">
        <v>730400000000</v>
      </c>
      <c r="G24" s="2277">
        <v>781000000000</v>
      </c>
      <c r="H24" s="2277">
        <v>861300000000</v>
      </c>
      <c r="I24" s="2277">
        <v>975000000000</v>
      </c>
      <c r="J24" s="2277">
        <v>1117000000000</v>
      </c>
      <c r="K24" s="2277">
        <v>1220000000000</v>
      </c>
      <c r="L24" s="2277">
        <v>1466000000000</v>
      </c>
      <c r="M24" s="2277">
        <v>1750000000000</v>
      </c>
      <c r="N24" s="2277">
        <v>2614000000000</v>
      </c>
      <c r="O24" s="2277">
        <v>3875000000000</v>
      </c>
      <c r="P24" s="2275">
        <v>3150000000000</v>
      </c>
      <c r="Q24" s="2275">
        <v>2763000000000</v>
      </c>
      <c r="R24" s="2278">
        <v>3022500000000</v>
      </c>
      <c r="S24" s="2275">
        <v>3351000000000</v>
      </c>
      <c r="T24" s="2275">
        <v>3347900000000</v>
      </c>
      <c r="U24" s="2275">
        <v>3717000000000</v>
      </c>
      <c r="V24" s="2275">
        <v>4520000000000</v>
      </c>
      <c r="W24" s="2275">
        <v>4119000000000</v>
      </c>
      <c r="X24" s="2275">
        <v>4336000000000</v>
      </c>
      <c r="Y24" s="2271"/>
      <c r="Z24" s="2271"/>
      <c r="AA24" s="3"/>
      <c r="AB24" s="3"/>
      <c r="AC24" s="3"/>
      <c r="AD24" s="3"/>
      <c r="AE24" s="3"/>
      <c r="AF24" s="3"/>
      <c r="AG24" s="3"/>
      <c r="AH24" s="3"/>
      <c r="AI24" s="3"/>
      <c r="AJ24" s="3"/>
    </row>
    <row r="25" spans="1:36">
      <c r="A25" s="2150" t="s">
        <v>6677</v>
      </c>
      <c r="B25" s="2150" t="s">
        <v>6677</v>
      </c>
      <c r="C25" s="2153" t="s">
        <v>81</v>
      </c>
      <c r="D25" s="2277"/>
      <c r="E25" s="2277"/>
      <c r="F25" s="2277"/>
      <c r="G25" s="2277"/>
      <c r="H25" s="2277">
        <v>59200000000</v>
      </c>
      <c r="I25" s="2277"/>
      <c r="J25" s="2277"/>
      <c r="K25" s="2277"/>
      <c r="L25" s="2277"/>
      <c r="M25" s="2277"/>
      <c r="N25" s="2277"/>
      <c r="O25" s="2277"/>
      <c r="P25" s="2285"/>
      <c r="Q25" s="2285"/>
      <c r="R25" s="2278"/>
      <c r="S25" s="2275"/>
      <c r="T25" s="2285"/>
      <c r="U25" s="2278"/>
      <c r="V25" s="2275"/>
      <c r="W25" s="2275"/>
      <c r="X25" s="2275"/>
      <c r="Y25" s="2271"/>
      <c r="Z25" s="2271"/>
      <c r="AA25" s="3"/>
      <c r="AB25" s="3"/>
      <c r="AC25" s="3"/>
      <c r="AD25" s="3"/>
      <c r="AE25" s="3"/>
      <c r="AF25" s="3"/>
      <c r="AG25" s="3"/>
      <c r="AH25" s="3"/>
      <c r="AI25" s="3"/>
      <c r="AJ25" s="3"/>
    </row>
    <row r="26" spans="1:36">
      <c r="A26" s="2153" t="s">
        <v>6678</v>
      </c>
      <c r="B26" s="2153" t="s">
        <v>6679</v>
      </c>
      <c r="C26" s="2153" t="s">
        <v>75</v>
      </c>
      <c r="D26" s="2277">
        <v>783000000000</v>
      </c>
      <c r="E26" s="2277">
        <v>939000000000</v>
      </c>
      <c r="F26" s="2277">
        <v>979000000000</v>
      </c>
      <c r="G26" s="2277">
        <v>1168000000000</v>
      </c>
      <c r="H26" s="2277">
        <v>1155300000000</v>
      </c>
      <c r="I26" s="2277">
        <v>1187000000000</v>
      </c>
      <c r="J26" s="2277">
        <v>935000000000</v>
      </c>
      <c r="K26" s="2277">
        <v>1205000000000</v>
      </c>
      <c r="L26" s="2277">
        <v>1362000000000</v>
      </c>
      <c r="M26" s="2277">
        <v>1688000000000</v>
      </c>
      <c r="N26" s="2277">
        <v>2312000000000</v>
      </c>
      <c r="O26" s="2277">
        <v>2774000000000</v>
      </c>
      <c r="P26" s="2275">
        <v>3458000000000</v>
      </c>
      <c r="Q26" s="2275">
        <v>4237000000000</v>
      </c>
      <c r="R26" s="2278">
        <v>6510100000000</v>
      </c>
      <c r="S26" s="2275">
        <v>4937000000000</v>
      </c>
      <c r="T26" s="2275">
        <v>5915100000000</v>
      </c>
      <c r="U26" s="2275">
        <v>5230000000000</v>
      </c>
      <c r="V26" s="2275">
        <v>5907000000000</v>
      </c>
      <c r="W26" s="2275">
        <v>6520000000000</v>
      </c>
      <c r="X26" s="2275">
        <v>8682000000000</v>
      </c>
      <c r="Y26" s="2271"/>
      <c r="Z26" s="2271"/>
      <c r="AA26" s="12"/>
      <c r="AB26" s="12"/>
      <c r="AC26" s="12"/>
      <c r="AD26" s="12"/>
      <c r="AE26" s="12"/>
      <c r="AF26" s="12"/>
      <c r="AG26" s="12"/>
      <c r="AH26" s="12"/>
      <c r="AI26" s="12"/>
      <c r="AJ26" s="12"/>
    </row>
    <row r="27" spans="1:36">
      <c r="A27" s="2159" t="s">
        <v>395</v>
      </c>
      <c r="B27" s="2150" t="s">
        <v>6680</v>
      </c>
      <c r="C27" s="2153" t="s">
        <v>95</v>
      </c>
      <c r="D27" s="2277">
        <v>520000000000</v>
      </c>
      <c r="E27" s="2277">
        <v>604000000000</v>
      </c>
      <c r="F27" s="2277">
        <v>547000000000</v>
      </c>
      <c r="G27" s="2277">
        <v>672000000000</v>
      </c>
      <c r="H27" s="2277">
        <v>716100000000</v>
      </c>
      <c r="I27" s="2277">
        <v>700000000000</v>
      </c>
      <c r="J27" s="2277">
        <v>416000000000</v>
      </c>
      <c r="K27" s="2277">
        <v>491000000000</v>
      </c>
      <c r="L27" s="2277">
        <v>644000000000</v>
      </c>
      <c r="M27" s="2277">
        <v>481000000000</v>
      </c>
      <c r="N27" s="2277">
        <v>889000000000</v>
      </c>
      <c r="O27" s="2277">
        <v>1042000000000</v>
      </c>
      <c r="P27" s="2275">
        <v>1701000000000</v>
      </c>
      <c r="Q27" s="2275">
        <v>2163000000000</v>
      </c>
      <c r="R27" s="2278">
        <v>2430700000000</v>
      </c>
      <c r="S27" s="2275">
        <v>1871000000000</v>
      </c>
      <c r="T27" s="2275">
        <v>2663700000000</v>
      </c>
      <c r="U27" s="2275">
        <v>1933000000000</v>
      </c>
      <c r="V27" s="2275">
        <v>2384000000000</v>
      </c>
      <c r="W27" s="2275">
        <v>2296000000000</v>
      </c>
      <c r="X27" s="2275">
        <v>4316000000000</v>
      </c>
      <c r="Y27" s="2271"/>
      <c r="Z27" s="2271"/>
      <c r="AA27" s="12"/>
      <c r="AB27" s="12"/>
      <c r="AC27" s="12"/>
      <c r="AD27" s="12"/>
      <c r="AE27" s="12"/>
      <c r="AF27" s="12"/>
      <c r="AG27" s="12"/>
      <c r="AH27" s="12"/>
      <c r="AI27" s="12"/>
      <c r="AJ27" s="12"/>
    </row>
    <row r="28" spans="1:36">
      <c r="A28" s="2159"/>
      <c r="B28" s="2158" t="s">
        <v>6681</v>
      </c>
      <c r="C28" s="2153"/>
      <c r="D28" s="2277"/>
      <c r="E28" s="2277"/>
      <c r="F28" s="2277"/>
      <c r="G28" s="2277"/>
      <c r="H28" s="2277"/>
      <c r="I28" s="2277"/>
      <c r="J28" s="2277"/>
      <c r="K28" s="2277"/>
      <c r="L28" s="2277"/>
      <c r="M28" s="2277"/>
      <c r="N28" s="2277"/>
      <c r="O28" s="2277"/>
      <c r="P28" s="2275"/>
      <c r="Q28" s="2275"/>
      <c r="R28" s="2278"/>
      <c r="S28" s="2275"/>
      <c r="T28" s="2275"/>
      <c r="U28" s="2275"/>
      <c r="V28" s="2275">
        <v>202000000000</v>
      </c>
      <c r="W28" s="2275">
        <v>272000000000</v>
      </c>
      <c r="X28" s="2275">
        <v>1534000000000</v>
      </c>
      <c r="Y28" s="2271"/>
      <c r="Z28" s="2271"/>
      <c r="AA28" s="12"/>
      <c r="AB28" s="12"/>
      <c r="AC28" s="12"/>
      <c r="AD28" s="12"/>
      <c r="AE28" s="12"/>
      <c r="AF28" s="12"/>
      <c r="AG28" s="12"/>
      <c r="AH28" s="12"/>
      <c r="AI28" s="12"/>
      <c r="AJ28" s="12"/>
    </row>
    <row r="29" spans="1:36">
      <c r="A29" s="2159" t="s">
        <v>239</v>
      </c>
      <c r="B29" s="2150" t="s">
        <v>6682</v>
      </c>
      <c r="C29" s="2153" t="s">
        <v>95</v>
      </c>
      <c r="D29" s="2277">
        <v>263000000000</v>
      </c>
      <c r="E29" s="2277">
        <v>335000000000</v>
      </c>
      <c r="F29" s="2277">
        <v>432000000000</v>
      </c>
      <c r="G29" s="2277">
        <v>496000000000</v>
      </c>
      <c r="H29" s="2277">
        <v>439200000000</v>
      </c>
      <c r="I29" s="2277">
        <v>487000000000</v>
      </c>
      <c r="J29" s="2277">
        <v>519000000000</v>
      </c>
      <c r="K29" s="2277">
        <v>714000000000</v>
      </c>
      <c r="L29" s="2277">
        <v>718000000000</v>
      </c>
      <c r="M29" s="2277">
        <v>1207000000000</v>
      </c>
      <c r="N29" s="2277">
        <v>1423000000000</v>
      </c>
      <c r="O29" s="2277">
        <v>1732000000000</v>
      </c>
      <c r="P29" s="2275">
        <v>1756000000000</v>
      </c>
      <c r="Q29" s="2275">
        <v>2074000000000</v>
      </c>
      <c r="R29" s="2278">
        <v>4079400000000</v>
      </c>
      <c r="S29" s="2275">
        <v>3066000000000</v>
      </c>
      <c r="T29" s="2275">
        <v>3251400000000</v>
      </c>
      <c r="U29" s="2275">
        <v>3296000000000</v>
      </c>
      <c r="V29" s="2275">
        <v>3523000000000</v>
      </c>
      <c r="W29" s="2275">
        <v>4224000000000</v>
      </c>
      <c r="X29" s="2275">
        <v>4366000000000</v>
      </c>
      <c r="Y29" s="2271"/>
      <c r="Z29" s="2271"/>
      <c r="AA29" s="12"/>
      <c r="AB29" s="12"/>
      <c r="AC29" s="12"/>
      <c r="AD29" s="12"/>
      <c r="AE29" s="12"/>
      <c r="AF29" s="12"/>
      <c r="AG29" s="12"/>
      <c r="AH29" s="12"/>
      <c r="AI29" s="12"/>
      <c r="AJ29" s="12"/>
    </row>
    <row r="30" spans="1:36">
      <c r="A30" s="2148" t="s">
        <v>615</v>
      </c>
      <c r="B30" s="2153" t="s">
        <v>6683</v>
      </c>
      <c r="C30" s="2153" t="s">
        <v>75</v>
      </c>
      <c r="D30" s="2277">
        <v>392000000000</v>
      </c>
      <c r="E30" s="2277">
        <v>-27000000000</v>
      </c>
      <c r="F30" s="2277">
        <v>4900000000</v>
      </c>
      <c r="G30" s="2277">
        <v>-13000000000</v>
      </c>
      <c r="H30" s="2277">
        <v>33799999999.999996</v>
      </c>
      <c r="I30" s="2277">
        <v>-8000000000</v>
      </c>
      <c r="J30" s="2277">
        <v>-29000000000</v>
      </c>
      <c r="K30" s="2277">
        <v>46000000000</v>
      </c>
      <c r="L30" s="2277">
        <v>-163000000000</v>
      </c>
      <c r="M30" s="2277">
        <v>-57000000000</v>
      </c>
      <c r="N30" s="2277">
        <v>-37000000000</v>
      </c>
      <c r="O30" s="2277">
        <v>-30000000000</v>
      </c>
      <c r="P30" s="2275">
        <v>-39000000000</v>
      </c>
      <c r="Q30" s="2275">
        <v>409000000000</v>
      </c>
      <c r="R30" s="2278">
        <v>0</v>
      </c>
      <c r="S30" s="2275">
        <v>21000000000</v>
      </c>
      <c r="T30" s="2275">
        <v>2513200000000</v>
      </c>
      <c r="U30" s="2275">
        <v>1235000000000</v>
      </c>
      <c r="V30" s="2275">
        <v>1532000000000</v>
      </c>
      <c r="W30" s="2275">
        <v>585000000000</v>
      </c>
      <c r="X30" s="2275">
        <v>739000000000</v>
      </c>
      <c r="Y30" s="2271"/>
      <c r="Z30" s="2271"/>
      <c r="AA30" s="3"/>
      <c r="AB30" s="3"/>
      <c r="AC30" s="3"/>
      <c r="AD30" s="3"/>
      <c r="AE30" s="3"/>
      <c r="AF30" s="3"/>
      <c r="AG30" s="3"/>
      <c r="AH30" s="3"/>
      <c r="AI30" s="3"/>
      <c r="AJ30" s="3"/>
    </row>
    <row r="31" spans="1:36">
      <c r="B31" s="2156" t="s">
        <v>6684</v>
      </c>
      <c r="C31" s="2153"/>
      <c r="D31" s="2277"/>
      <c r="E31" s="2277"/>
      <c r="F31" s="2277"/>
      <c r="G31" s="2277"/>
      <c r="H31" s="2277"/>
      <c r="I31" s="2277"/>
      <c r="J31" s="2277"/>
      <c r="K31" s="2277"/>
      <c r="L31" s="2277"/>
      <c r="M31" s="2277"/>
      <c r="N31" s="2277"/>
      <c r="O31" s="2277"/>
      <c r="P31" s="2275"/>
      <c r="Q31" s="2275"/>
      <c r="R31" s="2278"/>
      <c r="S31" s="2275"/>
      <c r="T31" s="2275"/>
      <c r="U31" s="2275">
        <v>985000000000</v>
      </c>
      <c r="V31" s="2275">
        <v>1332000000000</v>
      </c>
      <c r="W31" s="2275">
        <v>485000000000</v>
      </c>
      <c r="X31" s="2275">
        <v>739000000000</v>
      </c>
      <c r="Y31" s="2271"/>
      <c r="Z31" s="2271"/>
      <c r="AA31" s="3"/>
      <c r="AB31" s="3"/>
      <c r="AC31" s="3"/>
      <c r="AD31" s="3"/>
      <c r="AE31" s="3"/>
      <c r="AF31" s="3"/>
      <c r="AG31" s="3"/>
      <c r="AH31" s="3"/>
      <c r="AI31" s="3"/>
      <c r="AJ31" s="3"/>
    </row>
    <row r="32" spans="1:36">
      <c r="B32" s="2156" t="s">
        <v>6681</v>
      </c>
      <c r="C32" s="2153"/>
      <c r="D32" s="2277"/>
      <c r="E32" s="2277"/>
      <c r="F32" s="2277"/>
      <c r="G32" s="2277"/>
      <c r="H32" s="2277"/>
      <c r="I32" s="2277"/>
      <c r="J32" s="2277"/>
      <c r="K32" s="2277"/>
      <c r="L32" s="2277"/>
      <c r="M32" s="2277"/>
      <c r="N32" s="2277"/>
      <c r="O32" s="2277"/>
      <c r="P32" s="2275"/>
      <c r="Q32" s="2275"/>
      <c r="R32" s="2278"/>
      <c r="S32" s="2275"/>
      <c r="T32" s="2275"/>
      <c r="U32" s="2275">
        <v>0</v>
      </c>
      <c r="V32" s="2275">
        <v>1074000000000</v>
      </c>
      <c r="W32" s="2275">
        <v>446000000000</v>
      </c>
      <c r="X32" s="2275">
        <v>739000000000</v>
      </c>
      <c r="Y32" s="2271"/>
      <c r="Z32" s="2271"/>
      <c r="AA32" s="3"/>
      <c r="AB32" s="3"/>
      <c r="AC32" s="3"/>
      <c r="AD32" s="3"/>
      <c r="AE32" s="3"/>
      <c r="AF32" s="3"/>
      <c r="AG32" s="3"/>
      <c r="AH32" s="3"/>
      <c r="AI32" s="3"/>
      <c r="AJ32" s="3"/>
    </row>
    <row r="33" spans="1:36">
      <c r="B33" s="2156" t="s">
        <v>6685</v>
      </c>
      <c r="C33" s="2153"/>
      <c r="D33" s="2277"/>
      <c r="E33" s="2277"/>
      <c r="F33" s="2277"/>
      <c r="G33" s="2277"/>
      <c r="H33" s="2277"/>
      <c r="I33" s="2277"/>
      <c r="J33" s="2277"/>
      <c r="K33" s="2277"/>
      <c r="L33" s="2277"/>
      <c r="M33" s="2277"/>
      <c r="N33" s="2277"/>
      <c r="O33" s="2277"/>
      <c r="P33" s="2275"/>
      <c r="Q33" s="2275"/>
      <c r="R33" s="2278"/>
      <c r="S33" s="2275"/>
      <c r="T33" s="2275"/>
      <c r="U33" s="2275">
        <v>250000000000</v>
      </c>
      <c r="V33" s="2275">
        <v>-37000000000</v>
      </c>
      <c r="W33" s="2275">
        <v>100000000000</v>
      </c>
      <c r="X33" s="2275">
        <v>0</v>
      </c>
      <c r="Y33" s="2271"/>
      <c r="Z33" s="2271"/>
      <c r="AA33" s="3"/>
      <c r="AB33" s="3"/>
      <c r="AC33" s="3"/>
      <c r="AD33" s="3"/>
      <c r="AE33" s="3"/>
      <c r="AF33" s="3"/>
      <c r="AG33" s="3"/>
      <c r="AH33" s="3"/>
      <c r="AI33" s="3"/>
      <c r="AJ33" s="3"/>
    </row>
    <row r="34" spans="1:36">
      <c r="B34" s="2156" t="s">
        <v>6686</v>
      </c>
      <c r="C34" s="2153"/>
      <c r="D34" s="2277"/>
      <c r="E34" s="2277"/>
      <c r="F34" s="2277"/>
      <c r="G34" s="2277"/>
      <c r="H34" s="2277"/>
      <c r="I34" s="2277"/>
      <c r="J34" s="2277"/>
      <c r="K34" s="2277"/>
      <c r="L34" s="2277"/>
      <c r="M34" s="2277"/>
      <c r="N34" s="2277"/>
      <c r="O34" s="2277"/>
      <c r="P34" s="2275"/>
      <c r="Q34" s="2275"/>
      <c r="R34" s="2278"/>
      <c r="S34" s="2275"/>
      <c r="T34" s="2275"/>
      <c r="U34" s="2275">
        <v>250000000000</v>
      </c>
      <c r="V34" s="2275">
        <v>-37000000000</v>
      </c>
      <c r="W34" s="2275">
        <v>100000000000</v>
      </c>
      <c r="X34" s="2275">
        <v>0</v>
      </c>
      <c r="Y34" s="2271"/>
      <c r="Z34" s="2271"/>
      <c r="AA34" s="3"/>
      <c r="AB34" s="3"/>
      <c r="AC34" s="3"/>
      <c r="AD34" s="3"/>
      <c r="AE34" s="3"/>
      <c r="AF34" s="3"/>
      <c r="AG34" s="3"/>
      <c r="AH34" s="3"/>
      <c r="AI34" s="3"/>
      <c r="AJ34" s="3"/>
    </row>
    <row r="35" spans="1:36">
      <c r="A35" s="2153" t="s">
        <v>6687</v>
      </c>
      <c r="B35" s="2153" t="s">
        <v>6688</v>
      </c>
      <c r="C35" s="2153" t="s">
        <v>75</v>
      </c>
      <c r="D35" s="2277">
        <v>237000000000</v>
      </c>
      <c r="E35" s="2277">
        <v>130000000000</v>
      </c>
      <c r="F35" s="2277">
        <v>110100000000</v>
      </c>
      <c r="G35" s="2277">
        <v>55000000000</v>
      </c>
      <c r="H35" s="2277">
        <v>81200000000</v>
      </c>
      <c r="I35" s="2277">
        <v>75000000000</v>
      </c>
      <c r="J35" s="2277">
        <v>91000000000</v>
      </c>
      <c r="K35" s="2277">
        <v>151000000000</v>
      </c>
      <c r="L35" s="2277">
        <v>304000000000</v>
      </c>
      <c r="M35" s="2277">
        <v>283000000000</v>
      </c>
      <c r="N35" s="2277">
        <v>253000000000</v>
      </c>
      <c r="O35" s="2277">
        <v>194000000000</v>
      </c>
      <c r="P35" s="2275">
        <v>278000000000</v>
      </c>
      <c r="Q35" s="2275">
        <v>63000000000</v>
      </c>
      <c r="R35" s="2278">
        <v>66800000000</v>
      </c>
      <c r="S35" s="2275">
        <v>20000000000</v>
      </c>
      <c r="T35" s="2275">
        <v>280000000000</v>
      </c>
      <c r="U35" s="2275">
        <v>225000000000</v>
      </c>
      <c r="V35" s="2275">
        <v>119000000000</v>
      </c>
      <c r="W35" s="2275">
        <v>197000000000</v>
      </c>
      <c r="X35" s="2275">
        <v>356000000000</v>
      </c>
      <c r="Y35" s="2271"/>
      <c r="Z35" s="2271"/>
      <c r="AA35" s="3"/>
      <c r="AB35" s="3"/>
      <c r="AC35" s="3"/>
      <c r="AD35" s="3"/>
      <c r="AE35" s="3"/>
      <c r="AF35" s="3"/>
      <c r="AG35" s="3"/>
      <c r="AH35" s="3"/>
      <c r="AI35" s="3"/>
      <c r="AJ35" s="3"/>
    </row>
    <row r="36" spans="1:36">
      <c r="A36" s="2153"/>
      <c r="B36" s="2156" t="s">
        <v>6689</v>
      </c>
      <c r="C36" s="2153"/>
      <c r="D36" s="2277"/>
      <c r="E36" s="2277"/>
      <c r="F36" s="2277"/>
      <c r="G36" s="2277"/>
      <c r="H36" s="2277"/>
      <c r="I36" s="2277"/>
      <c r="J36" s="2277"/>
      <c r="K36" s="2277"/>
      <c r="L36" s="2277"/>
      <c r="M36" s="2277"/>
      <c r="N36" s="2277"/>
      <c r="O36" s="2277"/>
      <c r="P36" s="2275"/>
      <c r="Q36" s="2275"/>
      <c r="R36" s="2278"/>
      <c r="S36" s="2275"/>
      <c r="T36" s="2275"/>
      <c r="U36" s="2275">
        <v>225000000000</v>
      </c>
      <c r="V36" s="2275">
        <v>119000000000</v>
      </c>
      <c r="W36" s="2275">
        <v>197000000000</v>
      </c>
      <c r="X36" s="2275">
        <v>356000000000</v>
      </c>
      <c r="Y36" s="2271"/>
      <c r="Z36" s="2271"/>
      <c r="AA36" s="3"/>
      <c r="AB36" s="3"/>
      <c r="AC36" s="3"/>
      <c r="AD36" s="3"/>
      <c r="AE36" s="3"/>
      <c r="AF36" s="3"/>
      <c r="AG36" s="3"/>
      <c r="AH36" s="3"/>
      <c r="AI36" s="3"/>
      <c r="AJ36" s="3"/>
    </row>
    <row r="37" spans="1:36">
      <c r="A37" s="2153"/>
      <c r="B37" s="2156" t="s">
        <v>3279</v>
      </c>
      <c r="C37" s="2153"/>
      <c r="D37" s="2277"/>
      <c r="E37" s="2277"/>
      <c r="F37" s="2277"/>
      <c r="G37" s="2277"/>
      <c r="H37" s="2277"/>
      <c r="I37" s="2277"/>
      <c r="J37" s="2277"/>
      <c r="K37" s="2277"/>
      <c r="L37" s="2277"/>
      <c r="M37" s="2277"/>
      <c r="N37" s="2277"/>
      <c r="O37" s="2277"/>
      <c r="P37" s="2275"/>
      <c r="Q37" s="2275"/>
      <c r="R37" s="2278"/>
      <c r="S37" s="2275"/>
      <c r="T37" s="2275"/>
      <c r="U37" s="2275">
        <v>0</v>
      </c>
      <c r="V37" s="2275">
        <v>0</v>
      </c>
      <c r="W37" s="2275">
        <v>0</v>
      </c>
      <c r="X37" s="2275">
        <v>0</v>
      </c>
      <c r="Y37" s="2271"/>
      <c r="Z37" s="2271"/>
      <c r="AA37" s="3"/>
      <c r="AB37" s="3"/>
      <c r="AC37" s="3"/>
      <c r="AD37" s="3"/>
      <c r="AE37" s="3"/>
      <c r="AF37" s="3"/>
      <c r="AG37" s="3"/>
      <c r="AH37" s="3"/>
      <c r="AI37" s="3"/>
      <c r="AJ37" s="3"/>
    </row>
    <row r="38" spans="1:36">
      <c r="A38" s="2153"/>
      <c r="B38" s="2152" t="s">
        <v>915</v>
      </c>
      <c r="C38" s="2153"/>
      <c r="D38" s="2277"/>
      <c r="E38" s="2277"/>
      <c r="F38" s="2277"/>
      <c r="G38" s="2277"/>
      <c r="H38" s="2277"/>
      <c r="I38" s="2277"/>
      <c r="J38" s="2277"/>
      <c r="K38" s="2277"/>
      <c r="L38" s="2277"/>
      <c r="M38" s="2277"/>
      <c r="N38" s="2277"/>
      <c r="O38" s="2277"/>
      <c r="P38" s="2275"/>
      <c r="Q38" s="2275"/>
      <c r="R38" s="2278"/>
      <c r="S38" s="2275"/>
      <c r="T38" s="2275"/>
      <c r="U38" s="2275">
        <v>68000000000</v>
      </c>
      <c r="V38" s="2275">
        <v>313000000000</v>
      </c>
      <c r="W38" s="2275">
        <v>0</v>
      </c>
      <c r="X38" s="2275">
        <v>0</v>
      </c>
      <c r="Y38" s="2271"/>
      <c r="Z38" s="2271"/>
      <c r="AA38" s="3"/>
      <c r="AB38" s="3"/>
      <c r="AC38" s="3"/>
      <c r="AD38" s="3"/>
      <c r="AE38" s="3"/>
      <c r="AF38" s="3"/>
      <c r="AG38" s="3"/>
      <c r="AH38" s="3"/>
      <c r="AI38" s="3"/>
      <c r="AJ38" s="3"/>
    </row>
    <row r="39" spans="1:36">
      <c r="B39" s="2153" t="s">
        <v>6690</v>
      </c>
      <c r="C39" s="2153"/>
      <c r="D39" s="2277">
        <v>-814000000000</v>
      </c>
      <c r="E39" s="2277">
        <v>-266000000000</v>
      </c>
      <c r="F39" s="2277">
        <v>-545000000000</v>
      </c>
      <c r="G39" s="2277">
        <v>-511000000000</v>
      </c>
      <c r="H39" s="2277">
        <v>-217200000000</v>
      </c>
      <c r="I39" s="2277">
        <v>-86000000000</v>
      </c>
      <c r="J39" s="2277">
        <v>13000000000</v>
      </c>
      <c r="K39" s="2277">
        <v>-220000000000</v>
      </c>
      <c r="L39" s="2277">
        <v>-1120000000000</v>
      </c>
      <c r="M39" s="2277">
        <v>-660000000000</v>
      </c>
      <c r="N39" s="2277">
        <v>-1699000000000</v>
      </c>
      <c r="O39" s="2277">
        <v>-1680000000000</v>
      </c>
      <c r="P39" s="2275">
        <v>-1510000000000</v>
      </c>
      <c r="Q39" s="2275">
        <v>-2277000000000</v>
      </c>
      <c r="R39" s="2278">
        <v>-3334999999999.998</v>
      </c>
      <c r="S39" s="2275">
        <v>-2816000000000</v>
      </c>
      <c r="T39" s="2275">
        <v>-5179800000000</v>
      </c>
      <c r="U39" s="2275">
        <v>-3402000000000</v>
      </c>
      <c r="V39" s="2275">
        <v>-4393000000000</v>
      </c>
      <c r="W39" s="2275">
        <v>-3174000000000</v>
      </c>
      <c r="X39" s="2275">
        <v>-3768000000000</v>
      </c>
      <c r="Y39" s="2271"/>
      <c r="Z39" s="2271"/>
      <c r="AA39" s="3"/>
      <c r="AB39" s="3"/>
      <c r="AC39" s="3"/>
      <c r="AD39" s="3"/>
      <c r="AE39" s="3"/>
      <c r="AF39" s="3"/>
      <c r="AG39" s="3"/>
      <c r="AH39" s="3"/>
      <c r="AI39" s="3"/>
      <c r="AJ39" s="3"/>
    </row>
    <row r="40" spans="1:36">
      <c r="B40" s="2156" t="s">
        <v>6691</v>
      </c>
      <c r="C40" s="2153"/>
      <c r="D40" s="2277"/>
      <c r="E40" s="2277"/>
      <c r="F40" s="2277"/>
      <c r="G40" s="2277"/>
      <c r="H40" s="2277"/>
      <c r="I40" s="2277"/>
      <c r="J40" s="2277"/>
      <c r="K40" s="2277"/>
      <c r="L40" s="2277"/>
      <c r="M40" s="2277"/>
      <c r="N40" s="2277"/>
      <c r="O40" s="2277"/>
      <c r="P40" s="2275"/>
      <c r="Q40" s="2275"/>
      <c r="R40" s="2278"/>
      <c r="S40" s="2275"/>
      <c r="T40" s="2275"/>
      <c r="U40" s="2275">
        <v>-2287000000000</v>
      </c>
      <c r="V40" s="2275">
        <v>-2780000000000</v>
      </c>
      <c r="W40" s="2275">
        <v>-2447000000000</v>
      </c>
      <c r="X40" s="2275">
        <v>-1496000000000</v>
      </c>
      <c r="Y40" s="2271"/>
      <c r="Z40" s="2271"/>
      <c r="AA40" s="3"/>
      <c r="AB40" s="3"/>
      <c r="AC40" s="3"/>
      <c r="AD40" s="3"/>
      <c r="AE40" s="3"/>
      <c r="AF40" s="3"/>
      <c r="AG40" s="3"/>
      <c r="AH40" s="3"/>
      <c r="AI40" s="3"/>
      <c r="AJ40" s="3"/>
    </row>
    <row r="41" spans="1:36" s="848" customFormat="1">
      <c r="A41" s="2307" t="s">
        <v>115</v>
      </c>
      <c r="B41" s="2307" t="s">
        <v>115</v>
      </c>
      <c r="C41" s="2286" t="s">
        <v>35</v>
      </c>
      <c r="D41" s="2287">
        <v>860000000000</v>
      </c>
      <c r="E41" s="2287">
        <v>351000000000</v>
      </c>
      <c r="F41" s="2287">
        <v>421000000000</v>
      </c>
      <c r="G41" s="2287">
        <v>494000000000</v>
      </c>
      <c r="H41" s="2287">
        <v>99800000000</v>
      </c>
      <c r="I41" s="2287">
        <v>53000000000</v>
      </c>
      <c r="J41" s="2287">
        <v>-87000000000</v>
      </c>
      <c r="K41" s="2287">
        <v>174000000000</v>
      </c>
      <c r="L41" s="2287">
        <v>541000000000</v>
      </c>
      <c r="M41" s="2287">
        <v>658000000000</v>
      </c>
      <c r="N41" s="2287">
        <v>1532000000000</v>
      </c>
      <c r="O41" s="2287">
        <v>1654000000000</v>
      </c>
      <c r="P41" s="2297">
        <v>1191000000000</v>
      </c>
      <c r="Q41" s="2297">
        <v>2084000000000</v>
      </c>
      <c r="R41" s="2302">
        <v>3464200000000</v>
      </c>
      <c r="S41" s="2297">
        <v>2463000000000</v>
      </c>
      <c r="T41" s="2297">
        <f>T42+T51</f>
        <v>5179900000000</v>
      </c>
      <c r="U41" s="2297">
        <v>3402000000000</v>
      </c>
      <c r="V41" s="2297">
        <v>4393000000000</v>
      </c>
      <c r="W41" s="2297">
        <v>3174000000000</v>
      </c>
      <c r="X41" s="2297">
        <v>3768000000000</v>
      </c>
      <c r="Y41" s="2298"/>
      <c r="Z41" s="2298"/>
      <c r="AA41" s="2299"/>
      <c r="AB41" s="2299"/>
      <c r="AC41" s="2299"/>
      <c r="AD41" s="2299"/>
      <c r="AE41" s="2299"/>
      <c r="AF41" s="2299"/>
      <c r="AG41" s="2299"/>
      <c r="AH41" s="2299"/>
      <c r="AI41" s="2299"/>
      <c r="AJ41" s="2299"/>
    </row>
    <row r="42" spans="1:36">
      <c r="A42" s="2148" t="s">
        <v>117</v>
      </c>
      <c r="B42" s="2153" t="s">
        <v>6692</v>
      </c>
      <c r="C42" s="2153" t="s">
        <v>119</v>
      </c>
      <c r="D42" s="2277">
        <v>286000000000</v>
      </c>
      <c r="E42" s="2277">
        <v>362000000000</v>
      </c>
      <c r="F42" s="2277">
        <v>476000000000</v>
      </c>
      <c r="G42" s="2277">
        <v>513000000000</v>
      </c>
      <c r="H42" s="2277">
        <v>299800000000</v>
      </c>
      <c r="I42" s="2277">
        <v>127000000000</v>
      </c>
      <c r="J42" s="2277">
        <v>118000000000</v>
      </c>
      <c r="K42" s="2277">
        <v>379000000000</v>
      </c>
      <c r="L42" s="2277">
        <v>618000000000</v>
      </c>
      <c r="M42" s="2277">
        <v>592000000000</v>
      </c>
      <c r="N42" s="2277">
        <v>784000000000</v>
      </c>
      <c r="O42" s="2277">
        <v>549000000000</v>
      </c>
      <c r="P42" s="2275">
        <v>1171000000000</v>
      </c>
      <c r="Q42" s="2275">
        <v>1418000000000</v>
      </c>
      <c r="R42" s="2278">
        <v>1602200000000</v>
      </c>
      <c r="S42" s="2275">
        <v>887000000000</v>
      </c>
      <c r="T42" s="2276">
        <f>T43+T48+T49+T50</f>
        <v>2662800000000</v>
      </c>
      <c r="U42" s="2275">
        <v>919000000000</v>
      </c>
      <c r="V42" s="2275">
        <v>2494000000000</v>
      </c>
      <c r="W42" s="2275">
        <v>2323000000000</v>
      </c>
      <c r="X42" s="2275">
        <v>2688000000000</v>
      </c>
      <c r="Y42" s="2271"/>
      <c r="Z42" s="2271"/>
      <c r="AA42" s="12"/>
      <c r="AB42" s="12"/>
      <c r="AC42" s="12"/>
      <c r="AD42" s="12"/>
      <c r="AE42" s="12"/>
      <c r="AF42" s="12"/>
      <c r="AG42" s="12"/>
      <c r="AH42" s="12"/>
      <c r="AI42" s="12"/>
      <c r="AJ42" s="12"/>
    </row>
    <row r="43" spans="1:36">
      <c r="A43" s="2150" t="s">
        <v>501</v>
      </c>
      <c r="B43" s="2150" t="s">
        <v>501</v>
      </c>
      <c r="C43" s="2153" t="s">
        <v>264</v>
      </c>
      <c r="D43" s="2277">
        <v>333000000000</v>
      </c>
      <c r="E43" s="2277">
        <v>429000000000</v>
      </c>
      <c r="F43" s="2277">
        <v>557000000000</v>
      </c>
      <c r="G43" s="2277">
        <v>617000000000</v>
      </c>
      <c r="H43" s="2277">
        <v>427400000000</v>
      </c>
      <c r="I43" s="2277">
        <v>285000000000</v>
      </c>
      <c r="J43" s="2277">
        <v>317000000000</v>
      </c>
      <c r="K43" s="2277">
        <v>520000000000</v>
      </c>
      <c r="L43" s="2277">
        <v>706000000000</v>
      </c>
      <c r="M43" s="2277">
        <v>746000000000</v>
      </c>
      <c r="N43" s="2277">
        <v>919000000000</v>
      </c>
      <c r="O43" s="2277">
        <v>703000000000</v>
      </c>
      <c r="P43" s="2275">
        <v>1374000000000</v>
      </c>
      <c r="Q43" s="2275">
        <v>1628000000000</v>
      </c>
      <c r="R43" s="2278">
        <v>1850600000000</v>
      </c>
      <c r="S43" s="2275">
        <v>1128000000000</v>
      </c>
      <c r="T43" s="2276">
        <f>T44+T45+T46</f>
        <v>2801900000000</v>
      </c>
      <c r="U43" s="2275">
        <v>1177000000000</v>
      </c>
      <c r="V43" s="2275">
        <v>2814000000000</v>
      </c>
      <c r="W43" s="2275">
        <v>2692000000000</v>
      </c>
      <c r="X43" s="2275">
        <v>3826000000000</v>
      </c>
      <c r="Y43" s="2271"/>
      <c r="Z43" s="2271"/>
      <c r="AA43" s="12"/>
      <c r="AB43" s="12"/>
      <c r="AC43" s="12"/>
      <c r="AD43" s="12"/>
      <c r="AE43" s="12"/>
      <c r="AF43" s="12"/>
      <c r="AG43" s="12"/>
      <c r="AH43" s="12"/>
      <c r="AI43" s="12"/>
      <c r="AJ43" s="12"/>
    </row>
    <row r="44" spans="1:36">
      <c r="A44" s="2150" t="s">
        <v>6693</v>
      </c>
      <c r="B44" s="2150" t="s">
        <v>6694</v>
      </c>
      <c r="C44" s="2153" t="s">
        <v>502</v>
      </c>
      <c r="D44" s="2277">
        <v>58000000000</v>
      </c>
      <c r="E44" s="2277">
        <v>149000000000</v>
      </c>
      <c r="F44" s="2277">
        <v>349000000000</v>
      </c>
      <c r="G44" s="2277">
        <v>360000000000</v>
      </c>
      <c r="H44" s="2277">
        <v>57000000000</v>
      </c>
      <c r="I44" s="2277">
        <v>11000000000</v>
      </c>
      <c r="J44" s="2277">
        <v>76000000000</v>
      </c>
      <c r="K44" s="2277">
        <v>249000000000</v>
      </c>
      <c r="L44" s="2277">
        <v>211000000000</v>
      </c>
      <c r="M44" s="2277">
        <v>233000000000</v>
      </c>
      <c r="N44" s="2277">
        <v>236000000000</v>
      </c>
      <c r="O44" s="2277">
        <v>233000000000</v>
      </c>
      <c r="P44" s="2275">
        <v>126000000000</v>
      </c>
      <c r="Q44" s="2275">
        <v>324000000000</v>
      </c>
      <c r="R44" s="2278">
        <v>0</v>
      </c>
      <c r="S44" s="2275">
        <v>0</v>
      </c>
      <c r="T44" s="2275">
        <v>0</v>
      </c>
      <c r="U44" s="2275">
        <v>0</v>
      </c>
      <c r="V44" s="2275">
        <v>0</v>
      </c>
      <c r="W44" s="2275">
        <v>0</v>
      </c>
      <c r="X44" s="2275">
        <v>0</v>
      </c>
      <c r="Y44" s="2271"/>
      <c r="Z44" s="2271"/>
      <c r="AA44" s="12"/>
      <c r="AB44" s="12"/>
      <c r="AC44" s="12"/>
      <c r="AD44" s="12"/>
      <c r="AE44" s="12"/>
      <c r="AF44" s="12"/>
      <c r="AG44" s="12"/>
      <c r="AH44" s="12"/>
      <c r="AI44" s="12"/>
      <c r="AJ44" s="12"/>
    </row>
    <row r="45" spans="1:36">
      <c r="A45" s="2150" t="s">
        <v>6695</v>
      </c>
      <c r="B45" s="2150" t="s">
        <v>6696</v>
      </c>
      <c r="C45" s="2153" t="s">
        <v>502</v>
      </c>
      <c r="D45" s="2277">
        <v>275000000000</v>
      </c>
      <c r="E45" s="2277">
        <v>281000000000</v>
      </c>
      <c r="F45" s="2277">
        <v>208000000000</v>
      </c>
      <c r="G45" s="2277">
        <v>257000000000</v>
      </c>
      <c r="H45" s="2277">
        <v>370300000000</v>
      </c>
      <c r="I45" s="2277">
        <v>274000000000</v>
      </c>
      <c r="J45" s="2277">
        <v>241000000000</v>
      </c>
      <c r="K45" s="2277">
        <v>271000000000</v>
      </c>
      <c r="L45" s="2277">
        <v>495000000000</v>
      </c>
      <c r="M45" s="2277">
        <v>513000000000</v>
      </c>
      <c r="N45" s="2277">
        <v>683000000000</v>
      </c>
      <c r="O45" s="2277">
        <v>470000000000</v>
      </c>
      <c r="P45" s="2275">
        <v>1056000000000</v>
      </c>
      <c r="Q45" s="2275">
        <v>1303000000000</v>
      </c>
      <c r="R45" s="2278">
        <v>1850600000000</v>
      </c>
      <c r="S45" s="2275">
        <v>1128000000000</v>
      </c>
      <c r="T45" s="2275">
        <v>1641100000000</v>
      </c>
      <c r="U45" s="2275">
        <v>1177000000000</v>
      </c>
      <c r="V45" s="2275">
        <v>1537000000000</v>
      </c>
      <c r="W45" s="2275">
        <v>1271000000000</v>
      </c>
      <c r="X45" s="2275">
        <v>1553000000000</v>
      </c>
      <c r="Y45" s="2271"/>
      <c r="Z45" s="2271"/>
      <c r="AA45" s="12"/>
      <c r="AB45" s="12"/>
      <c r="AC45" s="12"/>
      <c r="AD45" s="12"/>
      <c r="AE45" s="12"/>
      <c r="AF45" s="12"/>
      <c r="AG45" s="12"/>
      <c r="AH45" s="12"/>
      <c r="AI45" s="12"/>
      <c r="AJ45" s="12"/>
    </row>
    <row r="46" spans="1:36">
      <c r="A46" s="2150" t="s">
        <v>6697</v>
      </c>
      <c r="B46" s="2150" t="s">
        <v>6698</v>
      </c>
      <c r="C46" s="2153" t="s">
        <v>502</v>
      </c>
      <c r="D46" s="2277">
        <v>0</v>
      </c>
      <c r="E46" s="2277">
        <v>0</v>
      </c>
      <c r="F46" s="2277">
        <v>0</v>
      </c>
      <c r="G46" s="2277">
        <v>0</v>
      </c>
      <c r="H46" s="2277">
        <v>0</v>
      </c>
      <c r="I46" s="2277">
        <v>0</v>
      </c>
      <c r="J46" s="2277">
        <v>0</v>
      </c>
      <c r="K46" s="2277">
        <v>0</v>
      </c>
      <c r="L46" s="2277">
        <v>0</v>
      </c>
      <c r="M46" s="2277">
        <v>0</v>
      </c>
      <c r="N46" s="2277">
        <v>0</v>
      </c>
      <c r="O46" s="2277">
        <v>0</v>
      </c>
      <c r="P46" s="2275">
        <v>192000000000</v>
      </c>
      <c r="Q46" s="2275">
        <v>0</v>
      </c>
      <c r="R46" s="2278">
        <v>0</v>
      </c>
      <c r="S46" s="2275">
        <v>0</v>
      </c>
      <c r="T46" s="2275">
        <v>1160800000000</v>
      </c>
      <c r="U46" s="2275">
        <v>0</v>
      </c>
      <c r="V46" s="2275">
        <v>1276000000000</v>
      </c>
      <c r="W46" s="2275">
        <v>718000000000</v>
      </c>
      <c r="X46" s="2275">
        <v>2272000000000</v>
      </c>
      <c r="Y46" s="2271"/>
      <c r="Z46" s="2271"/>
      <c r="AA46" s="12"/>
      <c r="AB46" s="12"/>
      <c r="AC46" s="12"/>
      <c r="AD46" s="12"/>
      <c r="AE46" s="12"/>
      <c r="AF46" s="12"/>
      <c r="AG46" s="12"/>
      <c r="AH46" s="12"/>
      <c r="AI46" s="12"/>
      <c r="AJ46" s="12"/>
    </row>
    <row r="47" spans="1:36">
      <c r="A47" s="2156" t="s">
        <v>6699</v>
      </c>
      <c r="B47" s="2156" t="s">
        <v>6699</v>
      </c>
      <c r="C47" s="2153" t="s">
        <v>502</v>
      </c>
      <c r="D47" s="2277"/>
      <c r="E47" s="2277"/>
      <c r="F47" s="2277"/>
      <c r="G47" s="2277"/>
      <c r="H47" s="2277"/>
      <c r="I47" s="2277"/>
      <c r="J47" s="2277"/>
      <c r="K47" s="2277"/>
      <c r="L47" s="2277"/>
      <c r="M47" s="2277"/>
      <c r="N47" s="2277"/>
      <c r="O47" s="2277"/>
      <c r="P47" s="2275"/>
      <c r="Q47" s="2275"/>
      <c r="R47" s="2278"/>
      <c r="S47" s="2275"/>
      <c r="T47" s="2275"/>
      <c r="U47" s="2275"/>
      <c r="V47" s="2275">
        <v>0</v>
      </c>
      <c r="W47" s="2275">
        <v>703000000000</v>
      </c>
      <c r="X47" s="2275">
        <v>0</v>
      </c>
      <c r="Y47" s="2271"/>
      <c r="Z47" s="2271"/>
      <c r="AA47" s="12"/>
      <c r="AB47" s="12"/>
      <c r="AC47" s="12"/>
      <c r="AD47" s="12"/>
      <c r="AE47" s="12"/>
      <c r="AF47" s="12"/>
      <c r="AG47" s="12"/>
      <c r="AH47" s="12"/>
      <c r="AI47" s="12"/>
      <c r="AJ47" s="12"/>
    </row>
    <row r="48" spans="1:36">
      <c r="A48" s="2157" t="s">
        <v>258</v>
      </c>
      <c r="B48" s="2150" t="s">
        <v>6700</v>
      </c>
      <c r="C48" s="2153" t="s">
        <v>264</v>
      </c>
      <c r="D48" s="2277">
        <v>-124000000000</v>
      </c>
      <c r="E48" s="2277">
        <v>-126000000000</v>
      </c>
      <c r="F48" s="2277">
        <v>-123000000000</v>
      </c>
      <c r="G48" s="2277">
        <v>-143000000000</v>
      </c>
      <c r="H48" s="2277">
        <v>-143400000000</v>
      </c>
      <c r="I48" s="2277">
        <v>-162000000000</v>
      </c>
      <c r="J48" s="2277">
        <v>-149000000000</v>
      </c>
      <c r="K48" s="2277">
        <v>-104000000000</v>
      </c>
      <c r="L48" s="2277">
        <v>-87000000000</v>
      </c>
      <c r="M48" s="2277">
        <v>-126000000000</v>
      </c>
      <c r="N48" s="2277">
        <v>-110000000000</v>
      </c>
      <c r="O48" s="2277">
        <v>-146000000000</v>
      </c>
      <c r="P48" s="2275">
        <v>-193000000000</v>
      </c>
      <c r="Q48" s="2275">
        <v>-200000000000</v>
      </c>
      <c r="R48" s="2278">
        <v>-223700000000</v>
      </c>
      <c r="S48" s="2275">
        <v>-212000000000</v>
      </c>
      <c r="T48" s="2275">
        <v>-130400000000</v>
      </c>
      <c r="U48" s="2275">
        <v>-254000000000</v>
      </c>
      <c r="V48" s="2275">
        <v>-320000000000</v>
      </c>
      <c r="W48" s="2275">
        <v>-365000000000</v>
      </c>
      <c r="X48" s="2275">
        <v>-1143000000000</v>
      </c>
      <c r="Y48" s="2271"/>
      <c r="Z48" s="2271"/>
      <c r="AA48" s="12"/>
      <c r="AB48" s="12"/>
      <c r="AC48" s="12"/>
      <c r="AD48" s="12"/>
      <c r="AE48" s="12"/>
      <c r="AF48" s="12"/>
      <c r="AG48" s="12"/>
      <c r="AH48" s="12"/>
      <c r="AI48" s="12"/>
      <c r="AJ48" s="12"/>
    </row>
    <row r="49" spans="1:36">
      <c r="A49" s="2150" t="s">
        <v>6701</v>
      </c>
      <c r="B49" s="2150" t="s">
        <v>6702</v>
      </c>
      <c r="C49" s="2153" t="s">
        <v>264</v>
      </c>
      <c r="D49" s="2277">
        <v>34000000000</v>
      </c>
      <c r="E49" s="2277">
        <v>59000000000</v>
      </c>
      <c r="F49" s="2277">
        <v>42000000000</v>
      </c>
      <c r="G49" s="2277">
        <v>38000000000</v>
      </c>
      <c r="H49" s="2277">
        <v>15800000000</v>
      </c>
      <c r="I49" s="2277">
        <v>4000000000</v>
      </c>
      <c r="J49" s="2277">
        <v>-50000000000</v>
      </c>
      <c r="K49" s="2277">
        <v>-38000000000</v>
      </c>
      <c r="L49" s="2277">
        <v>-13000000000</v>
      </c>
      <c r="M49" s="2277">
        <v>-29000000000</v>
      </c>
      <c r="N49" s="2277">
        <v>-26000000000</v>
      </c>
      <c r="O49" s="2277">
        <v>-8000000000</v>
      </c>
      <c r="P49" s="2275">
        <v>-10000000000</v>
      </c>
      <c r="Q49" s="2275">
        <v>-10000000000</v>
      </c>
      <c r="R49" s="2278">
        <v>-24700000000</v>
      </c>
      <c r="S49" s="2275">
        <v>-30000000000</v>
      </c>
      <c r="T49" s="2275">
        <v>-8700000000</v>
      </c>
      <c r="U49" s="2275">
        <v>-4000000000</v>
      </c>
      <c r="V49" s="2275">
        <v>0</v>
      </c>
      <c r="W49" s="2275">
        <v>-4000000000</v>
      </c>
      <c r="X49" s="2275">
        <v>6000000000</v>
      </c>
      <c r="Y49" s="2271"/>
      <c r="Z49" s="2271"/>
      <c r="AA49" s="12"/>
      <c r="AB49" s="12"/>
      <c r="AC49" s="12"/>
      <c r="AD49" s="12"/>
      <c r="AE49" s="12"/>
      <c r="AF49" s="12"/>
      <c r="AG49" s="12"/>
      <c r="AH49" s="12"/>
      <c r="AI49" s="12"/>
      <c r="AJ49" s="12"/>
    </row>
    <row r="50" spans="1:36">
      <c r="A50" s="2150" t="s">
        <v>6703</v>
      </c>
      <c r="B50" s="2150" t="s">
        <v>5697</v>
      </c>
      <c r="C50" s="2153" t="s">
        <v>264</v>
      </c>
      <c r="D50" s="2288">
        <v>43000000000</v>
      </c>
      <c r="E50" s="2277"/>
      <c r="F50" s="2277"/>
      <c r="G50" s="2277"/>
      <c r="H50" s="2277"/>
      <c r="I50" s="2277"/>
      <c r="J50" s="2277"/>
      <c r="K50" s="2277"/>
      <c r="L50" s="2289">
        <f>L42-L43-L48-L49</f>
        <v>12000000000</v>
      </c>
      <c r="M50" s="2277"/>
      <c r="N50" s="2277"/>
      <c r="O50" s="2277"/>
      <c r="P50" s="2275"/>
      <c r="Q50" s="2275"/>
      <c r="R50" s="2278"/>
      <c r="S50" s="2275"/>
      <c r="T50" s="2275"/>
      <c r="U50" s="2278"/>
      <c r="V50" s="2275"/>
      <c r="W50" s="2275"/>
      <c r="X50" s="2275"/>
      <c r="Y50" s="2271"/>
      <c r="Z50" s="2271"/>
      <c r="AA50" s="12"/>
      <c r="AB50" s="12"/>
      <c r="AC50" s="12"/>
      <c r="AD50" s="12"/>
      <c r="AE50" s="12"/>
      <c r="AF50" s="12"/>
      <c r="AG50" s="12"/>
      <c r="AH50" s="12"/>
      <c r="AI50" s="12"/>
      <c r="AJ50" s="12"/>
    </row>
    <row r="51" spans="1:36">
      <c r="A51" s="2148" t="s">
        <v>120</v>
      </c>
      <c r="B51" s="2153" t="s">
        <v>6704</v>
      </c>
      <c r="C51" s="2153" t="s">
        <v>119</v>
      </c>
      <c r="D51" s="2277">
        <v>574000000000</v>
      </c>
      <c r="E51" s="2277">
        <v>-11000000000</v>
      </c>
      <c r="F51" s="2277">
        <v>-55000000000</v>
      </c>
      <c r="G51" s="2277">
        <v>-19000000000</v>
      </c>
      <c r="H51" s="2277">
        <v>-200000000000</v>
      </c>
      <c r="I51" s="2277">
        <v>-74000000000</v>
      </c>
      <c r="J51" s="2277">
        <v>-204000000000</v>
      </c>
      <c r="K51" s="2277">
        <v>-205000000000</v>
      </c>
      <c r="L51" s="2277">
        <v>-78000000000</v>
      </c>
      <c r="M51" s="2277">
        <v>66000000000</v>
      </c>
      <c r="N51" s="2277">
        <v>749000000000</v>
      </c>
      <c r="O51" s="2277">
        <v>1105000000000</v>
      </c>
      <c r="P51" s="2275">
        <v>20000000000</v>
      </c>
      <c r="Q51" s="2275">
        <v>666000000000</v>
      </c>
      <c r="R51" s="2278">
        <v>1862000000000</v>
      </c>
      <c r="S51" s="2275">
        <v>1576000000000</v>
      </c>
      <c r="T51" s="2275">
        <v>2517100000000</v>
      </c>
      <c r="U51" s="2275">
        <v>2483000000000</v>
      </c>
      <c r="V51" s="2275">
        <v>1899000000000</v>
      </c>
      <c r="W51" s="2275">
        <v>851000000000</v>
      </c>
      <c r="X51" s="2275">
        <v>1080000000000</v>
      </c>
      <c r="Y51" s="2271"/>
      <c r="Z51" s="2271"/>
      <c r="AA51" s="12"/>
      <c r="AB51" s="12"/>
      <c r="AC51" s="12"/>
      <c r="AD51" s="12"/>
      <c r="AE51" s="12"/>
      <c r="AF51" s="12"/>
      <c r="AG51" s="12"/>
      <c r="AH51" s="12"/>
      <c r="AI51" s="12"/>
      <c r="AJ51" s="12"/>
    </row>
    <row r="52" spans="1:36">
      <c r="A52" s="2148" t="s">
        <v>122</v>
      </c>
      <c r="B52" s="2150" t="s">
        <v>6705</v>
      </c>
      <c r="C52" s="2153" t="s">
        <v>6706</v>
      </c>
      <c r="D52" s="2277">
        <v>542000000000</v>
      </c>
      <c r="E52" s="2277">
        <v>46000000000</v>
      </c>
      <c r="F52" s="2277">
        <v>21000000000</v>
      </c>
      <c r="G52" s="2277">
        <v>-92000000000</v>
      </c>
      <c r="H52" s="2277">
        <v>-307000000000</v>
      </c>
      <c r="I52" s="2277">
        <v>-260000000000</v>
      </c>
      <c r="J52" s="2277">
        <v>-135000000000</v>
      </c>
      <c r="K52" s="2277">
        <v>-562000000000</v>
      </c>
      <c r="L52" s="2277">
        <v>-177000000000</v>
      </c>
      <c r="M52" s="2277">
        <v>475000000000</v>
      </c>
      <c r="N52" s="2277">
        <v>811000000000</v>
      </c>
      <c r="O52" s="2277">
        <v>622000000000</v>
      </c>
      <c r="P52" s="2275">
        <v>-1242000000000</v>
      </c>
      <c r="Q52" s="2275">
        <v>508000000000</v>
      </c>
      <c r="R52" s="2278">
        <v>1238000000000</v>
      </c>
      <c r="S52" s="2275">
        <v>647000000000</v>
      </c>
      <c r="T52" s="2275">
        <v>1524100000000</v>
      </c>
      <c r="U52" s="2275">
        <v>1288000000000</v>
      </c>
      <c r="V52" s="2275">
        <v>923000000000</v>
      </c>
      <c r="W52" s="2275">
        <v>545000000000</v>
      </c>
      <c r="X52" s="2275">
        <v>602000000000</v>
      </c>
      <c r="Y52" s="2271"/>
      <c r="Z52" s="2271"/>
      <c r="AA52" s="12"/>
      <c r="AB52" s="12"/>
      <c r="AC52" s="12"/>
      <c r="AD52" s="12"/>
      <c r="AE52" s="12"/>
      <c r="AF52" s="12"/>
      <c r="AG52" s="12"/>
      <c r="AH52" s="12"/>
      <c r="AI52" s="12"/>
      <c r="AJ52" s="12"/>
    </row>
    <row r="53" spans="1:36">
      <c r="B53" s="2290" t="s">
        <v>6707</v>
      </c>
      <c r="C53" s="2153"/>
      <c r="D53" s="2277">
        <v>0</v>
      </c>
      <c r="E53" s="2277">
        <v>0</v>
      </c>
      <c r="F53" s="2277">
        <v>0</v>
      </c>
      <c r="G53" s="2277">
        <v>0</v>
      </c>
      <c r="H53" s="2277">
        <v>-279600000000</v>
      </c>
      <c r="I53" s="2277" t="s">
        <v>1203</v>
      </c>
      <c r="J53" s="2277" t="s">
        <v>1203</v>
      </c>
      <c r="K53" s="2277" t="s">
        <v>1203</v>
      </c>
      <c r="L53" s="2277" t="s">
        <v>1203</v>
      </c>
      <c r="M53" s="2277">
        <v>277000000000</v>
      </c>
      <c r="N53" s="2277">
        <v>473000000000</v>
      </c>
      <c r="O53" s="2277">
        <v>270000000000</v>
      </c>
      <c r="P53" s="2275">
        <v>-1182000000000</v>
      </c>
      <c r="Q53" s="2275">
        <v>-77000000000</v>
      </c>
      <c r="R53" s="2278">
        <v>822000000000</v>
      </c>
      <c r="S53" s="2275">
        <v>-198000000000</v>
      </c>
      <c r="T53" s="2275"/>
      <c r="U53" s="2275">
        <v>1064000000000</v>
      </c>
      <c r="V53" s="2275">
        <v>309000000000</v>
      </c>
      <c r="W53" s="2275">
        <v>239000000000</v>
      </c>
      <c r="X53" s="2275">
        <v>125000000000</v>
      </c>
      <c r="Y53" s="2271"/>
      <c r="Z53" s="2271"/>
      <c r="AA53" s="3"/>
      <c r="AB53" s="3"/>
      <c r="AC53" s="3"/>
      <c r="AD53" s="3"/>
      <c r="AE53" s="3"/>
      <c r="AF53" s="3"/>
      <c r="AG53" s="3"/>
      <c r="AH53" s="3"/>
      <c r="AI53" s="3"/>
      <c r="AJ53" s="3"/>
    </row>
    <row r="54" spans="1:36">
      <c r="B54" s="2290" t="s">
        <v>6708</v>
      </c>
      <c r="C54" s="2153"/>
      <c r="D54" s="2277">
        <v>0</v>
      </c>
      <c r="E54" s="2277">
        <v>0</v>
      </c>
      <c r="F54" s="2277">
        <v>0</v>
      </c>
      <c r="G54" s="2277">
        <v>0</v>
      </c>
      <c r="H54" s="2277" t="s">
        <v>1203</v>
      </c>
      <c r="I54" s="2277" t="s">
        <v>1203</v>
      </c>
      <c r="J54" s="2277" t="s">
        <v>1203</v>
      </c>
      <c r="K54" s="2277" t="s">
        <v>1203</v>
      </c>
      <c r="L54" s="2277" t="s">
        <v>1203</v>
      </c>
      <c r="M54" s="2277">
        <v>0</v>
      </c>
      <c r="N54" s="2277">
        <v>0</v>
      </c>
      <c r="O54" s="2277">
        <v>0</v>
      </c>
      <c r="P54" s="2275">
        <v>0</v>
      </c>
      <c r="Q54" s="2275">
        <v>-21000000000</v>
      </c>
      <c r="R54" s="2278">
        <v>327000000000</v>
      </c>
      <c r="S54" s="2275">
        <v>-2000000000</v>
      </c>
      <c r="T54" s="2275"/>
      <c r="U54" s="2275"/>
      <c r="V54" s="2275"/>
      <c r="W54" s="2275"/>
      <c r="X54" s="2275"/>
      <c r="Y54" s="2271"/>
      <c r="Z54" s="2271"/>
      <c r="AA54" s="3"/>
      <c r="AB54" s="3"/>
      <c r="AC54" s="3"/>
      <c r="AD54" s="3"/>
      <c r="AE54" s="3"/>
      <c r="AF54" s="3"/>
      <c r="AG54" s="3"/>
      <c r="AH54" s="3"/>
      <c r="AI54" s="3"/>
      <c r="AJ54" s="3"/>
    </row>
    <row r="55" spans="1:36">
      <c r="B55" s="2290" t="s">
        <v>6709</v>
      </c>
      <c r="C55" s="2153"/>
      <c r="D55" s="2277">
        <v>0</v>
      </c>
      <c r="E55" s="2277">
        <v>0</v>
      </c>
      <c r="F55" s="2277">
        <v>0</v>
      </c>
      <c r="G55" s="2277">
        <v>0</v>
      </c>
      <c r="H55" s="2277" t="s">
        <v>1203</v>
      </c>
      <c r="I55" s="2277" t="s">
        <v>1203</v>
      </c>
      <c r="J55" s="2277" t="s">
        <v>1203</v>
      </c>
      <c r="K55" s="2277" t="s">
        <v>1203</v>
      </c>
      <c r="L55" s="2277" t="s">
        <v>1203</v>
      </c>
      <c r="M55" s="2277">
        <v>0</v>
      </c>
      <c r="N55" s="2277">
        <v>0</v>
      </c>
      <c r="O55" s="2277">
        <v>0</v>
      </c>
      <c r="P55" s="2275">
        <v>88000000000</v>
      </c>
      <c r="Q55" s="2275">
        <v>-466000000000</v>
      </c>
      <c r="R55" s="2278">
        <v>783000000000</v>
      </c>
      <c r="S55" s="2275">
        <v>26000000000</v>
      </c>
      <c r="T55" s="2275"/>
      <c r="U55" s="2275"/>
      <c r="V55" s="2275"/>
      <c r="W55" s="2275"/>
      <c r="X55" s="2275"/>
      <c r="Y55" s="2271"/>
      <c r="Z55" s="2271"/>
      <c r="AA55" s="3"/>
      <c r="AB55" s="3"/>
      <c r="AC55" s="3"/>
      <c r="AD55" s="3"/>
      <c r="AE55" s="3"/>
      <c r="AF55" s="3"/>
      <c r="AG55" s="3"/>
      <c r="AH55" s="3"/>
      <c r="AI55" s="3"/>
      <c r="AJ55" s="3"/>
    </row>
    <row r="56" spans="1:36">
      <c r="B56" s="2290" t="s">
        <v>6710</v>
      </c>
      <c r="C56" s="2153"/>
      <c r="D56" s="2277">
        <v>0</v>
      </c>
      <c r="E56" s="2277">
        <v>0</v>
      </c>
      <c r="F56" s="2277">
        <v>0</v>
      </c>
      <c r="G56" s="2277">
        <v>0</v>
      </c>
      <c r="H56" s="2277" t="s">
        <v>1203</v>
      </c>
      <c r="I56" s="2277" t="s">
        <v>1203</v>
      </c>
      <c r="J56" s="2277" t="s">
        <v>1203</v>
      </c>
      <c r="K56" s="2277" t="s">
        <v>1203</v>
      </c>
      <c r="L56" s="2277" t="s">
        <v>1203</v>
      </c>
      <c r="M56" s="2277">
        <v>0</v>
      </c>
      <c r="N56" s="2277">
        <v>0</v>
      </c>
      <c r="O56" s="2277">
        <v>0</v>
      </c>
      <c r="P56" s="2275">
        <v>0</v>
      </c>
      <c r="Q56" s="2275">
        <v>410000000000</v>
      </c>
      <c r="R56" s="2278">
        <v>0</v>
      </c>
      <c r="S56" s="2275">
        <v>0</v>
      </c>
      <c r="T56" s="2275"/>
      <c r="U56" s="2275"/>
      <c r="V56" s="2275"/>
      <c r="W56" s="2275"/>
      <c r="X56" s="2275"/>
      <c r="Y56" s="2271"/>
      <c r="Z56" s="2271"/>
      <c r="AA56" s="3"/>
      <c r="AB56" s="3"/>
      <c r="AC56" s="3"/>
      <c r="AD56" s="3"/>
      <c r="AE56" s="3"/>
      <c r="AF56" s="3"/>
      <c r="AG56" s="3"/>
      <c r="AH56" s="3"/>
      <c r="AI56" s="3"/>
      <c r="AJ56" s="3"/>
    </row>
    <row r="57" spans="1:36">
      <c r="B57" s="2290" t="s">
        <v>6711</v>
      </c>
      <c r="C57" s="2153"/>
      <c r="D57" s="2277">
        <v>0</v>
      </c>
      <c r="E57" s="2277">
        <v>0</v>
      </c>
      <c r="F57" s="2277">
        <v>0</v>
      </c>
      <c r="G57" s="2277">
        <v>0</v>
      </c>
      <c r="H57" s="2277">
        <v>-27400000000</v>
      </c>
      <c r="I57" s="2277" t="s">
        <v>1203</v>
      </c>
      <c r="J57" s="2277" t="s">
        <v>1203</v>
      </c>
      <c r="K57" s="2277" t="s">
        <v>1203</v>
      </c>
      <c r="L57" s="2277" t="s">
        <v>1203</v>
      </c>
      <c r="M57" s="2277">
        <v>277000000000</v>
      </c>
      <c r="N57" s="2277">
        <v>338000000000</v>
      </c>
      <c r="O57" s="2277">
        <v>351000000000</v>
      </c>
      <c r="P57" s="2275">
        <v>-60000000000</v>
      </c>
      <c r="Q57" s="2275">
        <v>585000000000</v>
      </c>
      <c r="R57" s="2278">
        <v>416000000000</v>
      </c>
      <c r="S57" s="2275">
        <v>845000000000</v>
      </c>
      <c r="T57" s="2275"/>
      <c r="U57" s="2275">
        <v>224000000000</v>
      </c>
      <c r="V57" s="2275">
        <v>614000000000</v>
      </c>
      <c r="W57" s="2275">
        <v>306000000000</v>
      </c>
      <c r="X57" s="2275">
        <v>477000000000</v>
      </c>
      <c r="Y57" s="2271"/>
      <c r="Z57" s="2271"/>
      <c r="AA57" s="3"/>
      <c r="AB57" s="3"/>
      <c r="AC57" s="3"/>
      <c r="AD57" s="3"/>
      <c r="AE57" s="3"/>
      <c r="AF57" s="3"/>
      <c r="AG57" s="3"/>
      <c r="AH57" s="3"/>
      <c r="AI57" s="3"/>
      <c r="AJ57" s="3"/>
    </row>
    <row r="58" spans="1:36">
      <c r="A58" s="2148" t="s">
        <v>431</v>
      </c>
      <c r="B58" s="2150" t="s">
        <v>6712</v>
      </c>
      <c r="C58" s="2153" t="s">
        <v>6706</v>
      </c>
      <c r="D58" s="2277">
        <v>31000000000</v>
      </c>
      <c r="E58" s="2277">
        <v>-57000000000</v>
      </c>
      <c r="F58" s="2277">
        <v>-76100000000</v>
      </c>
      <c r="G58" s="2277">
        <v>73000000000</v>
      </c>
      <c r="H58" s="2277">
        <v>107000000000</v>
      </c>
      <c r="I58" s="2277">
        <v>186000000000</v>
      </c>
      <c r="J58" s="2277">
        <v>-69000000000</v>
      </c>
      <c r="K58" s="2277">
        <v>357000000000</v>
      </c>
      <c r="L58" s="2288">
        <v>99000000000</v>
      </c>
      <c r="M58" s="2277">
        <v>-409000000000</v>
      </c>
      <c r="N58" s="2277">
        <v>-62000000000</v>
      </c>
      <c r="O58" s="2277">
        <v>483000000000</v>
      </c>
      <c r="P58" s="2275">
        <v>1262000000000</v>
      </c>
      <c r="Q58" s="2275">
        <v>158000000000</v>
      </c>
      <c r="R58" s="2278">
        <v>624000000000</v>
      </c>
      <c r="S58" s="2275">
        <v>930000000000</v>
      </c>
      <c r="T58" s="2275">
        <v>993000000000</v>
      </c>
      <c r="U58" s="2275">
        <v>1195000000000</v>
      </c>
      <c r="V58" s="2275">
        <v>976000000000</v>
      </c>
      <c r="W58" s="2275">
        <v>306000000000</v>
      </c>
      <c r="X58" s="2275">
        <v>478000000000</v>
      </c>
      <c r="Y58" s="2271"/>
      <c r="Z58" s="2271"/>
      <c r="AA58" s="12"/>
      <c r="AB58" s="12"/>
      <c r="AC58" s="12"/>
      <c r="AD58" s="12"/>
      <c r="AE58" s="12"/>
      <c r="AF58" s="12"/>
      <c r="AG58" s="12"/>
      <c r="AH58" s="12"/>
      <c r="AI58" s="12"/>
      <c r="AJ58" s="12"/>
    </row>
    <row r="59" spans="1:36">
      <c r="B59" s="2152" t="s">
        <v>6713</v>
      </c>
      <c r="C59" s="2153"/>
      <c r="D59" s="2277"/>
      <c r="E59" s="2277"/>
      <c r="F59" s="2277"/>
      <c r="G59" s="2277"/>
      <c r="H59" s="2277"/>
      <c r="I59" s="2277"/>
      <c r="J59" s="2277"/>
      <c r="K59" s="2277"/>
      <c r="L59" s="2288"/>
      <c r="M59" s="2277"/>
      <c r="N59" s="2277"/>
      <c r="O59" s="2277"/>
      <c r="P59" s="2275"/>
      <c r="Q59" s="2275"/>
      <c r="R59" s="2278"/>
      <c r="S59" s="2275"/>
      <c r="T59" s="2275"/>
      <c r="U59" s="2275"/>
      <c r="V59" s="2275"/>
      <c r="W59" s="2275"/>
      <c r="X59" s="2275"/>
      <c r="Y59" s="2271"/>
      <c r="Z59" s="2271"/>
      <c r="AA59" s="12"/>
      <c r="AB59" s="12"/>
      <c r="AC59" s="12"/>
      <c r="AD59" s="12"/>
      <c r="AE59" s="12"/>
      <c r="AF59" s="12"/>
      <c r="AG59" s="12"/>
      <c r="AH59" s="12"/>
      <c r="AI59" s="12"/>
      <c r="AJ59" s="12"/>
    </row>
    <row r="60" spans="1:36">
      <c r="B60" s="2152" t="s">
        <v>6714</v>
      </c>
      <c r="C60" s="2153"/>
      <c r="D60" s="2277"/>
      <c r="E60" s="2277"/>
      <c r="F60" s="2277"/>
      <c r="G60" s="2277"/>
      <c r="H60" s="2277"/>
      <c r="I60" s="2277"/>
      <c r="J60" s="2277"/>
      <c r="K60" s="2277"/>
      <c r="L60" s="2288"/>
      <c r="M60" s="2277"/>
      <c r="N60" s="2277"/>
      <c r="O60" s="2277"/>
      <c r="P60" s="2275"/>
      <c r="Q60" s="2275"/>
      <c r="R60" s="2278"/>
      <c r="S60" s="2275"/>
      <c r="T60" s="2275"/>
      <c r="U60" s="2275">
        <v>120000000000</v>
      </c>
      <c r="V60" s="2275">
        <v>241000000000</v>
      </c>
      <c r="W60" s="2275">
        <v>371000000000</v>
      </c>
      <c r="X60" s="2275">
        <v>246000000000</v>
      </c>
      <c r="Y60" s="2271"/>
      <c r="Z60" s="2271"/>
      <c r="AA60" s="12"/>
      <c r="AB60" s="12"/>
      <c r="AC60" s="12"/>
      <c r="AD60" s="12"/>
      <c r="AE60" s="12"/>
      <c r="AF60" s="12"/>
      <c r="AG60" s="12"/>
      <c r="AH60" s="12"/>
      <c r="AI60" s="12"/>
      <c r="AJ60" s="12"/>
    </row>
    <row r="61" spans="1:36">
      <c r="B61" s="2152" t="s">
        <v>6715</v>
      </c>
      <c r="C61" s="2153"/>
      <c r="D61" s="2277"/>
      <c r="E61" s="2277"/>
      <c r="F61" s="2277"/>
      <c r="G61" s="2277"/>
      <c r="H61" s="2277"/>
      <c r="I61" s="2277"/>
      <c r="J61" s="2277"/>
      <c r="K61" s="2277"/>
      <c r="L61" s="2288"/>
      <c r="M61" s="2277"/>
      <c r="N61" s="2277"/>
      <c r="O61" s="2277"/>
      <c r="P61" s="2275"/>
      <c r="Q61" s="2275"/>
      <c r="R61" s="2278"/>
      <c r="S61" s="2275"/>
      <c r="T61" s="2275"/>
      <c r="U61" s="2275">
        <v>190000000000</v>
      </c>
      <c r="V61" s="2275">
        <v>0</v>
      </c>
      <c r="W61" s="2275">
        <v>0</v>
      </c>
      <c r="X61" s="2275">
        <v>0</v>
      </c>
      <c r="Y61" s="2271"/>
      <c r="Z61" s="2271"/>
      <c r="AA61" s="12"/>
      <c r="AB61" s="12"/>
      <c r="AC61" s="12"/>
      <c r="AD61" s="12"/>
      <c r="AE61" s="12"/>
      <c r="AF61" s="12"/>
      <c r="AG61" s="12"/>
      <c r="AH61" s="12"/>
      <c r="AI61" s="12"/>
      <c r="AJ61" s="12"/>
    </row>
    <row r="62" spans="1:36">
      <c r="B62" s="2152" t="s">
        <v>6716</v>
      </c>
      <c r="C62" s="2153"/>
      <c r="D62" s="2277"/>
      <c r="E62" s="2277"/>
      <c r="F62" s="2277"/>
      <c r="G62" s="2277"/>
      <c r="H62" s="2277"/>
      <c r="I62" s="2277"/>
      <c r="J62" s="2277"/>
      <c r="K62" s="2277"/>
      <c r="L62" s="2288"/>
      <c r="M62" s="2277"/>
      <c r="N62" s="2277"/>
      <c r="O62" s="2277"/>
      <c r="P62" s="2275"/>
      <c r="Q62" s="2275"/>
      <c r="R62" s="2278"/>
      <c r="S62" s="2275"/>
      <c r="T62" s="2275"/>
      <c r="U62" s="2275">
        <v>3032000000000</v>
      </c>
      <c r="V62" s="2275">
        <v>3241000000000</v>
      </c>
      <c r="W62" s="2275">
        <v>3909000000000</v>
      </c>
      <c r="X62" s="2275">
        <v>4018000000000</v>
      </c>
      <c r="Y62" s="2271"/>
      <c r="Z62" s="2271"/>
      <c r="AA62" s="12"/>
      <c r="AB62" s="12"/>
      <c r="AC62" s="12"/>
      <c r="AD62" s="12"/>
      <c r="AE62" s="12"/>
      <c r="AF62" s="12"/>
      <c r="AG62" s="12"/>
      <c r="AH62" s="12"/>
      <c r="AI62" s="12"/>
      <c r="AJ62" s="12"/>
    </row>
    <row r="63" spans="1:36">
      <c r="P63" s="2291"/>
      <c r="Q63" s="2291"/>
    </row>
    <row r="64" spans="1:36">
      <c r="B64" s="2271"/>
      <c r="C64" s="2271"/>
      <c r="D64" s="2279" t="s">
        <v>139</v>
      </c>
      <c r="E64" s="2279" t="s">
        <v>139</v>
      </c>
      <c r="F64" s="2279" t="s">
        <v>139</v>
      </c>
      <c r="G64" s="2279" t="s">
        <v>139</v>
      </c>
      <c r="H64" s="2279" t="s">
        <v>139</v>
      </c>
      <c r="I64" s="2279" t="s">
        <v>138</v>
      </c>
      <c r="J64" s="2279" t="s">
        <v>139</v>
      </c>
      <c r="K64" s="2279" t="s">
        <v>138</v>
      </c>
      <c r="L64" s="2279" t="s">
        <v>139</v>
      </c>
      <c r="M64" s="2279" t="s">
        <v>139</v>
      </c>
      <c r="N64" s="2279" t="s">
        <v>139</v>
      </c>
      <c r="O64" s="2279" t="s">
        <v>139</v>
      </c>
      <c r="P64" s="2279" t="s">
        <v>139</v>
      </c>
      <c r="Q64" s="2279" t="s">
        <v>139</v>
      </c>
      <c r="R64" s="2279" t="s">
        <v>139</v>
      </c>
      <c r="S64" s="2279" t="s">
        <v>139</v>
      </c>
      <c r="T64" s="2279" t="s">
        <v>139</v>
      </c>
      <c r="U64" s="2279" t="s">
        <v>139</v>
      </c>
      <c r="V64" s="2279" t="s">
        <v>139</v>
      </c>
      <c r="W64" s="2279" t="s">
        <v>139</v>
      </c>
      <c r="X64" s="2279" t="s">
        <v>139</v>
      </c>
      <c r="Y64" s="2271"/>
      <c r="Z64" s="2271"/>
      <c r="AA64" s="3"/>
      <c r="AB64" s="3"/>
      <c r="AC64" s="3"/>
      <c r="AD64" s="3"/>
      <c r="AE64" s="3"/>
      <c r="AF64" s="3"/>
      <c r="AG64" s="3"/>
      <c r="AH64" s="3"/>
      <c r="AI64" s="3"/>
      <c r="AJ64" s="3"/>
    </row>
    <row r="66" spans="2:24">
      <c r="D66" s="2155"/>
      <c r="E66" s="2155"/>
      <c r="F66" s="2155"/>
      <c r="G66" s="2155"/>
      <c r="H66" s="2155"/>
      <c r="I66" s="2155"/>
      <c r="J66" s="2155"/>
      <c r="K66" s="2155"/>
      <c r="L66" s="2155"/>
      <c r="M66" s="2155"/>
      <c r="N66" s="2155"/>
      <c r="O66" s="2155"/>
      <c r="P66" s="2155"/>
      <c r="Q66" s="2155"/>
      <c r="R66" s="2155"/>
      <c r="S66" s="2155"/>
      <c r="T66" s="2155"/>
      <c r="U66" s="2155"/>
      <c r="V66" s="2155"/>
      <c r="W66" s="2155"/>
      <c r="X66" s="2155"/>
    </row>
    <row r="67" spans="2:24">
      <c r="B67" s="2148" t="s">
        <v>140</v>
      </c>
      <c r="D67" s="2155">
        <f t="shared" ref="D67:X67" si="1">D6-D7-D16</f>
        <v>0</v>
      </c>
      <c r="E67" s="2155">
        <f t="shared" si="1"/>
        <v>0</v>
      </c>
      <c r="F67" s="2155">
        <f t="shared" si="1"/>
        <v>0</v>
      </c>
      <c r="G67" s="2155">
        <f t="shared" si="1"/>
        <v>0</v>
      </c>
      <c r="H67" s="2155">
        <f t="shared" si="1"/>
        <v>0</v>
      </c>
      <c r="I67" s="2155">
        <f t="shared" si="1"/>
        <v>0</v>
      </c>
      <c r="J67" s="2155">
        <f t="shared" si="1"/>
        <v>0</v>
      </c>
      <c r="K67" s="2155">
        <f t="shared" si="1"/>
        <v>0</v>
      </c>
      <c r="L67" s="2155">
        <f t="shared" si="1"/>
        <v>-1000000000</v>
      </c>
      <c r="M67" s="2155">
        <f t="shared" si="1"/>
        <v>1000000000</v>
      </c>
      <c r="N67" s="2155">
        <f t="shared" si="1"/>
        <v>0</v>
      </c>
      <c r="O67" s="2155">
        <f t="shared" si="1"/>
        <v>0</v>
      </c>
      <c r="P67" s="2155">
        <f t="shared" si="1"/>
        <v>0</v>
      </c>
      <c r="Q67" s="2155">
        <f t="shared" si="1"/>
        <v>0</v>
      </c>
      <c r="R67" s="2155">
        <f t="shared" si="1"/>
        <v>9.765625E-4</v>
      </c>
      <c r="S67" s="2155">
        <f t="shared" si="1"/>
        <v>1000000000</v>
      </c>
      <c r="T67" s="2155">
        <f t="shared" si="1"/>
        <v>0</v>
      </c>
      <c r="U67" s="2155">
        <f t="shared" si="1"/>
        <v>0</v>
      </c>
      <c r="V67" s="2155">
        <f t="shared" si="1"/>
        <v>0</v>
      </c>
      <c r="W67" s="2155">
        <f t="shared" si="1"/>
        <v>0</v>
      </c>
      <c r="X67" s="2155">
        <f t="shared" si="1"/>
        <v>-1000000000</v>
      </c>
    </row>
    <row r="68" spans="2:24">
      <c r="B68" s="2148" t="s">
        <v>827</v>
      </c>
      <c r="D68" s="2155">
        <f>D7-D8-D14-D15</f>
        <v>0</v>
      </c>
      <c r="E68" s="2155">
        <f t="shared" ref="E68:X68" si="2">E7-E8-E14-E15</f>
        <v>0</v>
      </c>
      <c r="F68" s="2155">
        <f t="shared" si="2"/>
        <v>0</v>
      </c>
      <c r="G68" s="2155">
        <f t="shared" si="2"/>
        <v>0</v>
      </c>
      <c r="H68" s="2155">
        <f t="shared" si="2"/>
        <v>0</v>
      </c>
      <c r="I68" s="2155">
        <f t="shared" si="2"/>
        <v>-1000000000</v>
      </c>
      <c r="J68" s="2155">
        <f t="shared" si="2"/>
        <v>0</v>
      </c>
      <c r="K68" s="2155">
        <f t="shared" si="2"/>
        <v>-1000000000</v>
      </c>
      <c r="L68" s="2155">
        <f t="shared" si="2"/>
        <v>0</v>
      </c>
      <c r="M68" s="2155">
        <f t="shared" si="2"/>
        <v>0</v>
      </c>
      <c r="N68" s="2155">
        <f t="shared" si="2"/>
        <v>0</v>
      </c>
      <c r="O68" s="2155">
        <f t="shared" si="2"/>
        <v>0</v>
      </c>
      <c r="P68" s="2155">
        <f t="shared" si="2"/>
        <v>0</v>
      </c>
      <c r="Q68" s="2155">
        <f t="shared" si="2"/>
        <v>0</v>
      </c>
      <c r="R68" s="2155">
        <f t="shared" si="2"/>
        <v>9.765625E-4</v>
      </c>
      <c r="S68" s="2155">
        <f t="shared" si="2"/>
        <v>0</v>
      </c>
      <c r="T68" s="2155">
        <f>T7-T8-T14-T15</f>
        <v>0</v>
      </c>
      <c r="U68" s="2155">
        <f t="shared" si="2"/>
        <v>0</v>
      </c>
      <c r="V68" s="2155">
        <f t="shared" si="2"/>
        <v>1000000000</v>
      </c>
      <c r="W68" s="2155">
        <f t="shared" si="2"/>
        <v>0</v>
      </c>
      <c r="X68" s="2155">
        <f t="shared" si="2"/>
        <v>1000000000</v>
      </c>
    </row>
    <row r="69" spans="2:24">
      <c r="B69" s="2148" t="s">
        <v>620</v>
      </c>
      <c r="D69" s="2155">
        <f>D8-D9-D11-D10-D12</f>
        <v>0</v>
      </c>
      <c r="E69" s="2155">
        <f t="shared" ref="E69:S69" si="3">E8-E9-E11-E10-E12</f>
        <v>0</v>
      </c>
      <c r="F69" s="2155">
        <f t="shared" si="3"/>
        <v>1000000000</v>
      </c>
      <c r="G69" s="2155">
        <f t="shared" si="3"/>
        <v>-1000000000</v>
      </c>
      <c r="H69" s="2155">
        <f t="shared" si="3"/>
        <v>100000000</v>
      </c>
      <c r="I69" s="2155">
        <f t="shared" si="3"/>
        <v>0</v>
      </c>
      <c r="J69" s="2155">
        <f t="shared" si="3"/>
        <v>-1000000000</v>
      </c>
      <c r="K69" s="2155">
        <f t="shared" si="3"/>
        <v>-1000000000</v>
      </c>
      <c r="L69" s="2155">
        <f t="shared" si="3"/>
        <v>0</v>
      </c>
      <c r="M69" s="2155">
        <f t="shared" si="3"/>
        <v>0</v>
      </c>
      <c r="N69" s="2155">
        <f t="shared" si="3"/>
        <v>0</v>
      </c>
      <c r="O69" s="2155">
        <f t="shared" si="3"/>
        <v>0</v>
      </c>
      <c r="P69" s="2155">
        <f t="shared" si="3"/>
        <v>1000000000</v>
      </c>
      <c r="Q69" s="2155">
        <f t="shared" si="3"/>
        <v>-1000000000</v>
      </c>
      <c r="R69" s="2155">
        <f t="shared" si="3"/>
        <v>0</v>
      </c>
      <c r="S69" s="2155">
        <f t="shared" si="3"/>
        <v>1000000000</v>
      </c>
      <c r="T69" s="2155">
        <f>T8-T9-T11-T10-T12</f>
        <v>0</v>
      </c>
      <c r="U69" s="2155">
        <f t="shared" ref="U69:X69" si="4">U8-U9-U11-U10-U12-U13</f>
        <v>0</v>
      </c>
      <c r="V69" s="2155">
        <f t="shared" si="4"/>
        <v>0</v>
      </c>
      <c r="W69" s="2155">
        <f t="shared" si="4"/>
        <v>0</v>
      </c>
      <c r="X69" s="2155">
        <f t="shared" si="4"/>
        <v>-1000000000</v>
      </c>
    </row>
    <row r="70" spans="2:24">
      <c r="B70" s="2148" t="s">
        <v>143</v>
      </c>
      <c r="D70" s="2155">
        <f>D16-D17-D18</f>
        <v>1000000000</v>
      </c>
      <c r="E70" s="2155">
        <f t="shared" ref="E70:X70" si="5">E16-E17-E18</f>
        <v>0</v>
      </c>
      <c r="F70" s="2155">
        <f t="shared" si="5"/>
        <v>0</v>
      </c>
      <c r="G70" s="2155">
        <f t="shared" si="5"/>
        <v>0</v>
      </c>
      <c r="H70" s="2155">
        <f t="shared" si="5"/>
        <v>0</v>
      </c>
      <c r="I70" s="2155">
        <f t="shared" si="5"/>
        <v>0</v>
      </c>
      <c r="J70" s="2155">
        <f t="shared" si="5"/>
        <v>0</v>
      </c>
      <c r="K70" s="2155">
        <f t="shared" si="5"/>
        <v>0</v>
      </c>
      <c r="L70" s="2155">
        <f t="shared" si="5"/>
        <v>1000000000</v>
      </c>
      <c r="M70" s="2155">
        <f t="shared" si="5"/>
        <v>-1000000000</v>
      </c>
      <c r="N70" s="2155">
        <f t="shared" si="5"/>
        <v>0</v>
      </c>
      <c r="O70" s="2155">
        <f t="shared" si="5"/>
        <v>1000000000</v>
      </c>
      <c r="P70" s="2155">
        <f t="shared" si="5"/>
        <v>0</v>
      </c>
      <c r="Q70" s="2155">
        <f t="shared" si="5"/>
        <v>-1000000000</v>
      </c>
      <c r="R70" s="2155">
        <f t="shared" si="5"/>
        <v>0</v>
      </c>
      <c r="S70" s="2155">
        <f t="shared" si="5"/>
        <v>0</v>
      </c>
      <c r="T70" s="2155">
        <f>T16-T17-T18</f>
        <v>0</v>
      </c>
      <c r="U70" s="2155">
        <f t="shared" si="5"/>
        <v>0</v>
      </c>
      <c r="V70" s="2155">
        <f t="shared" si="5"/>
        <v>-1000000000</v>
      </c>
      <c r="W70" s="2155">
        <f t="shared" si="5"/>
        <v>0</v>
      </c>
      <c r="X70" s="2155">
        <f t="shared" si="5"/>
        <v>0</v>
      </c>
    </row>
    <row r="71" spans="2:24">
      <c r="B71" s="2148" t="s">
        <v>622</v>
      </c>
      <c r="D71" s="2155">
        <f>D20-D21-D26-D35-D30</f>
        <v>0</v>
      </c>
      <c r="E71" s="2155">
        <f t="shared" ref="E71:X71" si="6">E20-E21-E26-E35-E30</f>
        <v>0</v>
      </c>
      <c r="F71" s="2155">
        <f t="shared" si="6"/>
        <v>0</v>
      </c>
      <c r="G71" s="2155">
        <f t="shared" si="6"/>
        <v>0</v>
      </c>
      <c r="H71" s="2155">
        <f t="shared" si="6"/>
        <v>0</v>
      </c>
      <c r="I71" s="2155">
        <f t="shared" si="6"/>
        <v>0</v>
      </c>
      <c r="J71" s="2155">
        <f t="shared" si="6"/>
        <v>0</v>
      </c>
      <c r="K71" s="2155">
        <f t="shared" si="6"/>
        <v>0</v>
      </c>
      <c r="L71" s="2155">
        <f t="shared" si="6"/>
        <v>0</v>
      </c>
      <c r="M71" s="2155">
        <f t="shared" si="6"/>
        <v>0</v>
      </c>
      <c r="N71" s="2155">
        <f t="shared" si="6"/>
        <v>0</v>
      </c>
      <c r="O71" s="2155">
        <f t="shared" si="6"/>
        <v>0</v>
      </c>
      <c r="P71" s="2155">
        <f t="shared" si="6"/>
        <v>0</v>
      </c>
      <c r="Q71" s="2155">
        <f t="shared" si="6"/>
        <v>1000000000</v>
      </c>
      <c r="R71" s="2155">
        <f t="shared" si="6"/>
        <v>0</v>
      </c>
      <c r="S71" s="2155">
        <f t="shared" si="6"/>
        <v>0</v>
      </c>
      <c r="T71" s="2155">
        <f t="shared" si="6"/>
        <v>0</v>
      </c>
      <c r="U71" s="2155">
        <f t="shared" si="6"/>
        <v>0</v>
      </c>
      <c r="V71" s="2155">
        <f t="shared" si="6"/>
        <v>0</v>
      </c>
      <c r="W71" s="2155">
        <f t="shared" si="6"/>
        <v>0</v>
      </c>
      <c r="X71" s="2155">
        <f t="shared" si="6"/>
        <v>-1000000000</v>
      </c>
    </row>
    <row r="72" spans="2:24">
      <c r="B72" s="2148" t="s">
        <v>361</v>
      </c>
      <c r="D72" s="2155">
        <f t="shared" ref="D72:X72" si="7">D21-D22-D23-D24-D25</f>
        <v>0</v>
      </c>
      <c r="E72" s="2155">
        <f t="shared" si="7"/>
        <v>0</v>
      </c>
      <c r="F72" s="2155">
        <f t="shared" si="7"/>
        <v>0</v>
      </c>
      <c r="G72" s="2155">
        <f t="shared" si="7"/>
        <v>0</v>
      </c>
      <c r="H72" s="2155">
        <f>H21-H22-H23-H24-H25</f>
        <v>0</v>
      </c>
      <c r="I72" s="2155">
        <f t="shared" si="7"/>
        <v>0</v>
      </c>
      <c r="J72" s="2155">
        <f t="shared" si="7"/>
        <v>0</v>
      </c>
      <c r="K72" s="2155">
        <f t="shared" si="7"/>
        <v>-1000000000</v>
      </c>
      <c r="L72" s="2155">
        <f t="shared" si="7"/>
        <v>0</v>
      </c>
      <c r="M72" s="2155">
        <f t="shared" si="7"/>
        <v>0</v>
      </c>
      <c r="N72" s="2155">
        <f t="shared" si="7"/>
        <v>0</v>
      </c>
      <c r="O72" s="2155">
        <f t="shared" si="7"/>
        <v>0</v>
      </c>
      <c r="P72" s="2155">
        <f t="shared" si="7"/>
        <v>-1000000000</v>
      </c>
      <c r="Q72" s="2155">
        <f t="shared" si="7"/>
        <v>0</v>
      </c>
      <c r="R72" s="2155">
        <f t="shared" si="7"/>
        <v>0</v>
      </c>
      <c r="S72" s="2155">
        <f t="shared" si="7"/>
        <v>0</v>
      </c>
      <c r="T72" s="2155">
        <f>T21-T22-T23-T24-T25</f>
        <v>0</v>
      </c>
      <c r="U72" s="2155">
        <f t="shared" si="7"/>
        <v>0</v>
      </c>
      <c r="V72" s="2155">
        <f t="shared" si="7"/>
        <v>1000000000</v>
      </c>
      <c r="W72" s="2155">
        <f t="shared" si="7"/>
        <v>1000000000</v>
      </c>
      <c r="X72" s="2155">
        <f t="shared" si="7"/>
        <v>1000000000</v>
      </c>
    </row>
    <row r="73" spans="2:24">
      <c r="B73" s="2148" t="s">
        <v>5195</v>
      </c>
      <c r="D73" s="2155">
        <f>D26-D27-D29</f>
        <v>0</v>
      </c>
      <c r="E73" s="2155">
        <f t="shared" ref="E73:X73" si="8">E26-E27-E29</f>
        <v>0</v>
      </c>
      <c r="F73" s="2155">
        <f t="shared" si="8"/>
        <v>0</v>
      </c>
      <c r="G73" s="2155">
        <f t="shared" si="8"/>
        <v>0</v>
      </c>
      <c r="H73" s="2155">
        <f t="shared" si="8"/>
        <v>0</v>
      </c>
      <c r="I73" s="2155">
        <f t="shared" si="8"/>
        <v>0</v>
      </c>
      <c r="J73" s="2155">
        <f t="shared" si="8"/>
        <v>0</v>
      </c>
      <c r="K73" s="2155">
        <f t="shared" si="8"/>
        <v>0</v>
      </c>
      <c r="L73" s="2155">
        <f t="shared" si="8"/>
        <v>0</v>
      </c>
      <c r="M73" s="2155">
        <f t="shared" si="8"/>
        <v>0</v>
      </c>
      <c r="N73" s="2155">
        <f t="shared" si="8"/>
        <v>0</v>
      </c>
      <c r="O73" s="2155">
        <f t="shared" si="8"/>
        <v>0</v>
      </c>
      <c r="P73" s="2155">
        <f t="shared" si="8"/>
        <v>1000000000</v>
      </c>
      <c r="Q73" s="2155">
        <f t="shared" si="8"/>
        <v>0</v>
      </c>
      <c r="R73" s="2155">
        <f t="shared" si="8"/>
        <v>0</v>
      </c>
      <c r="S73" s="2155">
        <f t="shared" si="8"/>
        <v>0</v>
      </c>
      <c r="T73" s="2155">
        <f>T26-T27-T29</f>
        <v>0</v>
      </c>
      <c r="U73" s="2155">
        <f t="shared" si="8"/>
        <v>1000000000</v>
      </c>
      <c r="V73" s="2155">
        <f t="shared" si="8"/>
        <v>0</v>
      </c>
      <c r="W73" s="2155">
        <f t="shared" si="8"/>
        <v>0</v>
      </c>
      <c r="X73" s="2155">
        <f t="shared" si="8"/>
        <v>0</v>
      </c>
    </row>
    <row r="74" spans="2:24">
      <c r="B74" s="2148" t="s">
        <v>148</v>
      </c>
      <c r="D74" s="2155">
        <f>D41-D42-D51</f>
        <v>0</v>
      </c>
      <c r="E74" s="2155">
        <f t="shared" ref="E74:X74" si="9">E41-E42-E51</f>
        <v>0</v>
      </c>
      <c r="F74" s="2155">
        <f t="shared" si="9"/>
        <v>0</v>
      </c>
      <c r="G74" s="2155">
        <f t="shared" si="9"/>
        <v>0</v>
      </c>
      <c r="H74" s="2155">
        <f t="shared" si="9"/>
        <v>0</v>
      </c>
      <c r="I74" s="2155">
        <f t="shared" si="9"/>
        <v>0</v>
      </c>
      <c r="J74" s="2155">
        <f t="shared" si="9"/>
        <v>-1000000000</v>
      </c>
      <c r="K74" s="2155">
        <f t="shared" si="9"/>
        <v>0</v>
      </c>
      <c r="L74" s="2155">
        <f t="shared" si="9"/>
        <v>1000000000</v>
      </c>
      <c r="M74" s="2155">
        <f t="shared" si="9"/>
        <v>0</v>
      </c>
      <c r="N74" s="2155">
        <f t="shared" si="9"/>
        <v>-1000000000</v>
      </c>
      <c r="O74" s="2155">
        <f t="shared" si="9"/>
        <v>0</v>
      </c>
      <c r="P74" s="2155">
        <f t="shared" si="9"/>
        <v>0</v>
      </c>
      <c r="Q74" s="2155">
        <f t="shared" si="9"/>
        <v>0</v>
      </c>
      <c r="R74" s="2155">
        <f t="shared" si="9"/>
        <v>0</v>
      </c>
      <c r="S74" s="2155">
        <f t="shared" si="9"/>
        <v>0</v>
      </c>
      <c r="T74" s="2155">
        <f>T41-T42-T51</f>
        <v>0</v>
      </c>
      <c r="U74" s="2155">
        <f t="shared" si="9"/>
        <v>0</v>
      </c>
      <c r="V74" s="2155">
        <f t="shared" si="9"/>
        <v>0</v>
      </c>
      <c r="W74" s="2155">
        <f t="shared" si="9"/>
        <v>0</v>
      </c>
      <c r="X74" s="2155">
        <f t="shared" si="9"/>
        <v>0</v>
      </c>
    </row>
    <row r="75" spans="2:24">
      <c r="B75" s="2148" t="s">
        <v>531</v>
      </c>
      <c r="D75" s="2155">
        <f>D42-D43-D48-D49-D50</f>
        <v>0</v>
      </c>
      <c r="E75" s="2155">
        <f t="shared" ref="E75:X75" si="10">E42-E43-E48-E49-E50</f>
        <v>0</v>
      </c>
      <c r="F75" s="2155">
        <f t="shared" si="10"/>
        <v>0</v>
      </c>
      <c r="G75" s="2155">
        <f t="shared" si="10"/>
        <v>1000000000</v>
      </c>
      <c r="H75" s="2155">
        <f t="shared" si="10"/>
        <v>0</v>
      </c>
      <c r="I75" s="2155">
        <f t="shared" si="10"/>
        <v>0</v>
      </c>
      <c r="J75" s="2155">
        <f t="shared" si="10"/>
        <v>0</v>
      </c>
      <c r="K75" s="2155">
        <f t="shared" si="10"/>
        <v>1000000000</v>
      </c>
      <c r="L75" s="2155">
        <f t="shared" si="10"/>
        <v>0</v>
      </c>
      <c r="M75" s="2155">
        <f t="shared" si="10"/>
        <v>1000000000</v>
      </c>
      <c r="N75" s="2155">
        <f t="shared" si="10"/>
        <v>1000000000</v>
      </c>
      <c r="O75" s="2155">
        <f t="shared" si="10"/>
        <v>0</v>
      </c>
      <c r="P75" s="2155">
        <f t="shared" si="10"/>
        <v>0</v>
      </c>
      <c r="Q75" s="2155">
        <f t="shared" si="10"/>
        <v>0</v>
      </c>
      <c r="R75" s="2155">
        <f t="shared" si="10"/>
        <v>0</v>
      </c>
      <c r="S75" s="2155">
        <f t="shared" si="10"/>
        <v>1000000000</v>
      </c>
      <c r="T75" s="2155">
        <f>T42-T43-T48-T49-T50</f>
        <v>0</v>
      </c>
      <c r="U75" s="2155">
        <f t="shared" si="10"/>
        <v>0</v>
      </c>
      <c r="V75" s="2155">
        <f t="shared" si="10"/>
        <v>0</v>
      </c>
      <c r="W75" s="2155">
        <f t="shared" si="10"/>
        <v>0</v>
      </c>
      <c r="X75" s="2155">
        <f t="shared" si="10"/>
        <v>-1000000000</v>
      </c>
    </row>
    <row r="76" spans="2:24">
      <c r="B76" s="2148" t="s">
        <v>2989</v>
      </c>
      <c r="D76" s="2155">
        <f>D43-D44-D45-D46</f>
        <v>0</v>
      </c>
      <c r="E76" s="2155">
        <f t="shared" ref="E76:S76" si="11">E43-E44-E45-E46</f>
        <v>-1000000000</v>
      </c>
      <c r="F76" s="2155">
        <f t="shared" si="11"/>
        <v>0</v>
      </c>
      <c r="G76" s="2155">
        <f t="shared" si="11"/>
        <v>0</v>
      </c>
      <c r="H76" s="2155">
        <f t="shared" si="11"/>
        <v>100000000</v>
      </c>
      <c r="I76" s="2155">
        <f t="shared" si="11"/>
        <v>0</v>
      </c>
      <c r="J76" s="2155">
        <f t="shared" si="11"/>
        <v>0</v>
      </c>
      <c r="K76" s="2155">
        <f t="shared" si="11"/>
        <v>0</v>
      </c>
      <c r="L76" s="2155">
        <f t="shared" si="11"/>
        <v>0</v>
      </c>
      <c r="M76" s="2155">
        <f t="shared" si="11"/>
        <v>0</v>
      </c>
      <c r="N76" s="2155">
        <f t="shared" si="11"/>
        <v>0</v>
      </c>
      <c r="O76" s="2155">
        <f t="shared" si="11"/>
        <v>0</v>
      </c>
      <c r="P76" s="2155">
        <f t="shared" si="11"/>
        <v>0</v>
      </c>
      <c r="Q76" s="2155">
        <f t="shared" si="11"/>
        <v>1000000000</v>
      </c>
      <c r="R76" s="2155">
        <f t="shared" si="11"/>
        <v>0</v>
      </c>
      <c r="S76" s="2155">
        <f t="shared" si="11"/>
        <v>0</v>
      </c>
      <c r="T76" s="2155">
        <f>T43-T44-T45-T46</f>
        <v>0</v>
      </c>
      <c r="U76" s="2155">
        <f>U43-U44-U45-U46-U47</f>
        <v>0</v>
      </c>
      <c r="V76" s="2155">
        <f t="shared" ref="V76:X76" si="12">V43-V44-V45-V46-V47</f>
        <v>1000000000</v>
      </c>
      <c r="W76" s="2155">
        <f t="shared" si="12"/>
        <v>0</v>
      </c>
      <c r="X76" s="2155">
        <f t="shared" si="12"/>
        <v>1000000000</v>
      </c>
    </row>
    <row r="77" spans="2:24">
      <c r="B77" s="2148" t="s">
        <v>297</v>
      </c>
      <c r="D77" s="2155">
        <f>D51-D52-D58</f>
        <v>1000000000</v>
      </c>
      <c r="E77" s="2155">
        <f t="shared" ref="E77:X77" si="13">E51-E52-E58</f>
        <v>0</v>
      </c>
      <c r="F77" s="2155">
        <f t="shared" si="13"/>
        <v>100000000</v>
      </c>
      <c r="G77" s="2155">
        <f t="shared" si="13"/>
        <v>0</v>
      </c>
      <c r="H77" s="2155">
        <f t="shared" si="13"/>
        <v>0</v>
      </c>
      <c r="I77" s="2155">
        <f t="shared" si="13"/>
        <v>0</v>
      </c>
      <c r="J77" s="2155">
        <f t="shared" si="13"/>
        <v>0</v>
      </c>
      <c r="K77" s="2155">
        <f t="shared" si="13"/>
        <v>0</v>
      </c>
      <c r="L77" s="2155">
        <f t="shared" si="13"/>
        <v>0</v>
      </c>
      <c r="M77" s="2155">
        <f t="shared" si="13"/>
        <v>0</v>
      </c>
      <c r="N77" s="2155">
        <f t="shared" si="13"/>
        <v>0</v>
      </c>
      <c r="O77" s="2155">
        <f t="shared" si="13"/>
        <v>0</v>
      </c>
      <c r="P77" s="2155">
        <f t="shared" si="13"/>
        <v>0</v>
      </c>
      <c r="Q77" s="2155">
        <f t="shared" si="13"/>
        <v>0</v>
      </c>
      <c r="R77" s="2155">
        <f t="shared" si="13"/>
        <v>0</v>
      </c>
      <c r="S77" s="2155">
        <f t="shared" si="13"/>
        <v>-1000000000</v>
      </c>
      <c r="T77" s="2155">
        <f>T51-T52-T58</f>
        <v>0</v>
      </c>
      <c r="U77" s="2155">
        <f t="shared" si="13"/>
        <v>0</v>
      </c>
      <c r="V77" s="2155">
        <f t="shared" si="13"/>
        <v>0</v>
      </c>
      <c r="W77" s="2155">
        <f t="shared" si="13"/>
        <v>0</v>
      </c>
      <c r="X77" s="2155">
        <f t="shared" si="13"/>
        <v>0</v>
      </c>
    </row>
    <row r="78" spans="2:24" ht="19.5" thickBot="1"/>
    <row r="79" spans="2:24" ht="19.5" thickBot="1">
      <c r="B79" s="2148" t="s">
        <v>3939</v>
      </c>
      <c r="D79" s="2292">
        <v>10030460000000</v>
      </c>
      <c r="E79" s="2293">
        <v>11132045000000</v>
      </c>
      <c r="F79" s="2293">
        <v>11989647000000</v>
      </c>
      <c r="G79" s="2293">
        <v>13843252000000</v>
      </c>
      <c r="H79" s="2293">
        <v>15271320000000</v>
      </c>
      <c r="I79" s="2293">
        <v>17877944000000</v>
      </c>
      <c r="J79" s="2293">
        <v>20166191000000</v>
      </c>
      <c r="K79" s="2293">
        <v>23351067000000</v>
      </c>
      <c r="L79" s="2293">
        <v>28176384000000</v>
      </c>
      <c r="M79" s="2293">
        <v>33596351000000.004</v>
      </c>
      <c r="N79" s="2293">
        <v>37412385000000</v>
      </c>
      <c r="O79" s="2293">
        <v>45944057000000</v>
      </c>
      <c r="P79" s="2293">
        <v>53202465000000</v>
      </c>
      <c r="Q79" s="2293">
        <v>59307857000000</v>
      </c>
      <c r="R79" s="2293">
        <v>59307857000000</v>
      </c>
      <c r="S79" s="2294">
        <v>67398104000000.008</v>
      </c>
      <c r="T79" s="2294">
        <v>67398104000001</v>
      </c>
      <c r="U79" s="2295">
        <v>77878289200000</v>
      </c>
      <c r="V79" s="2295">
        <v>87158218000000</v>
      </c>
      <c r="W79" s="2295">
        <v>95927551000000</v>
      </c>
      <c r="X79" s="2295">
        <v>105625188000000</v>
      </c>
    </row>
    <row r="80" spans="2:24">
      <c r="B80" s="2148" t="s">
        <v>151</v>
      </c>
      <c r="D80" s="2148">
        <f>(D6/D79)*100</f>
        <v>15.702171186565723</v>
      </c>
      <c r="E80" s="2148">
        <f t="shared" ref="E80:S80" si="14">(E6/E79)*100</f>
        <v>17.193606385888664</v>
      </c>
      <c r="F80" s="2148">
        <f t="shared" si="14"/>
        <v>16.422501846801662</v>
      </c>
      <c r="G80" s="2148">
        <f t="shared" si="14"/>
        <v>16.354538658979841</v>
      </c>
      <c r="H80" s="2148">
        <f t="shared" si="14"/>
        <v>19.109677486949391</v>
      </c>
      <c r="I80" s="2148">
        <f t="shared" si="14"/>
        <v>17.597101769644205</v>
      </c>
      <c r="J80" s="2148">
        <f t="shared" si="14"/>
        <v>16.071453453951715</v>
      </c>
      <c r="K80" s="2148">
        <f t="shared" si="14"/>
        <v>15.519633428314004</v>
      </c>
      <c r="L80" s="2148">
        <f t="shared" si="14"/>
        <v>13.486471507486552</v>
      </c>
      <c r="M80" s="2148">
        <f t="shared" si="14"/>
        <v>13.531231412601921</v>
      </c>
      <c r="N80" s="2148">
        <f t="shared" si="14"/>
        <v>13.728074272730808</v>
      </c>
      <c r="O80" s="2148">
        <f t="shared" si="14"/>
        <v>15.716940278042927</v>
      </c>
      <c r="P80" s="2148">
        <f t="shared" si="14"/>
        <v>14.606466072577653</v>
      </c>
      <c r="Q80" s="2148">
        <f t="shared" si="14"/>
        <v>13.902036622230341</v>
      </c>
      <c r="R80" s="2148">
        <f t="shared" si="14"/>
        <v>16.321446246152515</v>
      </c>
      <c r="S80" s="2148">
        <f t="shared" si="14"/>
        <v>13.157640161509587</v>
      </c>
      <c r="T80" s="2148">
        <f>(T6/T79)*100</f>
        <v>16.124340827154189</v>
      </c>
      <c r="U80" s="2148">
        <f>(U6/U79)*100</f>
        <v>14.182386533473053</v>
      </c>
      <c r="V80" s="2148">
        <f t="shared" ref="V80:X80" si="15">(V6/V79)*100</f>
        <v>14.51039304176687</v>
      </c>
      <c r="W80" s="2148">
        <f t="shared" si="15"/>
        <v>14.635003034738164</v>
      </c>
      <c r="X80" s="2148">
        <f t="shared" si="15"/>
        <v>15.694173249660867</v>
      </c>
    </row>
    <row r="81" spans="2:24">
      <c r="B81" s="2148" t="s">
        <v>152</v>
      </c>
      <c r="D81" s="2148">
        <f>(D19/D79)*100</f>
        <v>23.817452041082863</v>
      </c>
      <c r="E81" s="2148">
        <f t="shared" ref="E81:S81" si="16">(E19/E79)*100</f>
        <v>19.5831044520571</v>
      </c>
      <c r="F81" s="2148">
        <f t="shared" si="16"/>
        <v>20.968090219837165</v>
      </c>
      <c r="G81" s="2148">
        <f t="shared" si="16"/>
        <v>20.045867835101173</v>
      </c>
      <c r="H81" s="2148">
        <f t="shared" si="16"/>
        <v>20.53260621871587</v>
      </c>
      <c r="I81" s="2148">
        <f t="shared" si="16"/>
        <v>18.083734908219871</v>
      </c>
      <c r="J81" s="2148">
        <f t="shared" si="16"/>
        <v>16.006989123528584</v>
      </c>
      <c r="K81" s="2148">
        <f t="shared" si="16"/>
        <v>16.461774530474347</v>
      </c>
      <c r="L81" s="2148">
        <f t="shared" si="16"/>
        <v>15.559129233900276</v>
      </c>
      <c r="M81" s="2148">
        <f t="shared" si="16"/>
        <v>15.492753960095248</v>
      </c>
      <c r="N81" s="2148">
        <f t="shared" si="16"/>
        <v>18.272024090418189</v>
      </c>
      <c r="O81" s="2148">
        <f t="shared" si="16"/>
        <v>19.371384638496334</v>
      </c>
      <c r="P81" s="2148">
        <f t="shared" si="16"/>
        <v>0</v>
      </c>
      <c r="Q81" s="2148">
        <f t="shared" si="16"/>
        <v>0</v>
      </c>
      <c r="R81" s="2148">
        <f t="shared" si="16"/>
        <v>21.944647232827851</v>
      </c>
      <c r="S81" s="2148">
        <f t="shared" si="16"/>
        <v>0</v>
      </c>
      <c r="T81" s="2148">
        <f>(T19/T79)*100</f>
        <v>23.818770925662481</v>
      </c>
      <c r="U81" s="2148">
        <f>(U19/U79)*100</f>
        <v>18.463425619267458</v>
      </c>
      <c r="V81" s="2148">
        <f t="shared" ref="V81:X81" si="17">(V19/V79)*100</f>
        <v>0</v>
      </c>
      <c r="W81" s="2148">
        <f t="shared" si="17"/>
        <v>0</v>
      </c>
      <c r="X81" s="2148">
        <f t="shared" si="17"/>
        <v>0</v>
      </c>
    </row>
    <row r="84" spans="2:24">
      <c r="B84" s="2148" t="s">
        <v>153</v>
      </c>
      <c r="D84" s="2148" t="b">
        <f>IF(D30&lt;0, (D30/D19)*100)</f>
        <v>0</v>
      </c>
      <c r="E84" s="2148">
        <f>IF(E30&lt;0, (E30/E19)*100)</f>
        <v>-1.2385321100917432</v>
      </c>
      <c r="F84" s="2148" t="b">
        <f t="shared" ref="F84:X84" si="18">IF(F30&lt;0, (F30/F19)*100)</f>
        <v>0</v>
      </c>
      <c r="G84" s="2148">
        <f t="shared" si="18"/>
        <v>-0.46846846846846846</v>
      </c>
      <c r="H84" s="2148" t="b">
        <f t="shared" si="18"/>
        <v>0</v>
      </c>
      <c r="I84" s="2148">
        <f t="shared" si="18"/>
        <v>-0.24744819053510672</v>
      </c>
      <c r="J84" s="2148">
        <f t="shared" si="18"/>
        <v>-0.8983890954151178</v>
      </c>
      <c r="K84" s="2148" t="b">
        <f t="shared" si="18"/>
        <v>0</v>
      </c>
      <c r="L84" s="2148">
        <f t="shared" si="18"/>
        <v>-3.7180656934306571</v>
      </c>
      <c r="M84" s="2148">
        <f t="shared" si="18"/>
        <v>-1.095100864553314</v>
      </c>
      <c r="N84" s="2148">
        <f t="shared" si="18"/>
        <v>-0.54125219426565241</v>
      </c>
      <c r="O84" s="2148">
        <f t="shared" si="18"/>
        <v>-0.33707865168539325</v>
      </c>
      <c r="P84" s="2148" t="e">
        <f t="shared" si="18"/>
        <v>#DIV/0!</v>
      </c>
      <c r="Q84" s="2148" t="b">
        <f t="shared" si="18"/>
        <v>0</v>
      </c>
      <c r="R84" s="2148" t="b">
        <f t="shared" si="18"/>
        <v>0</v>
      </c>
      <c r="S84" s="2148" t="b">
        <f t="shared" si="18"/>
        <v>0</v>
      </c>
      <c r="T84" s="2148" t="b">
        <f t="shared" si="18"/>
        <v>0</v>
      </c>
      <c r="U84" s="2148" t="b">
        <f t="shared" si="18"/>
        <v>0</v>
      </c>
      <c r="V84" s="2148" t="b">
        <f t="shared" si="18"/>
        <v>0</v>
      </c>
      <c r="W84" s="2148" t="b">
        <f t="shared" si="18"/>
        <v>0</v>
      </c>
      <c r="X84" s="2148" t="b">
        <f t="shared" si="18"/>
        <v>0</v>
      </c>
    </row>
    <row r="85" spans="2:24">
      <c r="D85" s="2155"/>
      <c r="E85" s="2155"/>
      <c r="F85" s="2155"/>
      <c r="G85" s="2155"/>
      <c r="H85" s="2155"/>
      <c r="I85" s="2155"/>
      <c r="J85" s="2155"/>
      <c r="K85" s="2155"/>
      <c r="L85" s="2155"/>
      <c r="M85" s="2155"/>
      <c r="N85" s="2155"/>
      <c r="O85" s="2155"/>
      <c r="P85" s="2155"/>
      <c r="Q85" s="2155"/>
      <c r="R85" s="2155"/>
      <c r="S85" s="2155"/>
      <c r="T85" s="2155"/>
      <c r="U85" s="2155"/>
      <c r="V85" s="2155"/>
      <c r="W85" s="2155"/>
      <c r="X85" s="2155"/>
    </row>
    <row r="88" spans="2:24">
      <c r="T88" s="2155"/>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6717</v>
      </c>
      <c r="B1" s="82" t="s">
        <v>6718</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6719</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734</v>
      </c>
      <c r="B8" s="58" t="s">
        <v>734</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6720</v>
      </c>
      <c r="B9" s="64" t="s">
        <v>6721</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4667</v>
      </c>
      <c r="C10" s="34" t="s">
        <v>635</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6722</v>
      </c>
      <c r="B11" s="65" t="s">
        <v>6723</v>
      </c>
      <c r="C11" s="34" t="s">
        <v>635</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20" t="s">
        <v>537</v>
      </c>
      <c r="B12" s="2620" t="s">
        <v>537</v>
      </c>
      <c r="C12" s="2621"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6724</v>
      </c>
      <c r="B13" s="64" t="s">
        <v>6725</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6726</v>
      </c>
      <c r="B14" s="64" t="s">
        <v>6727</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6728</v>
      </c>
      <c r="B15" s="64" t="s">
        <v>6729</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6730</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3173</v>
      </c>
      <c r="B17" s="65" t="s">
        <v>3173</v>
      </c>
      <c r="C17" s="34" t="s">
        <v>6730</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6730</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6731</v>
      </c>
      <c r="B19" s="64" t="s">
        <v>6732</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844</v>
      </c>
      <c r="B20" s="64" t="s">
        <v>6733</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745</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538</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1304</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 t="shared" si="1"/>
        <v>710600000000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544</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800</v>
      </c>
      <c r="B26" s="64" t="s">
        <v>1008</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752</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6734</v>
      </c>
      <c r="B29" s="64" t="s">
        <v>6735</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809</v>
      </c>
      <c r="B30" s="64" t="s">
        <v>1187</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6736</v>
      </c>
      <c r="B31" s="65" t="s">
        <v>6737</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6738</v>
      </c>
      <c r="B33" s="65" t="s">
        <v>6739</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6508</v>
      </c>
      <c r="B34" s="64" t="s">
        <v>6740</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543</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3525</v>
      </c>
      <c r="B36" s="58" t="s">
        <v>3525</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
        <v>-2800000000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81" t="s">
        <v>6741</v>
      </c>
      <c r="B37" s="58" t="s">
        <v>6742</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81" t="s">
        <v>2704</v>
      </c>
      <c r="B38" s="58" t="s">
        <v>6743</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6744</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6745</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6746</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595</v>
      </c>
      <c r="B42" s="55" t="s">
        <v>6747</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418</v>
      </c>
      <c r="B44" s="64" t="s">
        <v>418</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1471</v>
      </c>
      <c r="B45" s="64" t="s">
        <v>6748</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421</v>
      </c>
      <c r="B46" s="64" t="s">
        <v>421</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6749</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4829</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6750</v>
      </c>
      <c r="B50" s="65" t="s">
        <v>6751</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2549</v>
      </c>
      <c r="B51" s="65" t="s">
        <v>2549</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6752</v>
      </c>
      <c r="B53" s="65" t="s">
        <v>6753</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6754</v>
      </c>
      <c r="B54" s="64" t="s">
        <v>6755</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861</v>
      </c>
      <c r="B55" s="64" t="s">
        <v>861</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1563</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6756</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6757</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5" t="s">
        <v>6758</v>
      </c>
      <c r="B59" s="2581" t="s">
        <v>6759</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6760</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6761</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6762</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5" t="s">
        <v>4062</v>
      </c>
      <c r="B63" s="58" t="s">
        <v>6763</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4832</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6764</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454</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6765</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6766</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6767</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626</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6768</v>
      </c>
      <c r="B1" s="82" t="s">
        <v>6769</v>
      </c>
      <c r="C1" s="82"/>
      <c r="D1" s="27"/>
      <c r="E1" s="27"/>
      <c r="F1" s="27"/>
      <c r="G1" s="27"/>
      <c r="H1" s="27"/>
      <c r="I1" s="27"/>
      <c r="J1" s="27"/>
      <c r="K1" s="27"/>
      <c r="L1" s="27"/>
      <c r="M1" s="27"/>
      <c r="N1" s="27"/>
      <c r="O1" s="28"/>
      <c r="P1" s="28"/>
      <c r="Q1" s="28"/>
      <c r="R1" s="29"/>
      <c r="S1" s="28"/>
      <c r="T1" s="28"/>
      <c r="U1" s="28"/>
      <c r="V1" s="28"/>
      <c r="W1" s="28"/>
      <c r="X1" s="2"/>
    </row>
    <row r="2" spans="1:24">
      <c r="B2" s="30" t="s">
        <v>6770</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561</v>
      </c>
      <c r="B9" s="64" t="s">
        <v>1182</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563</v>
      </c>
      <c r="B11" s="64" t="s">
        <v>1000</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800</v>
      </c>
      <c r="B14" s="64" t="s">
        <v>1008</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1062</v>
      </c>
      <c r="B15" s="64" t="s">
        <v>1185</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807</v>
      </c>
      <c r="B16" s="64" t="s">
        <v>1186</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809</v>
      </c>
      <c r="B20" s="64" t="s">
        <v>1187</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811</v>
      </c>
      <c r="B21" s="64" t="s">
        <v>6771</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1189</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1022</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6772</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6773</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6774</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6775</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1206</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6776</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6777</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5376</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1202</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6778</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6779</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6780</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6781</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6775</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6777</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5376</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1208</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6776</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6778</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6782</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6783</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6784</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453</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1210</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460</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3164</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5135</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626</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1983</v>
      </c>
    </row>
    <row r="71" spans="2:24">
      <c r="O71" s="130"/>
      <c r="P71" s="130"/>
      <c r="Q71" s="130"/>
      <c r="R71" s="130"/>
    </row>
    <row r="72" spans="2:24" ht="16.5">
      <c r="S72" s="2425"/>
      <c r="T72" s="2425"/>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O43"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6785</v>
      </c>
      <c r="B1" s="82" t="s">
        <v>6786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6788</v>
      </c>
      <c r="T5" s="28" t="s">
        <v>6788</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6789</v>
      </c>
      <c r="B9" s="99" t="s">
        <v>6790</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2232</v>
      </c>
      <c r="B10" s="99" t="s">
        <v>4724</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6791</v>
      </c>
      <c r="C12" s="34" t="s">
        <v>2361</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556</v>
      </c>
      <c r="B13" s="138" t="s">
        <v>556</v>
      </c>
      <c r="C13" s="34" t="s">
        <v>2361</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6792</v>
      </c>
      <c r="B14" s="100" t="s">
        <v>6793</v>
      </c>
      <c r="C14" s="34" t="s">
        <v>2361</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6794</v>
      </c>
      <c r="B15" s="102" t="s">
        <v>6795</v>
      </c>
      <c r="C15" s="34" t="s">
        <v>2361</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6796</v>
      </c>
      <c r="B17" s="90" t="s">
        <v>6797</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5"/>
      <c r="B18" s="2455" t="s">
        <v>6798</v>
      </c>
      <c r="C18" s="262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6799</v>
      </c>
      <c r="B19" s="90" t="s">
        <v>6800</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4736</v>
      </c>
      <c r="B20" s="90" t="s">
        <v>6801</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6802</v>
      </c>
      <c r="B21" s="90" t="s">
        <v>6803</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6804</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6805</v>
      </c>
      <c r="B25" s="99" t="s">
        <v>6806</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6807</v>
      </c>
      <c r="B26" s="99" t="s">
        <v>6808</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6809</v>
      </c>
      <c r="B27" s="90" t="s">
        <v>6810</v>
      </c>
      <c r="C27" s="34" t="s">
        <v>6811</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6812</v>
      </c>
      <c r="B28" s="90" t="s">
        <v>6813</v>
      </c>
      <c r="C28" s="34" t="s">
        <v>6811</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6814</v>
      </c>
      <c r="B29" s="90" t="s">
        <v>6815</v>
      </c>
      <c r="C29" s="34" t="s">
        <v>6816</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6817</v>
      </c>
      <c r="B30" s="90" t="s">
        <v>6818</v>
      </c>
      <c r="C30" s="34" t="s">
        <v>6816</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6819</v>
      </c>
      <c r="B31" s="139" t="s">
        <v>6819</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6820</v>
      </c>
      <c r="B32" s="90" t="s">
        <v>6821</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6453</v>
      </c>
      <c r="B33" s="90" t="s">
        <v>6822</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6823</v>
      </c>
      <c r="B34" s="90" t="s">
        <v>6824</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6825</v>
      </c>
      <c r="B35" s="90" t="s">
        <v>6826</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4736</v>
      </c>
      <c r="B36" s="90" t="s">
        <v>6801</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6827</v>
      </c>
      <c r="B37" s="90" t="s">
        <v>6828</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615</v>
      </c>
      <c r="B38" s="90" t="s">
        <v>1162</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6829</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6830</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1975</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6831</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6832</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5487</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6833</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6" t="s">
        <v>6834</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6835</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5487</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6836</v>
      </c>
      <c r="B53" s="100" t="s">
        <v>6837</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6838</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6839</v>
      </c>
      <c r="B57" s="99" t="s">
        <v>6840</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1099</v>
      </c>
      <c r="B58" s="99" t="s">
        <v>3441</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3212</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1210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6841</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6842</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727</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R33"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6843</v>
      </c>
      <c r="B1" s="1566" t="s">
        <v>6844</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6845</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1140</v>
      </c>
    </row>
    <row r="5" spans="1:50">
      <c r="A5" s="1570" t="s">
        <v>28</v>
      </c>
      <c r="B5" s="1575" t="s">
        <v>29</v>
      </c>
      <c r="C5" s="1575"/>
      <c r="D5" s="1568" t="s">
        <v>30</v>
      </c>
      <c r="E5" s="2009" t="s">
        <v>30</v>
      </c>
      <c r="F5" s="2009" t="s">
        <v>30</v>
      </c>
      <c r="G5" s="2009" t="s">
        <v>30</v>
      </c>
      <c r="H5" s="2009" t="s">
        <v>30</v>
      </c>
      <c r="I5" s="1967" t="s">
        <v>31</v>
      </c>
      <c r="J5" s="1967" t="s">
        <v>30</v>
      </c>
      <c r="K5" s="1967" t="s">
        <v>30</v>
      </c>
      <c r="L5" s="1967" t="s">
        <v>30</v>
      </c>
      <c r="M5" s="1967" t="s">
        <v>30</v>
      </c>
      <c r="N5" s="2009" t="s">
        <v>31</v>
      </c>
      <c r="O5" s="2009" t="s">
        <v>31</v>
      </c>
      <c r="P5" s="2009" t="s">
        <v>31</v>
      </c>
      <c r="Q5" s="2009" t="s">
        <v>31</v>
      </c>
      <c r="R5" s="2009" t="s">
        <v>31</v>
      </c>
      <c r="S5" s="2009" t="s">
        <v>31</v>
      </c>
      <c r="T5" s="2009" t="s">
        <v>31</v>
      </c>
      <c r="U5" s="2009" t="s">
        <v>31</v>
      </c>
      <c r="V5" s="2009" t="s">
        <v>32</v>
      </c>
      <c r="W5" s="1568" t="s">
        <v>32</v>
      </c>
      <c r="X5" s="1568" t="s">
        <v>32</v>
      </c>
      <c r="Y5" s="1568" t="s">
        <v>32</v>
      </c>
      <c r="Z5" s="1568" t="s">
        <v>32</v>
      </c>
      <c r="AA5" s="1568" t="s">
        <v>32</v>
      </c>
    </row>
    <row r="6" spans="1:50" s="848" customFormat="1">
      <c r="A6" s="2314" t="s">
        <v>33</v>
      </c>
      <c r="B6" s="2314" t="s">
        <v>6846</v>
      </c>
      <c r="C6" s="2261" t="s">
        <v>35</v>
      </c>
      <c r="D6" s="2057">
        <v>7423000000</v>
      </c>
      <c r="E6" s="2057">
        <v>7366000000</v>
      </c>
      <c r="F6" s="2057">
        <v>7082000000</v>
      </c>
      <c r="G6" s="2057">
        <v>7111000000</v>
      </c>
      <c r="H6" s="2057">
        <v>8772430000</v>
      </c>
      <c r="I6" s="2057">
        <f>I7+I16</f>
        <v>9319320000</v>
      </c>
      <c r="J6" s="2057">
        <f>J7+J16</f>
        <v>10013866000</v>
      </c>
      <c r="K6" s="2057">
        <f>K7+K16</f>
        <v>11971794000</v>
      </c>
      <c r="L6" s="2057">
        <v>16618000000</v>
      </c>
      <c r="M6" s="2057">
        <v>16900000000</v>
      </c>
      <c r="N6" s="2313">
        <f>N8</f>
        <v>16708000000</v>
      </c>
      <c r="O6" s="2313">
        <f t="shared" ref="O6:P6" si="0">O8</f>
        <v>15804000000</v>
      </c>
      <c r="P6" s="2313">
        <f t="shared" si="0"/>
        <v>15764000000</v>
      </c>
      <c r="Q6" s="2315">
        <v>16247000000</v>
      </c>
      <c r="R6" s="2315">
        <v>18585000000</v>
      </c>
      <c r="S6" s="2315">
        <v>26424000000</v>
      </c>
      <c r="T6" s="2315">
        <v>26872000000</v>
      </c>
      <c r="U6" s="2315">
        <v>29514000000</v>
      </c>
      <c r="V6" s="2315">
        <v>32184000000</v>
      </c>
      <c r="W6" s="2315">
        <v>35470000000</v>
      </c>
      <c r="X6" s="2315">
        <v>37826000000</v>
      </c>
      <c r="Y6" s="2317">
        <v>39869000000</v>
      </c>
      <c r="Z6" s="2317">
        <v>42161000000</v>
      </c>
      <c r="AA6" s="2317">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2">
        <f>J9+J14+J15</f>
        <v>9138868000</v>
      </c>
      <c r="K7" s="1581">
        <v>11001108000</v>
      </c>
      <c r="L7" s="2319">
        <f t="shared" ref="L7:P7" si="1">L6-L16</f>
        <v>12659000000</v>
      </c>
      <c r="M7" s="2319">
        <f t="shared" si="1"/>
        <v>12290000000</v>
      </c>
      <c r="N7" s="2320">
        <f t="shared" si="1"/>
        <v>12277000000</v>
      </c>
      <c r="O7" s="2320">
        <f t="shared" si="1"/>
        <v>12850000000</v>
      </c>
      <c r="P7" s="2320">
        <f t="shared" si="1"/>
        <v>13590000000</v>
      </c>
      <c r="Q7" s="2321">
        <f>Q6-Q16</f>
        <v>14583000000</v>
      </c>
      <c r="R7" s="2321">
        <f t="shared" ref="R7:AA7" si="2">R6-R16</f>
        <v>15308000000</v>
      </c>
      <c r="S7" s="2321">
        <f t="shared" si="2"/>
        <v>16676000000</v>
      </c>
      <c r="T7" s="2321">
        <f t="shared" si="2"/>
        <v>19634000000</v>
      </c>
      <c r="U7" s="2321">
        <f t="shared" si="2"/>
        <v>21693000000</v>
      </c>
      <c r="V7" s="2321">
        <f t="shared" si="2"/>
        <v>23845000000</v>
      </c>
      <c r="W7" s="2321">
        <f t="shared" si="2"/>
        <v>26712000000</v>
      </c>
      <c r="X7" s="2321">
        <f t="shared" si="2"/>
        <v>28659000000</v>
      </c>
      <c r="Y7" s="2321">
        <f t="shared" si="2"/>
        <v>30377000000</v>
      </c>
      <c r="Z7" s="2321">
        <f t="shared" si="2"/>
        <v>32195000000</v>
      </c>
      <c r="AA7" s="2321">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6847</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10">
        <v>16708000000</v>
      </c>
      <c r="O8" s="2310">
        <v>15804000000</v>
      </c>
      <c r="P8" s="2310">
        <v>15764000000</v>
      </c>
      <c r="Q8" s="2316"/>
      <c r="R8" s="2316"/>
      <c r="S8" s="2316"/>
      <c r="T8" s="2316"/>
      <c r="U8" s="2316"/>
      <c r="V8" s="2316"/>
      <c r="W8" s="2316"/>
      <c r="X8" s="2316"/>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2">
        <f>J10+J11+J12+J13</f>
        <v>8118037000</v>
      </c>
      <c r="K9" s="1581">
        <v>9814714000</v>
      </c>
      <c r="L9" s="1581">
        <v>11457000000</v>
      </c>
      <c r="M9" s="1581">
        <v>10825000000</v>
      </c>
      <c r="N9" s="2310">
        <v>11089000000</v>
      </c>
      <c r="O9" s="2310">
        <v>11630000000</v>
      </c>
      <c r="P9" s="2310">
        <v>11982000000</v>
      </c>
      <c r="Q9" s="2316">
        <v>13069000000</v>
      </c>
      <c r="R9" s="2316">
        <v>13747000000</v>
      </c>
      <c r="S9" s="2316">
        <v>13467000000</v>
      </c>
      <c r="T9" s="2316">
        <v>14231000000</v>
      </c>
      <c r="U9" s="2316">
        <v>16276000000</v>
      </c>
      <c r="V9" s="2316">
        <v>18158000000</v>
      </c>
      <c r="W9" s="2316">
        <v>20736000000</v>
      </c>
      <c r="X9" s="2316">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6848</v>
      </c>
      <c r="B10" s="1580" t="s">
        <v>6849</v>
      </c>
      <c r="C10" s="1570" t="s">
        <v>44</v>
      </c>
      <c r="D10" s="2058"/>
      <c r="E10" s="2058"/>
      <c r="F10" s="1581"/>
      <c r="G10" s="1581"/>
      <c r="H10" s="1581">
        <v>122405999.99999999</v>
      </c>
      <c r="I10" s="1581">
        <v>172580000.00000003</v>
      </c>
      <c r="J10" s="1581">
        <v>194444000</v>
      </c>
      <c r="K10" s="1581">
        <v>485343000</v>
      </c>
      <c r="L10" s="1581"/>
      <c r="M10" s="1581"/>
      <c r="N10" s="2310"/>
      <c r="O10" s="2310"/>
      <c r="P10" s="2310"/>
      <c r="Q10" s="2316"/>
      <c r="R10" s="2316"/>
      <c r="S10" s="1842"/>
      <c r="T10" s="1842"/>
      <c r="U10" s="1842"/>
      <c r="V10" s="1842"/>
      <c r="W10" s="1842"/>
      <c r="X10" s="1842"/>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5673</v>
      </c>
      <c r="C11" s="1570" t="s">
        <v>44</v>
      </c>
      <c r="D11" s="2058"/>
      <c r="E11" s="2058"/>
      <c r="F11" s="1581"/>
      <c r="G11" s="1581"/>
      <c r="H11" s="1581">
        <v>4406616000.000001</v>
      </c>
      <c r="I11" s="1581">
        <v>4832240000.000001</v>
      </c>
      <c r="J11" s="1581">
        <v>5249988000</v>
      </c>
      <c r="K11" s="1581">
        <v>5824116000.000001</v>
      </c>
      <c r="L11" s="1581"/>
      <c r="M11" s="1581"/>
      <c r="N11" s="2310"/>
      <c r="O11" s="2310"/>
      <c r="P11" s="2310"/>
      <c r="Q11" s="2316"/>
      <c r="R11" s="2316"/>
      <c r="S11" s="1842"/>
      <c r="T11" s="1842"/>
      <c r="U11" s="1842"/>
      <c r="V11" s="1842"/>
      <c r="W11" s="1842"/>
      <c r="X11" s="1842"/>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793</v>
      </c>
      <c r="B12" s="1580" t="s">
        <v>6850</v>
      </c>
      <c r="C12" s="1570" t="s">
        <v>44</v>
      </c>
      <c r="D12" s="2058"/>
      <c r="E12" s="2058"/>
      <c r="F12" s="1581"/>
      <c r="G12" s="1581"/>
      <c r="H12" s="1581">
        <v>2448120000</v>
      </c>
      <c r="I12" s="1581">
        <v>2588700000</v>
      </c>
      <c r="J12" s="1581">
        <v>2673605000</v>
      </c>
      <c r="K12" s="1581">
        <v>3397401000</v>
      </c>
      <c r="L12" s="1581"/>
      <c r="M12" s="1581"/>
      <c r="N12" s="2310"/>
      <c r="O12" s="2310"/>
      <c r="P12" s="2310"/>
      <c r="Q12" s="2316"/>
      <c r="R12" s="2316"/>
      <c r="S12" s="2316"/>
      <c r="T12" s="2316"/>
      <c r="U12" s="2316"/>
      <c r="V12" s="2316"/>
      <c r="W12" s="2316"/>
      <c r="X12" s="2316"/>
      <c r="Y12" s="2316"/>
      <c r="Z12" s="2316"/>
      <c r="AA12" s="2316"/>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1775</v>
      </c>
      <c r="C13" s="1570" t="s">
        <v>44</v>
      </c>
      <c r="D13" s="2058"/>
      <c r="E13" s="2058"/>
      <c r="F13" s="1581"/>
      <c r="G13" s="1581"/>
      <c r="H13" s="1581"/>
      <c r="I13" s="1581"/>
      <c r="J13" s="1581"/>
      <c r="K13" s="2062">
        <f>K9-K10-K11-K12</f>
        <v>107853999.99999905</v>
      </c>
      <c r="L13" s="1581"/>
      <c r="M13" s="1581"/>
      <c r="N13" s="2310"/>
      <c r="O13" s="2310"/>
      <c r="P13" s="2310"/>
      <c r="Q13" s="2316"/>
      <c r="R13" s="2316"/>
      <c r="S13" s="1842"/>
      <c r="T13" s="1842"/>
      <c r="U13" s="1842"/>
      <c r="V13" s="1842"/>
      <c r="W13" s="1842"/>
      <c r="X13" s="1842"/>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563</v>
      </c>
      <c r="B14" s="1577" t="s">
        <v>5810</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10">
        <v>1187000000</v>
      </c>
      <c r="O14" s="2310">
        <v>1220000000</v>
      </c>
      <c r="P14" s="2310">
        <v>1608000000</v>
      </c>
      <c r="Q14" s="2316">
        <v>1514000000</v>
      </c>
      <c r="R14" s="2316">
        <v>1561000000</v>
      </c>
      <c r="S14" s="2316">
        <v>3209000000</v>
      </c>
      <c r="T14" s="2316">
        <v>5403000000</v>
      </c>
      <c r="U14" s="2316">
        <v>5417000000</v>
      </c>
      <c r="V14" s="2316">
        <v>5687000000</v>
      </c>
      <c r="W14" s="2316">
        <v>5976000000</v>
      </c>
      <c r="X14" s="2316">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471</v>
      </c>
      <c r="B15" s="1577" t="s">
        <v>5671</v>
      </c>
      <c r="C15" s="1577" t="s">
        <v>41</v>
      </c>
      <c r="D15" s="1581">
        <v>22000000</v>
      </c>
      <c r="E15" s="1581">
        <v>12000000</v>
      </c>
      <c r="F15" s="1581">
        <v>20000000</v>
      </c>
      <c r="G15" s="1581">
        <v>16000000</v>
      </c>
      <c r="H15" s="1581">
        <v>81604000.000000015</v>
      </c>
      <c r="I15" s="1581">
        <v>43145000.000000007</v>
      </c>
      <c r="J15" s="1581">
        <v>0</v>
      </c>
      <c r="K15" s="1581">
        <v>0</v>
      </c>
      <c r="L15" s="1581"/>
      <c r="M15" s="1581"/>
      <c r="N15" s="2310"/>
      <c r="O15" s="2310"/>
      <c r="P15" s="2310"/>
      <c r="Q15" s="2316"/>
      <c r="R15" s="2316"/>
      <c r="S15" s="1842"/>
      <c r="T15" s="1842"/>
      <c r="U15" s="1842"/>
      <c r="V15" s="1842"/>
      <c r="W15" s="1842"/>
      <c r="X15" s="1842"/>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5" t="s">
        <v>53</v>
      </c>
      <c r="B16" s="2005" t="s">
        <v>53</v>
      </c>
      <c r="C16" s="2002" t="s">
        <v>38</v>
      </c>
      <c r="D16" s="2057">
        <v>378000000</v>
      </c>
      <c r="E16" s="2057">
        <v>670000000</v>
      </c>
      <c r="F16" s="2057">
        <v>728000000</v>
      </c>
      <c r="G16" s="2057">
        <v>382000000</v>
      </c>
      <c r="H16" s="2057">
        <v>938445999.99999988</v>
      </c>
      <c r="I16" s="2057">
        <v>733465000</v>
      </c>
      <c r="J16" s="2057">
        <v>874998000</v>
      </c>
      <c r="K16" s="2057">
        <v>970686000</v>
      </c>
      <c r="L16" s="2057">
        <v>3959000000</v>
      </c>
      <c r="M16" s="2057">
        <v>4610000000</v>
      </c>
      <c r="N16" s="2313">
        <v>4431000000</v>
      </c>
      <c r="O16" s="2313">
        <v>2954000000</v>
      </c>
      <c r="P16" s="2313">
        <v>2174000000</v>
      </c>
      <c r="Q16" s="2315">
        <v>1664000000</v>
      </c>
      <c r="R16" s="2315">
        <v>3277000000</v>
      </c>
      <c r="S16" s="2315">
        <v>9748000000</v>
      </c>
      <c r="T16" s="2315">
        <v>7238000000</v>
      </c>
      <c r="U16" s="2315">
        <v>7821000000</v>
      </c>
      <c r="V16" s="2315">
        <v>8339000000</v>
      </c>
      <c r="W16" s="2315">
        <v>8758000000</v>
      </c>
      <c r="X16" s="2315">
        <v>9167000000</v>
      </c>
      <c r="Y16" s="2317">
        <v>9492000000</v>
      </c>
      <c r="Z16" s="2317">
        <v>9966000000</v>
      </c>
      <c r="AA16" s="2317">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4" t="s">
        <v>71</v>
      </c>
      <c r="B17" s="2005" t="s">
        <v>379</v>
      </c>
      <c r="C17" s="2004" t="s">
        <v>35</v>
      </c>
      <c r="D17" s="2057">
        <v>9773000000</v>
      </c>
      <c r="E17" s="2057">
        <v>8613000000</v>
      </c>
      <c r="F17" s="2057">
        <v>8410000000</v>
      </c>
      <c r="G17" s="2057">
        <v>7683000000</v>
      </c>
      <c r="H17" s="2057">
        <f>H19+H29</f>
        <v>8405212000</v>
      </c>
      <c r="I17" s="2057">
        <v>8499565000.000001</v>
      </c>
      <c r="J17" s="2057">
        <f>J19+J29</f>
        <v>9479145000</v>
      </c>
      <c r="K17" s="2057">
        <v>11863940000.000002</v>
      </c>
      <c r="L17" s="2057">
        <v>16644000000</v>
      </c>
      <c r="M17" s="2057">
        <v>17435000000</v>
      </c>
      <c r="N17" s="2313">
        <v>18416000000</v>
      </c>
      <c r="O17" s="2313">
        <f>O19+O29</f>
        <v>17386000000</v>
      </c>
      <c r="P17" s="2313">
        <v>16942000000</v>
      </c>
      <c r="Q17" s="2315">
        <v>18339000000</v>
      </c>
      <c r="R17" s="2315">
        <v>22518000000</v>
      </c>
      <c r="S17" s="2315">
        <v>34344000000</v>
      </c>
      <c r="T17" s="2315">
        <v>32207000000</v>
      </c>
      <c r="U17" s="2315">
        <v>36509000000</v>
      </c>
      <c r="V17" s="2315">
        <v>40298000000</v>
      </c>
      <c r="W17" s="2315">
        <v>40163000000</v>
      </c>
      <c r="X17" s="2315">
        <v>41907000000</v>
      </c>
      <c r="Y17" s="2317">
        <v>43587000000</v>
      </c>
      <c r="Z17" s="2317">
        <v>46090000000</v>
      </c>
      <c r="AA17" s="2317">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538</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10">
        <v>18416000000</v>
      </c>
      <c r="O18" s="2310">
        <v>17315000000</v>
      </c>
      <c r="P18" s="2310">
        <v>16942000000</v>
      </c>
      <c r="Q18" s="2316"/>
      <c r="R18" s="2316"/>
      <c r="S18" s="2316"/>
      <c r="T18" s="2316"/>
      <c r="U18" s="2316"/>
      <c r="V18" s="2316"/>
      <c r="W18" s="2316"/>
      <c r="X18" s="2316"/>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10">
        <v>15109000000</v>
      </c>
      <c r="O19" s="2310">
        <v>15505000000</v>
      </c>
      <c r="P19" s="2310">
        <v>15803000000</v>
      </c>
      <c r="Q19" s="2316">
        <v>15694000000</v>
      </c>
      <c r="R19" s="2316">
        <v>17268000000</v>
      </c>
      <c r="S19" s="2316">
        <v>19152000000</v>
      </c>
      <c r="T19" s="2316">
        <v>21629000000</v>
      </c>
      <c r="U19" s="2316">
        <v>25317000000</v>
      </c>
      <c r="V19" s="2316">
        <v>29112000000</v>
      </c>
      <c r="W19" s="2316">
        <v>31367000000</v>
      </c>
      <c r="X19" s="2316">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800</v>
      </c>
      <c r="B20" s="1580" t="s">
        <v>6851</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10">
        <v>7831000000</v>
      </c>
      <c r="O20" s="2310">
        <v>7862000000</v>
      </c>
      <c r="P20" s="2310">
        <v>8412000000</v>
      </c>
      <c r="Q20" s="2316">
        <v>8438000000</v>
      </c>
      <c r="R20" s="2316">
        <v>8582000000</v>
      </c>
      <c r="S20" s="2316">
        <v>8893000000</v>
      </c>
      <c r="T20" s="2316">
        <v>9107000000</v>
      </c>
      <c r="U20" s="2316">
        <v>9967000000</v>
      </c>
      <c r="V20" s="2316">
        <v>12368000000</v>
      </c>
      <c r="W20" s="2316">
        <v>13233000000</v>
      </c>
      <c r="X20" s="2316">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1009</v>
      </c>
      <c r="B21" s="1580" t="s">
        <v>5441</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8"/>
      <c r="O21" s="1968"/>
      <c r="P21" s="1968"/>
      <c r="Q21" s="1842">
        <v>4144000000</v>
      </c>
      <c r="R21" s="1842">
        <v>5185000000</v>
      </c>
      <c r="S21" s="1842">
        <v>5843000000</v>
      </c>
      <c r="T21" s="1842">
        <v>5995000000</v>
      </c>
      <c r="U21" s="1842">
        <v>8131000000</v>
      </c>
      <c r="V21" s="1842">
        <v>8842000000</v>
      </c>
      <c r="W21" s="1842">
        <v>9678000000</v>
      </c>
      <c r="X21" s="1842">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3872</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10">
        <v>334000000</v>
      </c>
      <c r="O22" s="2310">
        <v>398000000</v>
      </c>
      <c r="P22" s="2310">
        <v>463000000</v>
      </c>
      <c r="Q22" s="2316">
        <v>555000000</v>
      </c>
      <c r="R22" s="2316">
        <v>573000000</v>
      </c>
      <c r="S22" s="2316">
        <v>700000000</v>
      </c>
      <c r="T22" s="2316">
        <v>908000000</v>
      </c>
      <c r="U22" s="2316">
        <v>949000000</v>
      </c>
      <c r="V22" s="2316">
        <v>1084000000</v>
      </c>
      <c r="W22" s="2316">
        <v>1161000000</v>
      </c>
      <c r="X22" s="2316">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10"/>
      <c r="O23" s="2310"/>
      <c r="P23" s="2310"/>
      <c r="Q23" s="2316"/>
      <c r="R23" s="2316"/>
      <c r="S23" s="1842"/>
      <c r="T23" s="1842"/>
      <c r="U23" s="1842"/>
      <c r="V23" s="1842"/>
      <c r="W23" s="1842"/>
      <c r="X23" s="1842"/>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6852</v>
      </c>
      <c r="B24" s="1580" t="s">
        <v>6853</v>
      </c>
      <c r="C24" s="1577" t="s">
        <v>204</v>
      </c>
      <c r="D24" s="1581">
        <v>143000000</v>
      </c>
      <c r="E24" s="1581">
        <v>210000000</v>
      </c>
      <c r="F24" s="1581">
        <v>239000000</v>
      </c>
      <c r="G24" s="1581">
        <v>256000000</v>
      </c>
      <c r="H24" s="2062">
        <f>H19-H20-H21-H22-H23</f>
        <v>244812000.00000107</v>
      </c>
      <c r="I24" s="2062">
        <f>I19-I20-I21-I22-I23</f>
        <v>258869999.99999952</v>
      </c>
      <c r="J24" s="2062">
        <f>J19-J20-J21-J22-J23</f>
        <v>243055000.00000024</v>
      </c>
      <c r="K24" s="2062">
        <f>K19-K20-K21-K22-K23</f>
        <v>269634999.99999857</v>
      </c>
      <c r="L24" s="1581"/>
      <c r="M24" s="1581"/>
      <c r="N24" s="2310"/>
      <c r="O24" s="2310"/>
      <c r="P24" s="2310"/>
      <c r="Q24" s="2316"/>
      <c r="R24" s="2316"/>
      <c r="S24" s="1842"/>
      <c r="T24" s="1842"/>
      <c r="U24" s="1842"/>
      <c r="V24" s="1842"/>
      <c r="W24" s="1842"/>
      <c r="X24" s="1842"/>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7" t="s">
        <v>215</v>
      </c>
      <c r="B25" s="2067" t="s">
        <v>215</v>
      </c>
      <c r="C25" s="1586" t="s">
        <v>204</v>
      </c>
      <c r="D25" s="1581"/>
      <c r="E25" s="1581"/>
      <c r="F25" s="1581"/>
      <c r="G25" s="1581"/>
      <c r="H25" s="2062"/>
      <c r="I25" s="2062"/>
      <c r="J25" s="2062"/>
      <c r="K25" s="2062"/>
      <c r="L25" s="1581"/>
      <c r="M25" s="1581"/>
      <c r="N25" s="2310"/>
      <c r="O25" s="2310"/>
      <c r="P25" s="2310"/>
      <c r="Q25" s="2316">
        <v>0</v>
      </c>
      <c r="R25" s="2316">
        <v>0</v>
      </c>
      <c r="S25" s="1842">
        <v>0</v>
      </c>
      <c r="T25" s="1842">
        <v>0</v>
      </c>
      <c r="U25" s="1842">
        <v>0</v>
      </c>
      <c r="V25" s="1842">
        <v>0</v>
      </c>
      <c r="W25" s="1842">
        <v>0</v>
      </c>
      <c r="X25" s="1842">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7" t="s">
        <v>53</v>
      </c>
      <c r="B26" s="2067" t="s">
        <v>53</v>
      </c>
      <c r="C26" s="1586" t="s">
        <v>204</v>
      </c>
      <c r="D26" s="1581"/>
      <c r="E26" s="1581"/>
      <c r="F26" s="1581"/>
      <c r="G26" s="1581"/>
      <c r="H26" s="2062"/>
      <c r="I26" s="2062"/>
      <c r="J26" s="2062"/>
      <c r="K26" s="2062"/>
      <c r="L26" s="1581"/>
      <c r="M26" s="1581"/>
      <c r="N26" s="2310"/>
      <c r="O26" s="2310"/>
      <c r="P26" s="2310"/>
      <c r="Q26" s="2316">
        <v>1600000000</v>
      </c>
      <c r="R26" s="2316">
        <v>2035000000</v>
      </c>
      <c r="S26" s="1842">
        <v>2530000000</v>
      </c>
      <c r="T26" s="1842">
        <v>3217000000</v>
      </c>
      <c r="U26" s="1842">
        <v>2408000000</v>
      </c>
      <c r="V26" s="1842">
        <v>2618000000</v>
      </c>
      <c r="W26" s="1842">
        <v>2801000000</v>
      </c>
      <c r="X26" s="1842">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7" t="s">
        <v>3111</v>
      </c>
      <c r="B27" s="2067" t="s">
        <v>3111</v>
      </c>
      <c r="C27" s="1586" t="s">
        <v>204</v>
      </c>
      <c r="D27" s="1581"/>
      <c r="E27" s="1581"/>
      <c r="F27" s="1581"/>
      <c r="G27" s="1581"/>
      <c r="H27" s="2062"/>
      <c r="I27" s="2062"/>
      <c r="J27" s="2062"/>
      <c r="K27" s="2062"/>
      <c r="L27" s="1581"/>
      <c r="M27" s="1581"/>
      <c r="N27" s="2310"/>
      <c r="O27" s="2310"/>
      <c r="P27" s="2310"/>
      <c r="Q27" s="2316">
        <v>346000000</v>
      </c>
      <c r="R27" s="2316">
        <v>241000000</v>
      </c>
      <c r="S27" s="1842">
        <v>476000000</v>
      </c>
      <c r="T27" s="1842">
        <v>1542000000</v>
      </c>
      <c r="U27" s="1842">
        <v>2664000000</v>
      </c>
      <c r="V27" s="1842">
        <v>2897000000</v>
      </c>
      <c r="W27" s="1842">
        <v>3100000000</v>
      </c>
      <c r="X27" s="1842">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7" t="s">
        <v>678</v>
      </c>
      <c r="B28" s="2067" t="s">
        <v>678</v>
      </c>
      <c r="C28" s="1586" t="s">
        <v>204</v>
      </c>
      <c r="D28" s="1581"/>
      <c r="E28" s="1581"/>
      <c r="F28" s="1581"/>
      <c r="G28" s="1581"/>
      <c r="H28" s="2062"/>
      <c r="I28" s="2062"/>
      <c r="J28" s="2062"/>
      <c r="K28" s="2062"/>
      <c r="L28" s="1581">
        <f>L19-L20-L22</f>
        <v>5911000000</v>
      </c>
      <c r="M28" s="1581">
        <f t="shared" ref="M28:P28" si="3">M19-M20-M22</f>
        <v>6036000000</v>
      </c>
      <c r="N28" s="1581">
        <f t="shared" si="3"/>
        <v>6944000000</v>
      </c>
      <c r="O28" s="1581">
        <f t="shared" si="3"/>
        <v>7245000000</v>
      </c>
      <c r="P28" s="1581">
        <f t="shared" si="3"/>
        <v>6928000000</v>
      </c>
      <c r="Q28" s="2316">
        <v>612000000</v>
      </c>
      <c r="R28" s="2316">
        <v>652000000</v>
      </c>
      <c r="S28" s="1842">
        <v>710000000</v>
      </c>
      <c r="T28" s="1842">
        <v>860000000</v>
      </c>
      <c r="U28" s="1842">
        <v>1198000000</v>
      </c>
      <c r="V28" s="1842">
        <v>1303000000</v>
      </c>
      <c r="W28" s="1842">
        <v>1394000000</v>
      </c>
      <c r="X28" s="1842">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6854</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10">
        <v>3307000000</v>
      </c>
      <c r="O29" s="2310">
        <v>1881000000</v>
      </c>
      <c r="P29" s="2310">
        <v>1139000000</v>
      </c>
      <c r="Q29" s="2316">
        <v>2644000000</v>
      </c>
      <c r="R29" s="2316">
        <v>5250000000</v>
      </c>
      <c r="S29" s="2316">
        <v>15191000000</v>
      </c>
      <c r="T29" s="2316">
        <v>10578000000</v>
      </c>
      <c r="U29" s="2316">
        <v>11192000000</v>
      </c>
      <c r="V29" s="2316">
        <v>11186000000</v>
      </c>
      <c r="W29" s="2316">
        <v>8796000000</v>
      </c>
      <c r="X29" s="2316">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3875</v>
      </c>
      <c r="D30" s="2058"/>
      <c r="E30" s="2058"/>
      <c r="F30" s="1581"/>
      <c r="G30" s="1581"/>
      <c r="H30" s="2058"/>
      <c r="I30" s="2058"/>
      <c r="J30" s="2058"/>
      <c r="K30" s="2058"/>
      <c r="L30" s="1581">
        <v>3056000000</v>
      </c>
      <c r="M30" s="1581">
        <v>3628000000</v>
      </c>
      <c r="N30" s="2310">
        <v>1599000000</v>
      </c>
      <c r="O30" s="2310">
        <v>299000000</v>
      </c>
      <c r="P30" s="2310">
        <v>-39000000</v>
      </c>
      <c r="Q30" s="2316">
        <v>553000000</v>
      </c>
      <c r="R30" s="2316">
        <v>1317000000</v>
      </c>
      <c r="S30" s="2316">
        <v>7272000000</v>
      </c>
      <c r="T30" s="2316">
        <v>5243000000</v>
      </c>
      <c r="U30" s="2316">
        <v>4197000000</v>
      </c>
      <c r="V30" s="2316">
        <v>3072000000</v>
      </c>
      <c r="W30" s="2316">
        <v>4103000000</v>
      </c>
      <c r="X30" s="2316">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6855</v>
      </c>
      <c r="C31" s="1577"/>
      <c r="D31" s="2058"/>
      <c r="E31" s="2058"/>
      <c r="F31" s="2058"/>
      <c r="G31" s="2058"/>
      <c r="H31" s="2058"/>
      <c r="I31" s="2058"/>
      <c r="J31" s="2058"/>
      <c r="K31" s="2058"/>
      <c r="L31" s="1581">
        <v>-26000000</v>
      </c>
      <c r="M31" s="1581">
        <v>-535000000</v>
      </c>
      <c r="N31" s="2310">
        <v>-1708000000</v>
      </c>
      <c r="O31" s="2310">
        <v>-1511000000</v>
      </c>
      <c r="P31" s="2310">
        <v>-1178000000</v>
      </c>
      <c r="Q31" s="2316">
        <v>-2092000000</v>
      </c>
      <c r="R31" s="2316">
        <v>-3933000000</v>
      </c>
      <c r="S31" s="2316">
        <v>-7919000000</v>
      </c>
      <c r="T31" s="2316">
        <v>-5335000000</v>
      </c>
      <c r="U31" s="2316">
        <v>-6995000000</v>
      </c>
      <c r="V31" s="2316">
        <v>-8114000000</v>
      </c>
      <c r="W31" s="2316">
        <v>-4692000000</v>
      </c>
      <c r="X31" s="2316">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6856</v>
      </c>
      <c r="D32" s="2058"/>
      <c r="E32" s="2058"/>
      <c r="F32" s="2058"/>
      <c r="G32" s="2058"/>
      <c r="H32" s="2058"/>
      <c r="I32" s="2058"/>
      <c r="J32" s="2058"/>
      <c r="K32" s="2058"/>
      <c r="L32" s="1581">
        <v>1023000000</v>
      </c>
      <c r="M32" s="1581">
        <v>664000000</v>
      </c>
      <c r="N32" s="2310">
        <v>1064000000</v>
      </c>
      <c r="O32" s="2310">
        <v>1233000000</v>
      </c>
      <c r="P32" s="2310">
        <v>1054000000</v>
      </c>
      <c r="Q32" s="2316">
        <v>-343000000</v>
      </c>
      <c r="R32" s="2316">
        <v>460000000</v>
      </c>
      <c r="S32" s="2316">
        <v>5682000000</v>
      </c>
      <c r="T32" s="2316">
        <v>3050000000</v>
      </c>
      <c r="U32" s="2316">
        <v>1470000000</v>
      </c>
      <c r="V32" s="2316">
        <v>-1200000000</v>
      </c>
      <c r="W32" s="2316">
        <v>-600000000</v>
      </c>
      <c r="X32" s="2316">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8"/>
      <c r="E33" s="2058"/>
      <c r="F33" s="2058"/>
      <c r="G33" s="2058"/>
      <c r="H33" s="2058"/>
      <c r="I33" s="2058"/>
      <c r="J33" s="2058"/>
      <c r="K33" s="2058"/>
      <c r="L33" s="1581">
        <v>-400000000</v>
      </c>
      <c r="M33" s="1581">
        <v>-98000000</v>
      </c>
      <c r="N33" s="2310">
        <v>800000000</v>
      </c>
      <c r="O33" s="2310">
        <v>950000000</v>
      </c>
      <c r="P33" s="2310">
        <v>1389000000</v>
      </c>
      <c r="Q33" s="2316">
        <v>1428000000</v>
      </c>
      <c r="R33" s="2316">
        <v>3607000000</v>
      </c>
      <c r="S33" s="2316">
        <v>12425000000</v>
      </c>
      <c r="T33" s="2316">
        <v>9002000000</v>
      </c>
      <c r="U33" s="2316">
        <v>7173000000</v>
      </c>
      <c r="V33" s="2316">
        <v>6913000000</v>
      </c>
      <c r="W33" s="2316">
        <v>4092000000</v>
      </c>
      <c r="X33" s="2316">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8"/>
      <c r="E34" s="2058"/>
      <c r="F34" s="2058"/>
      <c r="G34" s="2058"/>
      <c r="H34" s="2058"/>
      <c r="I34" s="2058"/>
      <c r="J34" s="2058"/>
      <c r="K34" s="2058"/>
      <c r="L34" s="1581">
        <v>1423000000</v>
      </c>
      <c r="M34" s="1581">
        <v>762000000</v>
      </c>
      <c r="N34" s="2310">
        <v>264000000</v>
      </c>
      <c r="O34" s="2310">
        <v>282000000</v>
      </c>
      <c r="P34" s="2310">
        <v>-335000000</v>
      </c>
      <c r="Q34" s="2316">
        <v>306000000</v>
      </c>
      <c r="R34" s="2316">
        <v>263000000</v>
      </c>
      <c r="S34" s="2316">
        <v>32000000</v>
      </c>
      <c r="T34" s="2316">
        <v>1453000000</v>
      </c>
      <c r="U34" s="2316">
        <v>105000000</v>
      </c>
      <c r="V34" s="2316">
        <v>286000000</v>
      </c>
      <c r="W34" s="2316">
        <v>439000000</v>
      </c>
      <c r="X34" s="2316">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5455</v>
      </c>
      <c r="D35" s="2058"/>
      <c r="E35" s="2058"/>
      <c r="F35" s="2058"/>
      <c r="G35" s="2058"/>
      <c r="H35" s="2058"/>
      <c r="I35" s="2058"/>
      <c r="J35" s="1581">
        <v>583332000</v>
      </c>
      <c r="K35" s="1581">
        <v>485343000</v>
      </c>
      <c r="L35" s="1581"/>
      <c r="M35" s="1581"/>
      <c r="N35" s="1581"/>
      <c r="O35" s="1581"/>
      <c r="P35" s="1581"/>
      <c r="Q35" s="1592">
        <v>1121000000</v>
      </c>
      <c r="R35" s="1592">
        <v>3344000000</v>
      </c>
      <c r="S35" s="1842">
        <v>12393000000</v>
      </c>
      <c r="T35" s="1842">
        <v>7549000000</v>
      </c>
      <c r="U35" s="1842">
        <v>7068000000</v>
      </c>
      <c r="V35" s="1842">
        <v>6627000000</v>
      </c>
      <c r="W35" s="1842">
        <v>3653000000</v>
      </c>
      <c r="X35" s="1842">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5825</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2"/>
      <c r="T36" s="1842"/>
      <c r="U36" s="1842"/>
      <c r="V36" s="1842"/>
      <c r="W36" s="1842"/>
      <c r="X36" s="1842"/>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5" t="s">
        <v>115</v>
      </c>
      <c r="B37" s="2005" t="s">
        <v>115</v>
      </c>
      <c r="C37" s="2005" t="s">
        <v>35</v>
      </c>
      <c r="D37" s="2057">
        <v>2350000000</v>
      </c>
      <c r="E37" s="2057">
        <v>1247000000</v>
      </c>
      <c r="F37" s="2057">
        <v>1328000000</v>
      </c>
      <c r="G37" s="2057">
        <v>572000000</v>
      </c>
      <c r="H37" s="2057">
        <v>-367218000</v>
      </c>
      <c r="I37" s="2057">
        <v>-862900000.00000012</v>
      </c>
      <c r="J37" s="2057">
        <v>-243055000</v>
      </c>
      <c r="K37" s="2057">
        <v>-161781000</v>
      </c>
      <c r="L37" s="2057">
        <v>123214000</v>
      </c>
      <c r="M37" s="2057">
        <v>431249000</v>
      </c>
      <c r="N37" s="2057">
        <f>N38+N43</f>
        <v>1724996000</v>
      </c>
      <c r="O37" s="2057">
        <f>O38+O43</f>
        <v>554463000</v>
      </c>
      <c r="P37" s="2057">
        <f>P38+P43</f>
        <v>1178000000</v>
      </c>
      <c r="Q37" s="2057">
        <f t="shared" ref="Q37:AA37" si="4">Q38+Q43</f>
        <v>1770000000</v>
      </c>
      <c r="R37" s="2057">
        <f t="shared" si="4"/>
        <v>3147000000</v>
      </c>
      <c r="S37" s="2057">
        <f t="shared" si="4"/>
        <v>6743000000</v>
      </c>
      <c r="T37" s="2057">
        <f t="shared" si="4"/>
        <v>5952000000</v>
      </c>
      <c r="U37" s="2057">
        <f t="shared" si="4"/>
        <v>5703000000</v>
      </c>
      <c r="V37" s="2057">
        <f t="shared" si="4"/>
        <v>8113000000</v>
      </c>
      <c r="W37" s="2057">
        <f t="shared" si="4"/>
        <v>4692000000</v>
      </c>
      <c r="X37" s="2057">
        <f t="shared" si="4"/>
        <v>4081000000</v>
      </c>
      <c r="Y37" s="2057">
        <f t="shared" si="4"/>
        <v>3717000000</v>
      </c>
      <c r="Z37" s="2057">
        <f t="shared" si="4"/>
        <v>3929000000</v>
      </c>
      <c r="AA37" s="2057">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5464</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6857</v>
      </c>
      <c r="B39" s="1580" t="s">
        <v>6857</v>
      </c>
      <c r="C39" s="1577" t="s">
        <v>264</v>
      </c>
      <c r="D39" s="1581">
        <v>1997000000</v>
      </c>
      <c r="E39" s="1581">
        <v>468000000</v>
      </c>
      <c r="F39" s="1581">
        <v>204000000</v>
      </c>
      <c r="G39" s="1581">
        <v>0</v>
      </c>
      <c r="H39" s="1581">
        <v>0</v>
      </c>
      <c r="I39" s="1581">
        <v>0</v>
      </c>
      <c r="J39" s="1581">
        <v>0</v>
      </c>
      <c r="K39" s="1581">
        <v>0</v>
      </c>
      <c r="P39" s="1581"/>
      <c r="Q39" s="1592"/>
      <c r="R39" s="1592"/>
      <c r="S39" s="1842"/>
      <c r="T39" s="1842"/>
      <c r="U39" s="1842"/>
      <c r="V39" s="1842"/>
      <c r="W39" s="1842"/>
      <c r="X39" s="1842"/>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6858</v>
      </c>
      <c r="B40" s="1580" t="s">
        <v>6859</v>
      </c>
      <c r="C40" s="1577" t="s">
        <v>264</v>
      </c>
      <c r="D40" s="2058"/>
      <c r="E40" s="2058"/>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8"/>
      <c r="Z40" s="2318"/>
      <c r="AA40" s="231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3597</v>
      </c>
      <c r="B41" s="1580" t="s">
        <v>6860</v>
      </c>
      <c r="C41" s="1577" t="s">
        <v>264</v>
      </c>
      <c r="D41" s="2058"/>
      <c r="E41" s="2058"/>
      <c r="F41" s="1581"/>
      <c r="G41" s="1581"/>
      <c r="H41" s="1581">
        <v>0</v>
      </c>
      <c r="I41" s="1581">
        <v>0</v>
      </c>
      <c r="J41" s="1581">
        <v>0</v>
      </c>
      <c r="K41" s="1581"/>
      <c r="L41" s="1581">
        <v>0</v>
      </c>
      <c r="M41" s="1581">
        <v>0</v>
      </c>
      <c r="N41" s="1581">
        <v>0</v>
      </c>
      <c r="O41" s="1581">
        <v>0</v>
      </c>
      <c r="P41" s="1581"/>
      <c r="Q41" s="1581"/>
      <c r="R41" s="1581"/>
      <c r="Y41" s="2318"/>
      <c r="Z41" s="2318"/>
      <c r="AA41" s="231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6861</v>
      </c>
      <c r="C43" s="1578" t="s">
        <v>119</v>
      </c>
      <c r="D43" s="1581">
        <v>457000000</v>
      </c>
      <c r="E43" s="1581">
        <v>877000000</v>
      </c>
      <c r="F43" s="1581">
        <v>1231000000</v>
      </c>
      <c r="G43" s="1581">
        <v>686000000</v>
      </c>
      <c r="H43" s="1581">
        <v>-163208000.00000003</v>
      </c>
      <c r="I43" s="1581">
        <v>-302015000.00000006</v>
      </c>
      <c r="J43" s="1581">
        <v>-48611000</v>
      </c>
      <c r="K43" s="1581">
        <v>53927000</v>
      </c>
      <c r="L43" s="2062">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6862</v>
      </c>
      <c r="B44" s="1580" t="s">
        <v>6863</v>
      </c>
      <c r="C44" s="1577" t="s">
        <v>124</v>
      </c>
      <c r="D44" s="2058"/>
      <c r="E44" s="2058"/>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8"/>
      <c r="Z44" s="2318"/>
      <c r="AA44" s="231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6864</v>
      </c>
      <c r="B45" s="1580" t="s">
        <v>6865</v>
      </c>
      <c r="C45" s="1577" t="s">
        <v>124</v>
      </c>
      <c r="D45" s="2058"/>
      <c r="E45" s="2058"/>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8"/>
      <c r="Z45" s="2318"/>
      <c r="AA45" s="231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691</v>
      </c>
      <c r="C46" s="1578"/>
      <c r="D46" s="2058"/>
      <c r="E46" s="2058"/>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6866</v>
      </c>
      <c r="C47" s="1578"/>
      <c r="D47" s="2058"/>
      <c r="E47" s="2058"/>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6867</v>
      </c>
      <c r="C48" s="1577"/>
      <c r="D48" s="2058"/>
      <c r="E48" s="2058"/>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6868</v>
      </c>
      <c r="C49" s="1577"/>
      <c r="D49" s="2060"/>
      <c r="E49" s="2060"/>
      <c r="F49" s="2060"/>
      <c r="G49" s="2060"/>
      <c r="H49" s="2060"/>
      <c r="I49" s="2060"/>
      <c r="J49" s="2060"/>
      <c r="K49" s="2060"/>
      <c r="L49" s="2060"/>
      <c r="M49" s="2060"/>
      <c r="N49" s="2060"/>
      <c r="O49" s="2060"/>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60"/>
      <c r="E50" s="2060"/>
      <c r="F50" s="2060"/>
      <c r="G50" s="2060"/>
      <c r="H50" s="2060"/>
      <c r="I50" s="2060"/>
      <c r="J50" s="2060"/>
      <c r="K50" s="2060"/>
      <c r="L50" s="2060"/>
      <c r="M50" s="2060"/>
      <c r="N50" s="2060"/>
      <c r="O50" s="2060"/>
      <c r="P50" s="2060"/>
      <c r="Q50" s="2060"/>
      <c r="R50" s="2060"/>
      <c r="Y50" s="21"/>
      <c r="Z50" s="2318"/>
      <c r="AA50" s="2318"/>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8"/>
      <c r="Z52" s="2318"/>
      <c r="AA52" s="2318"/>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8"/>
      <c r="Z53" s="2318"/>
      <c r="AA53" s="2318"/>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5">
        <f t="shared" ref="D56:I56" si="13">D9-D10-D11-D12-D13</f>
        <v>5902000000</v>
      </c>
      <c r="E56" s="2255">
        <f t="shared" si="13"/>
        <v>5794000000</v>
      </c>
      <c r="F56" s="2255">
        <f t="shared" si="13"/>
        <v>5671000000</v>
      </c>
      <c r="G56" s="2255">
        <f t="shared" si="13"/>
        <v>6022000000</v>
      </c>
      <c r="H56" s="1588">
        <f t="shared" si="13"/>
        <v>0</v>
      </c>
      <c r="I56" s="1588">
        <f t="shared" si="13"/>
        <v>9.5367431640625E-7</v>
      </c>
      <c r="J56" s="1588">
        <f>J9-J10-J11-J12-J13</f>
        <v>0</v>
      </c>
      <c r="K56" s="1588">
        <f>K9-K10-K11-K12-K13</f>
        <v>0</v>
      </c>
      <c r="L56" s="2255">
        <f t="shared" ref="L56:R56" si="14">L9-L10-L11-L12</f>
        <v>11457000000</v>
      </c>
      <c r="M56" s="2255">
        <f t="shared" si="14"/>
        <v>10825000000</v>
      </c>
      <c r="N56" s="2255">
        <f t="shared" si="14"/>
        <v>11089000000</v>
      </c>
      <c r="O56" s="2255">
        <f t="shared" si="14"/>
        <v>11630000000</v>
      </c>
      <c r="P56" s="2255">
        <f t="shared" si="14"/>
        <v>11982000000</v>
      </c>
      <c r="Q56" s="2269">
        <f t="shared" si="14"/>
        <v>13069000000</v>
      </c>
      <c r="R56" s="2269">
        <f t="shared" si="14"/>
        <v>13747000000</v>
      </c>
      <c r="S56" s="2269">
        <f t="shared" ref="S56:X56" si="15">S9-S10-S11-S12</f>
        <v>13467000000</v>
      </c>
      <c r="T56" s="2269">
        <f t="shared" si="15"/>
        <v>14231000000</v>
      </c>
      <c r="U56" s="2269">
        <f t="shared" si="15"/>
        <v>16276000000</v>
      </c>
      <c r="V56" s="2269">
        <f t="shared" si="15"/>
        <v>18158000000</v>
      </c>
      <c r="W56" s="2269">
        <f t="shared" si="15"/>
        <v>20736000000</v>
      </c>
      <c r="X56" s="2269">
        <f t="shared" si="15"/>
        <v>22416000000</v>
      </c>
      <c r="Y56" s="2269">
        <f t="shared" ref="Y56:AA56" si="16">Y9-Y10-Y11-Y12</f>
        <v>23855000000</v>
      </c>
      <c r="Z56" s="2269">
        <f t="shared" si="16"/>
        <v>25387000000</v>
      </c>
      <c r="AA56" s="2269">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623</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5">
        <f t="shared" si="20"/>
        <v>5911000000</v>
      </c>
      <c r="M58" s="2255">
        <f t="shared" si="20"/>
        <v>6036000000</v>
      </c>
      <c r="N58" s="2255">
        <f t="shared" si="20"/>
        <v>6944000000</v>
      </c>
      <c r="O58" s="2255">
        <f t="shared" si="20"/>
        <v>7245000000</v>
      </c>
      <c r="P58" s="2255">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5">
        <f t="shared" ref="D59:O59" si="22">D37-D38-D43</f>
        <v>0</v>
      </c>
      <c r="E59" s="2065">
        <f t="shared" si="22"/>
        <v>0</v>
      </c>
      <c r="F59" s="2065">
        <f t="shared" si="22"/>
        <v>-1000000</v>
      </c>
      <c r="G59" s="2065">
        <f t="shared" si="22"/>
        <v>0</v>
      </c>
      <c r="H59" s="2065">
        <f t="shared" si="22"/>
        <v>0</v>
      </c>
      <c r="I59" s="2065">
        <f t="shared" si="22"/>
        <v>0</v>
      </c>
      <c r="J59" s="2065">
        <f t="shared" si="22"/>
        <v>0</v>
      </c>
      <c r="K59" s="2065">
        <f t="shared" si="22"/>
        <v>0</v>
      </c>
      <c r="L59" s="2065">
        <f t="shared" si="22"/>
        <v>0</v>
      </c>
      <c r="M59" s="2065">
        <f t="shared" si="22"/>
        <v>0</v>
      </c>
      <c r="N59" s="2065">
        <f t="shared" si="22"/>
        <v>0</v>
      </c>
      <c r="O59" s="2065">
        <f t="shared" si="22"/>
        <v>0</v>
      </c>
      <c r="P59" s="2065">
        <f>P37-P46-P47</f>
        <v>1054000000</v>
      </c>
      <c r="Q59" s="2065">
        <f t="shared" ref="Q59:AA59" si="23">Q37-Q46-Q47</f>
        <v>1427000000</v>
      </c>
      <c r="R59" s="2065">
        <f t="shared" si="23"/>
        <v>3607000000</v>
      </c>
      <c r="S59" s="2065">
        <f t="shared" si="23"/>
        <v>12425000000</v>
      </c>
      <c r="T59" s="2065">
        <f t="shared" si="23"/>
        <v>9002000000</v>
      </c>
      <c r="U59" s="2065">
        <f t="shared" si="23"/>
        <v>7173000000</v>
      </c>
      <c r="V59" s="2065">
        <f t="shared" si="23"/>
        <v>6913000000</v>
      </c>
      <c r="W59" s="2065">
        <f t="shared" si="23"/>
        <v>4092000000</v>
      </c>
      <c r="X59" s="2065">
        <f t="shared" si="23"/>
        <v>3681000000</v>
      </c>
      <c r="Y59" s="2065">
        <f t="shared" si="23"/>
        <v>3417000000</v>
      </c>
      <c r="Z59" s="2065">
        <f t="shared" si="23"/>
        <v>3929000000</v>
      </c>
      <c r="AA59" s="2065">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1174</v>
      </c>
      <c r="D60" s="2065">
        <f t="shared" ref="D60:O60" si="24">D38-D39-D40-D41-D42</f>
        <v>0</v>
      </c>
      <c r="E60" s="2065">
        <f t="shared" si="24"/>
        <v>0</v>
      </c>
      <c r="F60" s="2065">
        <f t="shared" si="24"/>
        <v>0</v>
      </c>
      <c r="G60" s="2065">
        <f t="shared" si="24"/>
        <v>0</v>
      </c>
      <c r="H60" s="2065">
        <f t="shared" si="24"/>
        <v>0</v>
      </c>
      <c r="I60" s="2065">
        <f t="shared" si="24"/>
        <v>0</v>
      </c>
      <c r="J60" s="2065">
        <f t="shared" si="24"/>
        <v>0</v>
      </c>
      <c r="K60" s="2065">
        <f t="shared" si="24"/>
        <v>0</v>
      </c>
      <c r="L60" s="2065">
        <f t="shared" si="24"/>
        <v>0</v>
      </c>
      <c r="M60" s="2065">
        <f t="shared" si="24"/>
        <v>0</v>
      </c>
      <c r="N60" s="2065">
        <f t="shared" si="24"/>
        <v>0</v>
      </c>
      <c r="O60" s="2065">
        <f t="shared" si="24"/>
        <v>0</v>
      </c>
      <c r="P60" s="2065"/>
      <c r="Q60" s="2065"/>
      <c r="R60" s="2065"/>
      <c r="S60" s="2065"/>
      <c r="T60" s="2065"/>
      <c r="U60" s="2065"/>
      <c r="V60" s="2065"/>
      <c r="W60" s="2065"/>
      <c r="X60" s="2065"/>
      <c r="Y60" s="2318"/>
      <c r="Z60" s="2318"/>
      <c r="AA60" s="231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2">
        <f t="shared" ref="D61:O61" si="25">D43-D44-D45</f>
        <v>457000000</v>
      </c>
      <c r="E61" s="2072">
        <f t="shared" si="25"/>
        <v>877000000</v>
      </c>
      <c r="F61" s="2072">
        <f t="shared" si="25"/>
        <v>1231000000</v>
      </c>
      <c r="G61" s="2072">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6869</v>
      </c>
      <c r="H62" s="2311"/>
      <c r="I62" s="2311"/>
      <c r="J62" s="2311"/>
      <c r="K62" s="2312"/>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3"/>
  <sheetViews>
    <sheetView topLeftCell="B1" zoomScale="70" zoomScaleNormal="70" workbookViewId="0">
      <selection activeCell="G18" sqref="G18"/>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6" t="s">
        <v>7154</v>
      </c>
      <c r="B1" s="1566" t="s">
        <v>7162</v>
      </c>
      <c r="C1" s="1566"/>
      <c r="D1" s="1567"/>
      <c r="E1" s="1567"/>
      <c r="F1" s="1567"/>
      <c r="G1" s="1567"/>
      <c r="H1" s="1567"/>
      <c r="I1" s="1568"/>
      <c r="J1" s="1568"/>
      <c r="K1" s="1568"/>
      <c r="L1" s="1569"/>
      <c r="M1" s="1568"/>
      <c r="N1" s="1568"/>
    </row>
    <row r="2" spans="1:36" ht="15.75" thickBot="1">
      <c r="B2" s="1571" t="s">
        <v>7163</v>
      </c>
      <c r="C2" s="1571"/>
      <c r="D2" s="2640"/>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5"/>
      <c r="P4" s="2465"/>
      <c r="Q4" s="2465"/>
      <c r="R4" s="2465"/>
      <c r="S4" s="2465"/>
      <c r="T4" s="2465"/>
      <c r="U4" s="2465"/>
      <c r="V4" s="2465"/>
      <c r="W4" s="2465"/>
      <c r="X4" s="2465"/>
      <c r="Y4" s="2465"/>
      <c r="Z4" s="2465"/>
      <c r="AA4" s="2465"/>
      <c r="AB4" s="2465"/>
      <c r="AC4" s="2465"/>
      <c r="AD4" s="2465"/>
      <c r="AE4" s="2465"/>
      <c r="AF4" s="2465"/>
      <c r="AG4" s="2465"/>
      <c r="AH4" s="2465"/>
      <c r="AI4" s="2465"/>
      <c r="AJ4" s="2465"/>
    </row>
    <row r="5" spans="1:36">
      <c r="A5" s="1570" t="s">
        <v>28</v>
      </c>
      <c r="B5" s="1575" t="s">
        <v>29</v>
      </c>
      <c r="C5" s="1575"/>
      <c r="D5" s="2009" t="s">
        <v>32</v>
      </c>
      <c r="E5" s="2009" t="s">
        <v>32</v>
      </c>
      <c r="F5" s="2009" t="s">
        <v>32</v>
      </c>
      <c r="G5" s="2009" t="s">
        <v>32</v>
      </c>
      <c r="H5" s="2009" t="s">
        <v>32</v>
      </c>
      <c r="I5" s="2009" t="s">
        <v>32</v>
      </c>
      <c r="J5" s="2009" t="s">
        <v>32</v>
      </c>
      <c r="K5" s="2009" t="s">
        <v>32</v>
      </c>
      <c r="L5" s="2009" t="s">
        <v>32</v>
      </c>
      <c r="M5" s="2009" t="s">
        <v>32</v>
      </c>
      <c r="N5" s="2009" t="s">
        <v>32</v>
      </c>
      <c r="O5" s="2465"/>
      <c r="P5" s="2465"/>
      <c r="Q5" s="2465"/>
      <c r="R5" s="2465"/>
      <c r="S5" s="2465"/>
      <c r="T5" s="2465"/>
      <c r="U5" s="2465"/>
      <c r="V5" s="2465"/>
      <c r="W5" s="2465"/>
      <c r="X5" s="2465"/>
      <c r="Y5" s="2465"/>
      <c r="Z5" s="2465"/>
      <c r="AA5" s="2465"/>
      <c r="AB5" s="2465"/>
      <c r="AC5" s="2465"/>
      <c r="AD5" s="2465"/>
      <c r="AE5" s="2465"/>
      <c r="AF5" s="2465"/>
      <c r="AG5" s="2465"/>
      <c r="AH5" s="2465"/>
      <c r="AI5" s="2465"/>
      <c r="AJ5" s="2465"/>
    </row>
    <row r="6" spans="1:36" s="848" customFormat="1">
      <c r="A6" s="2314" t="s">
        <v>33</v>
      </c>
      <c r="B6" s="2314" t="s">
        <v>6846</v>
      </c>
      <c r="C6" s="2261" t="s">
        <v>35</v>
      </c>
      <c r="D6" s="2057">
        <f>D7+D10</f>
        <v>117157711150</v>
      </c>
      <c r="E6" s="2057">
        <f t="shared" ref="E6:N6" si="0">E7+E10</f>
        <v>141333361510</v>
      </c>
      <c r="F6" s="2057">
        <f t="shared" si="0"/>
        <v>166098283680</v>
      </c>
      <c r="G6" s="2057">
        <f t="shared" si="0"/>
        <v>151525494060</v>
      </c>
      <c r="H6" s="2057">
        <f t="shared" si="0"/>
        <v>196481562000</v>
      </c>
      <c r="I6" s="2057">
        <f t="shared" si="0"/>
        <v>304800070000</v>
      </c>
      <c r="J6" s="2057">
        <f t="shared" si="0"/>
        <v>384537500000</v>
      </c>
      <c r="K6" s="2057">
        <f t="shared" si="0"/>
        <v>601935990000</v>
      </c>
      <c r="L6" s="2057">
        <f t="shared" si="0"/>
        <v>1001313999000</v>
      </c>
      <c r="M6" s="2057">
        <f t="shared" si="0"/>
        <v>1361000000000</v>
      </c>
      <c r="N6" s="2057">
        <f t="shared" si="0"/>
        <v>1430704561000</v>
      </c>
      <c r="O6" s="2522"/>
      <c r="P6" s="2522"/>
      <c r="Q6" s="2522"/>
      <c r="R6" s="2522"/>
      <c r="S6" s="2522"/>
      <c r="T6" s="2522"/>
      <c r="U6" s="2522"/>
      <c r="V6" s="2522"/>
      <c r="W6" s="2522"/>
      <c r="X6" s="2522"/>
      <c r="Y6" s="2522"/>
      <c r="Z6" s="2522"/>
      <c r="AA6" s="2465"/>
      <c r="AB6" s="2465"/>
      <c r="AC6" s="2465"/>
      <c r="AD6" s="2465"/>
      <c r="AE6" s="2465"/>
      <c r="AF6" s="2465"/>
      <c r="AG6" s="2465"/>
      <c r="AH6" s="2465"/>
      <c r="AI6" s="2465"/>
      <c r="AJ6" s="2465"/>
    </row>
    <row r="7" spans="1:36" ht="20.25" customHeight="1">
      <c r="A7" s="1567" t="s">
        <v>159</v>
      </c>
      <c r="B7" s="1567" t="s">
        <v>159</v>
      </c>
      <c r="C7" s="1578" t="s">
        <v>38</v>
      </c>
      <c r="D7" s="2637">
        <f>D8+D9</f>
        <v>117157711150</v>
      </c>
      <c r="E7" s="2637">
        <f t="shared" ref="E7:N7" si="1">E8+E9</f>
        <v>141333361510</v>
      </c>
      <c r="F7" s="2637">
        <f t="shared" si="1"/>
        <v>166098283680</v>
      </c>
      <c r="G7" s="2637">
        <f t="shared" si="1"/>
        <v>151525494060</v>
      </c>
      <c r="H7" s="2637">
        <f t="shared" si="1"/>
        <v>196481562000</v>
      </c>
      <c r="I7" s="2637">
        <f t="shared" si="1"/>
        <v>304800070000</v>
      </c>
      <c r="J7" s="2637">
        <f t="shared" si="1"/>
        <v>384537500000</v>
      </c>
      <c r="K7" s="2637">
        <f t="shared" si="1"/>
        <v>601935990000</v>
      </c>
      <c r="L7" s="2637">
        <f t="shared" si="1"/>
        <v>1001313999000</v>
      </c>
      <c r="M7" s="2637">
        <f t="shared" si="1"/>
        <v>1361000000000</v>
      </c>
      <c r="N7" s="2637">
        <f t="shared" si="1"/>
        <v>1430704561000</v>
      </c>
      <c r="O7" s="2522"/>
      <c r="P7" s="2522"/>
      <c r="Q7" s="2522"/>
      <c r="R7" s="2522"/>
      <c r="S7" s="2522"/>
      <c r="T7" s="2522"/>
      <c r="U7" s="2522"/>
      <c r="V7" s="2522"/>
      <c r="W7" s="2522"/>
      <c r="X7" s="2522"/>
      <c r="Y7" s="2522"/>
      <c r="Z7" s="2522"/>
      <c r="AA7" s="2465"/>
      <c r="AB7" s="2465"/>
      <c r="AC7" s="2465"/>
      <c r="AD7" s="2465"/>
      <c r="AE7" s="2465"/>
      <c r="AF7" s="2465"/>
      <c r="AG7" s="2465"/>
      <c r="AH7" s="2465"/>
      <c r="AI7" s="2465"/>
      <c r="AJ7" s="2465"/>
    </row>
    <row r="8" spans="1:36" ht="18" customHeight="1">
      <c r="A8" s="1577" t="s">
        <v>371</v>
      </c>
      <c r="B8" s="1577" t="s">
        <v>371</v>
      </c>
      <c r="C8" s="1577" t="s">
        <v>41</v>
      </c>
      <c r="D8" s="2637">
        <v>61615536360</v>
      </c>
      <c r="E8" s="2637">
        <v>78945822490</v>
      </c>
      <c r="F8" s="2637">
        <v>90706516390</v>
      </c>
      <c r="G8" s="2637">
        <v>94274748700</v>
      </c>
      <c r="H8" s="2638">
        <v>113191363000</v>
      </c>
      <c r="I8" s="2638">
        <v>169602834000</v>
      </c>
      <c r="J8" s="2638">
        <v>216517908000</v>
      </c>
      <c r="K8" s="2639">
        <v>303439342000</v>
      </c>
      <c r="L8" s="2639">
        <v>543225960000</v>
      </c>
      <c r="M8" s="2639">
        <v>1000000000000</v>
      </c>
      <c r="N8" s="2639">
        <v>1274982263000</v>
      </c>
      <c r="O8" s="2522"/>
      <c r="P8" s="2522"/>
      <c r="Q8" s="2522"/>
      <c r="R8" s="2522"/>
      <c r="S8" s="2522"/>
      <c r="T8" s="2522"/>
      <c r="U8" s="2522"/>
      <c r="V8" s="2522"/>
      <c r="W8" s="2522"/>
      <c r="X8" s="2522"/>
      <c r="Y8" s="2522"/>
      <c r="Z8" s="2522"/>
      <c r="AA8" s="2465"/>
      <c r="AB8" s="2465"/>
      <c r="AC8" s="2465"/>
      <c r="AD8" s="2465"/>
      <c r="AE8" s="2465"/>
      <c r="AF8" s="2465"/>
      <c r="AG8" s="2465"/>
      <c r="AH8" s="2465"/>
      <c r="AI8" s="2465"/>
      <c r="AJ8" s="2465"/>
    </row>
    <row r="9" spans="1:36">
      <c r="A9" s="1577" t="s">
        <v>563</v>
      </c>
      <c r="B9" s="1577" t="s">
        <v>5810</v>
      </c>
      <c r="C9" s="1577" t="s">
        <v>41</v>
      </c>
      <c r="D9" s="1581">
        <v>55542174790</v>
      </c>
      <c r="E9" s="1581">
        <v>62387539020</v>
      </c>
      <c r="F9" s="1581">
        <v>75391767290</v>
      </c>
      <c r="G9" s="1581">
        <v>57250745360</v>
      </c>
      <c r="H9" s="2310">
        <v>83290199000</v>
      </c>
      <c r="I9" s="2310">
        <v>135197236000</v>
      </c>
      <c r="J9" s="2310">
        <v>168019592000</v>
      </c>
      <c r="K9" s="2316">
        <v>298496648000</v>
      </c>
      <c r="L9" s="2316">
        <v>458088039000</v>
      </c>
      <c r="M9" s="2316">
        <v>361000000000</v>
      </c>
      <c r="N9" s="2316">
        <v>155722298000</v>
      </c>
      <c r="O9" s="2522"/>
      <c r="P9" s="2522"/>
      <c r="Q9" s="2522"/>
      <c r="R9" s="2522"/>
      <c r="S9" s="2522"/>
      <c r="T9" s="2522"/>
      <c r="U9" s="2522"/>
      <c r="V9" s="2522"/>
      <c r="W9" s="2522"/>
      <c r="X9" s="2522"/>
      <c r="Y9" s="2522"/>
      <c r="Z9" s="2522"/>
      <c r="AA9" s="2465"/>
      <c r="AB9" s="2465"/>
      <c r="AC9" s="2465"/>
      <c r="AD9" s="2465"/>
      <c r="AE9" s="2465"/>
      <c r="AF9" s="2465"/>
      <c r="AG9" s="2465"/>
      <c r="AH9" s="2465"/>
      <c r="AI9" s="2465"/>
      <c r="AJ9" s="2465"/>
    </row>
    <row r="10" spans="1:36" s="848" customFormat="1">
      <c r="A10" s="2005" t="s">
        <v>53</v>
      </c>
      <c r="B10" s="2005" t="s">
        <v>53</v>
      </c>
      <c r="C10" s="2002" t="s">
        <v>38</v>
      </c>
      <c r="D10" s="2057">
        <v>0</v>
      </c>
      <c r="E10" s="2057">
        <v>0</v>
      </c>
      <c r="F10" s="2057">
        <v>0</v>
      </c>
      <c r="G10" s="2057">
        <v>0</v>
      </c>
      <c r="H10" s="2057">
        <v>0</v>
      </c>
      <c r="I10" s="2057">
        <v>0</v>
      </c>
      <c r="J10" s="2057">
        <v>0</v>
      </c>
      <c r="K10" s="2057">
        <v>0</v>
      </c>
      <c r="L10" s="2057">
        <v>0</v>
      </c>
      <c r="M10" s="2057">
        <v>0</v>
      </c>
      <c r="N10" s="2057">
        <v>0</v>
      </c>
      <c r="O10" s="2522"/>
      <c r="P10" s="2522"/>
      <c r="Q10" s="2522"/>
      <c r="R10" s="2522"/>
      <c r="S10" s="2522"/>
      <c r="T10" s="2522"/>
      <c r="U10" s="2522"/>
      <c r="V10" s="2522"/>
      <c r="W10" s="2522"/>
      <c r="X10" s="2522"/>
      <c r="Y10" s="2522"/>
      <c r="Z10" s="2522"/>
      <c r="AA10" s="2465"/>
      <c r="AB10" s="2465"/>
      <c r="AC10" s="2465"/>
      <c r="AD10" s="2465"/>
      <c r="AE10" s="2465"/>
      <c r="AF10" s="2465"/>
      <c r="AG10" s="2465"/>
      <c r="AH10" s="2465"/>
      <c r="AI10" s="2465"/>
      <c r="AJ10" s="2465"/>
    </row>
    <row r="11" spans="1:36" s="848" customFormat="1">
      <c r="A11" s="2004" t="s">
        <v>71</v>
      </c>
      <c r="B11" s="2005" t="s">
        <v>379</v>
      </c>
      <c r="C11" s="2004" t="s">
        <v>35</v>
      </c>
      <c r="D11" s="2057">
        <f>D13+D19</f>
        <v>115445221890</v>
      </c>
      <c r="E11" s="2057">
        <f t="shared" ref="E11:N11" si="2">E13+E19</f>
        <v>125937256800</v>
      </c>
      <c r="F11" s="2057">
        <f t="shared" si="2"/>
        <v>172691540250</v>
      </c>
      <c r="G11" s="2057">
        <f t="shared" si="2"/>
        <v>184161338910</v>
      </c>
      <c r="H11" s="2057">
        <f t="shared" si="2"/>
        <v>223880818000</v>
      </c>
      <c r="I11" s="2057">
        <f t="shared" si="2"/>
        <v>372731586000</v>
      </c>
      <c r="J11" s="2057">
        <f t="shared" si="2"/>
        <v>465063554000</v>
      </c>
      <c r="K11" s="2057">
        <f t="shared" si="2"/>
        <v>684397606000</v>
      </c>
      <c r="L11" s="2057">
        <f t="shared" si="2"/>
        <v>1088303836000</v>
      </c>
      <c r="M11" s="2057">
        <f t="shared" si="2"/>
        <v>1497000000000</v>
      </c>
      <c r="N11" s="2057">
        <f t="shared" si="2"/>
        <v>1545167080000</v>
      </c>
      <c r="O11" s="2522"/>
      <c r="P11" s="2522"/>
      <c r="Q11" s="2522"/>
      <c r="R11" s="2522"/>
      <c r="S11" s="2522"/>
      <c r="T11" s="2522"/>
      <c r="U11" s="2522"/>
      <c r="V11" s="2522"/>
      <c r="W11" s="2522"/>
      <c r="X11" s="2522"/>
      <c r="Y11" s="2522"/>
      <c r="Z11" s="2522"/>
      <c r="AA11" s="2465"/>
      <c r="AB11" s="2465"/>
      <c r="AC11" s="2465"/>
      <c r="AD11" s="2465"/>
      <c r="AE11" s="2465"/>
      <c r="AF11" s="2465"/>
      <c r="AG11" s="2465"/>
      <c r="AH11" s="2465"/>
      <c r="AI11" s="2465"/>
      <c r="AJ11" s="2465"/>
    </row>
    <row r="12" spans="1:36">
      <c r="A12" s="1570" t="s">
        <v>76</v>
      </c>
      <c r="B12" s="1577" t="s">
        <v>538</v>
      </c>
      <c r="D12" s="1581"/>
      <c r="E12" s="1581"/>
      <c r="F12" s="1581"/>
      <c r="G12" s="1581"/>
      <c r="H12" s="2310"/>
      <c r="I12" s="2310"/>
      <c r="J12" s="2310"/>
      <c r="K12" s="2316"/>
      <c r="L12" s="2316"/>
      <c r="M12" s="2316"/>
      <c r="N12" s="2316"/>
      <c r="O12" s="2522"/>
      <c r="P12" s="2522"/>
      <c r="Q12" s="2522"/>
      <c r="R12" s="2522"/>
      <c r="S12" s="2522"/>
      <c r="T12" s="2522"/>
      <c r="U12" s="2522"/>
      <c r="V12" s="2522"/>
      <c r="W12" s="2522"/>
      <c r="X12" s="2522"/>
      <c r="Y12" s="2522"/>
      <c r="Z12" s="2522"/>
      <c r="AA12" s="2465"/>
      <c r="AB12" s="2465"/>
      <c r="AC12" s="2465"/>
      <c r="AD12" s="2465"/>
      <c r="AE12" s="2465"/>
      <c r="AF12" s="2465"/>
      <c r="AG12" s="2465"/>
      <c r="AH12" s="2465"/>
      <c r="AI12" s="2465"/>
      <c r="AJ12" s="2465"/>
    </row>
    <row r="13" spans="1:36">
      <c r="A13" s="1570" t="s">
        <v>7155</v>
      </c>
      <c r="B13" s="1570" t="s">
        <v>7155</v>
      </c>
      <c r="C13" s="1577" t="s">
        <v>201</v>
      </c>
      <c r="D13" s="1581">
        <v>89098550910</v>
      </c>
      <c r="E13" s="1581">
        <v>97313288200</v>
      </c>
      <c r="F13" s="1581">
        <v>133847546000</v>
      </c>
      <c r="G13" s="1581">
        <v>145974370600</v>
      </c>
      <c r="H13" s="2310">
        <v>194866261000</v>
      </c>
      <c r="I13" s="2310">
        <v>285065610000</v>
      </c>
      <c r="J13" s="2310">
        <v>387076899000</v>
      </c>
      <c r="K13" s="2316">
        <v>560311190000</v>
      </c>
      <c r="L13" s="2316">
        <v>902186934000</v>
      </c>
      <c r="M13" s="2316">
        <v>1190000000000</v>
      </c>
      <c r="N13" s="2316">
        <v>1272544173000</v>
      </c>
      <c r="O13" s="2522"/>
      <c r="P13" s="2522"/>
      <c r="Q13" s="2522"/>
      <c r="R13" s="2522"/>
      <c r="S13" s="2522"/>
      <c r="T13" s="2522"/>
      <c r="U13" s="2522"/>
      <c r="V13" s="2522"/>
      <c r="W13" s="2522"/>
      <c r="X13" s="2522"/>
      <c r="Y13" s="2522"/>
      <c r="Z13" s="2522"/>
      <c r="AA13" s="2465"/>
      <c r="AB13" s="2465"/>
      <c r="AC13" s="2465"/>
      <c r="AD13" s="2465"/>
      <c r="AE13" s="2465"/>
      <c r="AF13" s="2465"/>
      <c r="AG13" s="2465"/>
      <c r="AH13" s="2465"/>
      <c r="AI13" s="2465"/>
      <c r="AJ13" s="2465"/>
    </row>
    <row r="14" spans="1:36">
      <c r="A14" s="1580" t="s">
        <v>7156</v>
      </c>
      <c r="B14" s="1580" t="s">
        <v>7156</v>
      </c>
      <c r="C14" s="1577" t="s">
        <v>204</v>
      </c>
      <c r="D14" s="1581">
        <v>14874217180</v>
      </c>
      <c r="E14" s="1581">
        <v>19196046570</v>
      </c>
      <c r="F14" s="1581">
        <v>28062462460</v>
      </c>
      <c r="G14" s="1581">
        <v>34583212730</v>
      </c>
      <c r="H14" s="2310">
        <v>50491820000</v>
      </c>
      <c r="I14" s="2310">
        <v>71017678000</v>
      </c>
      <c r="J14" s="2310">
        <v>94890412000</v>
      </c>
      <c r="K14" s="2316">
        <v>131187140000</v>
      </c>
      <c r="L14" s="2316">
        <v>208838218000</v>
      </c>
      <c r="M14" s="2316">
        <v>266000000000</v>
      </c>
      <c r="N14" s="2316">
        <v>226990013000</v>
      </c>
      <c r="O14" s="2522"/>
      <c r="P14" s="2522"/>
      <c r="Q14" s="2522"/>
      <c r="R14" s="2522"/>
      <c r="S14" s="2522"/>
      <c r="T14" s="2522"/>
      <c r="U14" s="2522"/>
      <c r="V14" s="2522"/>
      <c r="W14" s="2522"/>
      <c r="X14" s="2522"/>
      <c r="Y14" s="2522"/>
      <c r="Z14" s="2522"/>
      <c r="AA14" s="2465"/>
      <c r="AB14" s="2465"/>
      <c r="AC14" s="2465"/>
      <c r="AD14" s="2465"/>
      <c r="AE14" s="2465"/>
      <c r="AF14" s="2465"/>
      <c r="AG14" s="2465"/>
      <c r="AH14" s="2465"/>
      <c r="AI14" s="2465"/>
      <c r="AJ14" s="2465"/>
    </row>
    <row r="15" spans="1:36">
      <c r="A15" s="1580" t="s">
        <v>7157</v>
      </c>
      <c r="B15" s="1580" t="s">
        <v>7157</v>
      </c>
      <c r="C15" s="1577" t="s">
        <v>204</v>
      </c>
      <c r="D15" s="1581">
        <v>8178857029</v>
      </c>
      <c r="E15" s="1581">
        <v>4247166115</v>
      </c>
      <c r="F15" s="1581">
        <v>6781493950</v>
      </c>
      <c r="G15" s="1581">
        <v>6150425785</v>
      </c>
      <c r="H15" s="1968">
        <v>4950894000</v>
      </c>
      <c r="I15" s="1968">
        <v>13052991000</v>
      </c>
      <c r="J15" s="1968">
        <v>15240497000</v>
      </c>
      <c r="K15" s="1842">
        <v>21260860000</v>
      </c>
      <c r="L15" s="1842">
        <v>26418975000</v>
      </c>
      <c r="M15" s="1842">
        <v>43429648000</v>
      </c>
      <c r="N15" s="1842">
        <v>57667553000</v>
      </c>
      <c r="O15" s="2522"/>
      <c r="P15" s="2522"/>
      <c r="Q15" s="2522"/>
      <c r="R15" s="2522"/>
      <c r="S15" s="2522"/>
      <c r="T15" s="2522"/>
      <c r="U15" s="2522"/>
      <c r="V15" s="2522"/>
      <c r="W15" s="2522"/>
      <c r="X15" s="2522"/>
      <c r="Y15" s="2522"/>
      <c r="Z15" s="2522"/>
      <c r="AA15" s="2465"/>
      <c r="AB15" s="2465"/>
      <c r="AC15" s="2465"/>
      <c r="AD15" s="2465"/>
      <c r="AE15" s="2465"/>
      <c r="AF15" s="2465"/>
      <c r="AG15" s="2465"/>
      <c r="AH15" s="2465"/>
      <c r="AI15" s="2465"/>
      <c r="AJ15" s="2465"/>
    </row>
    <row r="16" spans="1:36">
      <c r="A16" s="1580" t="s">
        <v>7158</v>
      </c>
      <c r="B16" s="1580" t="s">
        <v>7158</v>
      </c>
      <c r="C16" s="1577" t="s">
        <v>204</v>
      </c>
      <c r="D16" s="1581">
        <v>8157765766</v>
      </c>
      <c r="E16" s="1581">
        <v>7402440974</v>
      </c>
      <c r="F16" s="1581">
        <v>8770229997</v>
      </c>
      <c r="G16" s="1581">
        <v>9406802049</v>
      </c>
      <c r="H16" s="2310">
        <v>15053224000</v>
      </c>
      <c r="I16" s="2310">
        <v>29040480000</v>
      </c>
      <c r="J16" s="2310">
        <v>43919215000</v>
      </c>
      <c r="K16" s="2316">
        <v>69703460000</v>
      </c>
      <c r="L16" s="2316">
        <v>90110026000</v>
      </c>
      <c r="M16" s="2316">
        <v>92705533000</v>
      </c>
      <c r="N16" s="2316">
        <v>233751254000</v>
      </c>
      <c r="O16" s="2522"/>
      <c r="P16" s="2522"/>
      <c r="Q16" s="2522"/>
      <c r="R16" s="2522"/>
      <c r="S16" s="2522"/>
      <c r="T16" s="2522"/>
      <c r="U16" s="2522"/>
      <c r="V16" s="2522"/>
      <c r="W16" s="2522"/>
      <c r="X16" s="2522"/>
      <c r="Y16" s="2522"/>
      <c r="Z16" s="2522"/>
      <c r="AA16" s="2465"/>
      <c r="AB16" s="2465"/>
      <c r="AC16" s="2465"/>
      <c r="AD16" s="2465"/>
      <c r="AE16" s="2465"/>
      <c r="AF16" s="2465"/>
      <c r="AG16" s="2465"/>
      <c r="AH16" s="2465"/>
      <c r="AI16" s="2465"/>
      <c r="AJ16" s="2465"/>
    </row>
    <row r="17" spans="1:36">
      <c r="A17" s="1580" t="s">
        <v>7159</v>
      </c>
      <c r="B17" s="1580" t="s">
        <v>7159</v>
      </c>
      <c r="C17" s="1577" t="s">
        <v>204</v>
      </c>
      <c r="D17" s="1581">
        <v>54109042960</v>
      </c>
      <c r="E17" s="1581">
        <v>63319142820</v>
      </c>
      <c r="F17" s="1581">
        <v>86691073060</v>
      </c>
      <c r="G17" s="1581">
        <v>91182974860</v>
      </c>
      <c r="H17" s="2310">
        <v>122211308000</v>
      </c>
      <c r="I17" s="2310">
        <v>169880969000</v>
      </c>
      <c r="J17" s="2310">
        <v>228872201000</v>
      </c>
      <c r="K17" s="2316">
        <v>330929128000</v>
      </c>
      <c r="L17" s="2316">
        <v>568342402000</v>
      </c>
      <c r="M17" s="1842">
        <v>770000000000</v>
      </c>
      <c r="N17" s="1842">
        <v>690577863000</v>
      </c>
      <c r="O17" s="2522"/>
      <c r="P17" s="2522"/>
      <c r="Q17" s="2522"/>
      <c r="R17" s="2522"/>
      <c r="S17" s="2522"/>
      <c r="T17" s="2522"/>
      <c r="U17" s="2522"/>
      <c r="V17" s="2522"/>
      <c r="W17" s="2522"/>
      <c r="X17" s="2522"/>
      <c r="Y17" s="2522"/>
      <c r="Z17" s="2522"/>
      <c r="AA17" s="2465"/>
      <c r="AB17" s="2465"/>
      <c r="AC17" s="2465"/>
      <c r="AD17" s="2465"/>
      <c r="AE17" s="2465"/>
      <c r="AF17" s="2465"/>
      <c r="AG17" s="2465"/>
      <c r="AH17" s="2465"/>
      <c r="AI17" s="2465"/>
      <c r="AJ17" s="2465"/>
    </row>
    <row r="18" spans="1:36">
      <c r="A18" s="1580" t="s">
        <v>7160</v>
      </c>
      <c r="B18" s="1580" t="s">
        <v>7160</v>
      </c>
      <c r="C18" s="1577" t="s">
        <v>204</v>
      </c>
      <c r="D18" s="2637">
        <v>3778667978</v>
      </c>
      <c r="E18" s="2637">
        <v>3148491727</v>
      </c>
      <c r="F18" s="1581">
        <v>3542286570</v>
      </c>
      <c r="G18" s="1581">
        <v>4650955202</v>
      </c>
      <c r="H18" s="2310">
        <v>2159015000</v>
      </c>
      <c r="I18" s="2310">
        <v>2073492000</v>
      </c>
      <c r="J18" s="2310">
        <v>4154574000</v>
      </c>
      <c r="K18" s="2316">
        <v>7230602000</v>
      </c>
      <c r="L18" s="2316">
        <v>8477313000</v>
      </c>
      <c r="M18" s="1842">
        <v>20105760000</v>
      </c>
      <c r="N18" s="1842">
        <v>63557490000</v>
      </c>
      <c r="O18" s="2522"/>
      <c r="P18" s="2522"/>
      <c r="Q18" s="2522"/>
      <c r="R18" s="2522"/>
      <c r="S18" s="2522"/>
      <c r="T18" s="2522"/>
      <c r="U18" s="2522"/>
      <c r="V18" s="2522"/>
      <c r="W18" s="2522"/>
      <c r="X18" s="2522"/>
      <c r="Y18" s="2522"/>
      <c r="Z18" s="2522"/>
      <c r="AA18" s="2465"/>
      <c r="AB18" s="2465"/>
      <c r="AC18" s="2465"/>
      <c r="AD18" s="2465"/>
      <c r="AE18" s="2465"/>
      <c r="AF18" s="2465"/>
      <c r="AG18" s="2465"/>
      <c r="AH18" s="2465"/>
      <c r="AI18" s="2465"/>
      <c r="AJ18" s="2465"/>
    </row>
    <row r="19" spans="1:36">
      <c r="A19" s="2615" t="s">
        <v>7161</v>
      </c>
      <c r="B19" s="2615" t="s">
        <v>7161</v>
      </c>
      <c r="C19" s="1577" t="s">
        <v>201</v>
      </c>
      <c r="D19" s="2637">
        <v>26346670980</v>
      </c>
      <c r="E19" s="2637">
        <v>28623968600</v>
      </c>
      <c r="F19" s="1581">
        <v>38843994250</v>
      </c>
      <c r="G19" s="1581">
        <v>38186968310</v>
      </c>
      <c r="H19" s="2310">
        <v>29014557000</v>
      </c>
      <c r="I19" s="2310">
        <v>87665976000</v>
      </c>
      <c r="J19" s="2310">
        <v>77986655000</v>
      </c>
      <c r="K19" s="2316">
        <v>124086416000</v>
      </c>
      <c r="L19" s="2316">
        <v>186116902000</v>
      </c>
      <c r="M19" s="1842">
        <v>307000000000</v>
      </c>
      <c r="N19" s="1842">
        <v>272622907000</v>
      </c>
      <c r="O19" s="2522"/>
      <c r="P19" s="2522"/>
      <c r="Q19" s="2522"/>
      <c r="R19" s="2522"/>
      <c r="S19" s="2522"/>
      <c r="T19" s="2522"/>
      <c r="U19" s="2522"/>
      <c r="V19" s="2522"/>
      <c r="W19" s="2522"/>
      <c r="X19" s="2522"/>
      <c r="Y19" s="2522"/>
      <c r="Z19" s="2522"/>
      <c r="AA19" s="2465"/>
      <c r="AB19" s="2465"/>
      <c r="AC19" s="2465"/>
      <c r="AD19" s="2465"/>
      <c r="AE19" s="2465"/>
      <c r="AF19" s="2465"/>
      <c r="AG19" s="2465"/>
      <c r="AH19" s="2465"/>
      <c r="AI19" s="2465"/>
      <c r="AJ19" s="2465"/>
    </row>
    <row r="20" spans="1:36" s="848" customFormat="1">
      <c r="A20" s="2005" t="s">
        <v>115</v>
      </c>
      <c r="B20" s="2005" t="s">
        <v>115</v>
      </c>
      <c r="C20" s="2005" t="s">
        <v>35</v>
      </c>
      <c r="D20" s="2057">
        <f>D21+D22</f>
        <v>181607560</v>
      </c>
      <c r="E20" s="2057">
        <f t="shared" ref="E20:I20" si="3">E21+E22</f>
        <v>-14871305600</v>
      </c>
      <c r="F20" s="2057">
        <f t="shared" si="3"/>
        <v>8034472560</v>
      </c>
      <c r="G20" s="2057">
        <f t="shared" si="3"/>
        <v>35609111250</v>
      </c>
      <c r="H20" s="2057">
        <f t="shared" si="3"/>
        <v>36679262000</v>
      </c>
      <c r="I20" s="2057">
        <f t="shared" si="3"/>
        <v>54076149000</v>
      </c>
      <c r="J20" s="2057">
        <f>J11-J6</f>
        <v>80526054000</v>
      </c>
      <c r="K20" s="2057">
        <f t="shared" ref="K20:N20" si="4">K11-K6</f>
        <v>82461616000</v>
      </c>
      <c r="L20" s="2057">
        <f t="shared" si="4"/>
        <v>86989837000</v>
      </c>
      <c r="M20" s="2057">
        <f t="shared" si="4"/>
        <v>136000000000</v>
      </c>
      <c r="N20" s="2057">
        <f t="shared" si="4"/>
        <v>114462519000</v>
      </c>
      <c r="O20" s="2522"/>
      <c r="P20" s="2522"/>
      <c r="Q20" s="2522"/>
      <c r="R20" s="2522"/>
      <c r="S20" s="2522"/>
      <c r="T20" s="2522"/>
      <c r="U20" s="2522"/>
      <c r="V20" s="2522"/>
      <c r="W20" s="2522"/>
      <c r="X20" s="2522"/>
      <c r="Y20" s="2522"/>
      <c r="Z20" s="2522"/>
      <c r="AA20" s="2465"/>
      <c r="AB20" s="2465"/>
      <c r="AC20" s="2465"/>
      <c r="AD20" s="2465"/>
      <c r="AE20" s="2465"/>
      <c r="AF20" s="2465"/>
      <c r="AG20" s="2465"/>
      <c r="AH20" s="2465"/>
      <c r="AI20" s="2465"/>
      <c r="AJ20" s="2465"/>
    </row>
    <row r="21" spans="1:36">
      <c r="A21" s="1576" t="s">
        <v>120</v>
      </c>
      <c r="B21" s="1577" t="s">
        <v>6861</v>
      </c>
      <c r="C21" s="1578" t="s">
        <v>119</v>
      </c>
      <c r="D21" s="1581">
        <v>-5007369800</v>
      </c>
      <c r="E21" s="1581">
        <v>-6827254500</v>
      </c>
      <c r="F21" s="1581">
        <v>-1776475563</v>
      </c>
      <c r="G21" s="1581">
        <v>25812347700</v>
      </c>
      <c r="H21" s="1581">
        <v>22442921000</v>
      </c>
      <c r="I21" s="1581">
        <v>27037389000</v>
      </c>
      <c r="J21" s="1592"/>
      <c r="K21" s="1592"/>
      <c r="L21" s="1592"/>
      <c r="M21" s="1592"/>
      <c r="N21" s="1592"/>
      <c r="O21" s="2522"/>
      <c r="P21" s="2522"/>
      <c r="Q21" s="2522"/>
      <c r="R21" s="2522"/>
      <c r="S21" s="2522"/>
      <c r="T21" s="2522"/>
      <c r="U21" s="2522"/>
      <c r="V21" s="2522"/>
      <c r="W21" s="2522"/>
      <c r="X21" s="2522"/>
      <c r="Y21" s="2522"/>
      <c r="Z21" s="2522"/>
      <c r="AA21" s="2465"/>
      <c r="AB21" s="2465"/>
      <c r="AC21" s="2465"/>
      <c r="AD21" s="2465"/>
      <c r="AE21" s="2465"/>
      <c r="AF21" s="2465"/>
      <c r="AG21" s="2465"/>
      <c r="AH21" s="2465"/>
      <c r="AI21" s="2465"/>
      <c r="AJ21" s="2465"/>
    </row>
    <row r="22" spans="1:36" ht="15.75" customHeight="1">
      <c r="A22" s="1576" t="s">
        <v>117</v>
      </c>
      <c r="B22" s="1577" t="s">
        <v>5464</v>
      </c>
      <c r="C22" s="1578" t="s">
        <v>119</v>
      </c>
      <c r="D22" s="1581">
        <v>5188977360</v>
      </c>
      <c r="E22" s="1581">
        <v>-8044051100</v>
      </c>
      <c r="F22" s="2637">
        <v>9810948123</v>
      </c>
      <c r="G22" s="1581">
        <v>9796763550</v>
      </c>
      <c r="H22" s="1581">
        <v>14236341000</v>
      </c>
      <c r="I22" s="1581">
        <v>27038760000</v>
      </c>
      <c r="J22" s="1581"/>
      <c r="K22" s="1581"/>
      <c r="L22" s="1581"/>
      <c r="M22" s="1581"/>
      <c r="N22" s="1581"/>
      <c r="O22" s="2522"/>
      <c r="P22" s="2522"/>
      <c r="Q22" s="2522"/>
      <c r="R22" s="2522"/>
      <c r="S22" s="2522"/>
      <c r="T22" s="2522"/>
      <c r="U22" s="2522"/>
      <c r="V22" s="2522"/>
      <c r="W22" s="2522"/>
      <c r="X22" s="2522"/>
      <c r="Y22" s="2522"/>
      <c r="Z22" s="2522"/>
      <c r="AA22" s="2465"/>
      <c r="AB22" s="2465"/>
      <c r="AC22" s="2465"/>
      <c r="AD22" s="2465"/>
      <c r="AE22" s="2465"/>
      <c r="AF22" s="2465"/>
      <c r="AG22" s="2465"/>
      <c r="AH22" s="2465"/>
      <c r="AI22" s="2465"/>
      <c r="AJ22" s="2465"/>
    </row>
    <row r="23" spans="1:36">
      <c r="B23" s="1580"/>
      <c r="D23" s="2060"/>
      <c r="E23" s="2060"/>
      <c r="F23" s="2060"/>
      <c r="G23" s="2060"/>
      <c r="H23" s="2060"/>
      <c r="I23" s="2060"/>
      <c r="J23" s="2060"/>
      <c r="K23" s="2060"/>
      <c r="L23" s="2060"/>
      <c r="O23" s="2522"/>
      <c r="P23" s="2522"/>
      <c r="Q23" s="2522"/>
      <c r="R23" s="2522"/>
      <c r="S23" s="2522"/>
      <c r="T23" s="2522"/>
      <c r="U23" s="2522"/>
      <c r="V23" s="2522"/>
      <c r="W23" s="2522"/>
      <c r="X23" s="2522"/>
      <c r="Y23" s="2522"/>
      <c r="Z23" s="2522"/>
      <c r="AA23" s="2465"/>
      <c r="AB23" s="2465"/>
      <c r="AC23" s="2465"/>
      <c r="AD23" s="2465"/>
      <c r="AE23" s="2465"/>
      <c r="AF23" s="2465"/>
      <c r="AG23" s="2465"/>
      <c r="AH23" s="2465"/>
      <c r="AI23" s="2465"/>
      <c r="AJ23" s="2465"/>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2"/>
      <c r="P24" s="2522"/>
      <c r="Q24" s="2522"/>
      <c r="R24" s="2522"/>
      <c r="S24" s="2522"/>
      <c r="T24" s="2522"/>
      <c r="U24" s="2522"/>
      <c r="V24" s="2522"/>
      <c r="W24" s="2522"/>
      <c r="X24" s="2522"/>
      <c r="Y24" s="2522"/>
      <c r="Z24" s="2522"/>
      <c r="AA24" s="2465"/>
      <c r="AB24" s="2465"/>
      <c r="AC24" s="2465"/>
      <c r="AD24" s="2465"/>
      <c r="AE24" s="2465"/>
      <c r="AF24" s="2465"/>
      <c r="AG24" s="2465"/>
      <c r="AH24" s="2465"/>
      <c r="AI24" s="2465"/>
      <c r="AJ24" s="2465"/>
    </row>
    <row r="25" spans="1:36">
      <c r="A25" s="1576"/>
      <c r="O25" s="2522"/>
      <c r="P25" s="2522"/>
      <c r="Q25" s="2522"/>
      <c r="R25" s="2522"/>
      <c r="S25" s="2522"/>
      <c r="T25" s="2522"/>
      <c r="U25" s="2522"/>
      <c r="V25" s="2522"/>
      <c r="W25" s="2522"/>
      <c r="X25" s="2522"/>
      <c r="Y25" s="2522"/>
      <c r="Z25" s="2522"/>
      <c r="AA25" s="2465"/>
      <c r="AB25" s="2465"/>
      <c r="AC25" s="2465"/>
      <c r="AD25" s="2465"/>
      <c r="AE25" s="2465"/>
      <c r="AF25" s="2465"/>
      <c r="AG25" s="2465"/>
      <c r="AH25" s="2465"/>
      <c r="AI25" s="2465"/>
      <c r="AJ25" s="2465"/>
    </row>
    <row r="26" spans="1:36">
      <c r="O26" s="2522"/>
      <c r="P26" s="2522"/>
      <c r="Q26" s="2522"/>
      <c r="R26" s="2522"/>
      <c r="S26" s="2522"/>
      <c r="T26" s="2522"/>
      <c r="U26" s="2522"/>
      <c r="V26" s="2522"/>
      <c r="W26" s="2522"/>
      <c r="X26" s="2522"/>
      <c r="Y26" s="2522"/>
      <c r="Z26" s="2522"/>
      <c r="AA26" s="2465"/>
      <c r="AB26" s="2465"/>
      <c r="AC26" s="2465"/>
      <c r="AD26" s="2465"/>
      <c r="AE26" s="2465"/>
      <c r="AF26" s="2465"/>
      <c r="AG26" s="2465"/>
      <c r="AH26" s="2465"/>
      <c r="AI26" s="2465"/>
      <c r="AJ26" s="2465"/>
    </row>
    <row r="27" spans="1:36">
      <c r="A27" s="1576"/>
      <c r="B27" s="1570" t="s">
        <v>284</v>
      </c>
      <c r="D27" s="2641">
        <f t="shared" ref="D27:N27" si="5">D6-D7-D10</f>
        <v>0</v>
      </c>
      <c r="E27" s="2641">
        <f t="shared" si="5"/>
        <v>0</v>
      </c>
      <c r="F27" s="2641">
        <f t="shared" si="5"/>
        <v>0</v>
      </c>
      <c r="G27" s="2641">
        <f t="shared" si="5"/>
        <v>0</v>
      </c>
      <c r="H27" s="2641">
        <f t="shared" si="5"/>
        <v>0</v>
      </c>
      <c r="I27" s="2641">
        <f t="shared" si="5"/>
        <v>0</v>
      </c>
      <c r="J27" s="2641">
        <f t="shared" si="5"/>
        <v>0</v>
      </c>
      <c r="K27" s="2641">
        <f t="shared" si="5"/>
        <v>0</v>
      </c>
      <c r="L27" s="2641">
        <f t="shared" si="5"/>
        <v>0</v>
      </c>
      <c r="M27" s="2641">
        <f t="shared" si="5"/>
        <v>0</v>
      </c>
      <c r="N27" s="2641">
        <f t="shared" si="5"/>
        <v>0</v>
      </c>
      <c r="O27" s="365"/>
      <c r="P27" s="365"/>
      <c r="Q27" s="365"/>
      <c r="R27" s="365"/>
      <c r="S27" s="365"/>
      <c r="T27" s="365"/>
      <c r="U27" s="365"/>
      <c r="V27" s="365"/>
      <c r="W27" s="365"/>
      <c r="X27" s="365"/>
      <c r="Y27" s="365"/>
      <c r="Z27" s="365"/>
    </row>
    <row r="28" spans="1:36">
      <c r="B28" s="1570" t="s">
        <v>358</v>
      </c>
      <c r="D28" s="2641" t="e">
        <f>D7-D8-D9-#REF!</f>
        <v>#REF!</v>
      </c>
      <c r="E28" s="2641" t="e">
        <f>E7-E8-E9-#REF!</f>
        <v>#REF!</v>
      </c>
      <c r="F28" s="2641" t="e">
        <f>F7-F8-F9-#REF!</f>
        <v>#REF!</v>
      </c>
      <c r="G28" s="2641" t="e">
        <f>G7-G8-G9-#REF!</f>
        <v>#REF!</v>
      </c>
      <c r="H28" s="2641" t="e">
        <f>H7-H8-H9-#REF!</f>
        <v>#REF!</v>
      </c>
      <c r="I28" s="2641" t="e">
        <f>I7-I8-I9-#REF!</f>
        <v>#REF!</v>
      </c>
      <c r="J28" s="2641" t="e">
        <f>J7-J8-J9-#REF!</f>
        <v>#REF!</v>
      </c>
      <c r="K28" s="2641" t="e">
        <f>K7-K8-K9-#REF!</f>
        <v>#REF!</v>
      </c>
      <c r="L28" s="2641" t="e">
        <f>L7-L8-L9-#REF!</f>
        <v>#REF!</v>
      </c>
      <c r="M28" s="2641" t="e">
        <f>M7-M8-M9-#REF!</f>
        <v>#REF!</v>
      </c>
      <c r="N28" s="2641" t="e">
        <f>N7-N8-N9-#REF!</f>
        <v>#REF!</v>
      </c>
      <c r="O28" s="365"/>
      <c r="P28" s="365"/>
      <c r="Q28" s="365"/>
      <c r="R28" s="365"/>
      <c r="S28" s="365"/>
      <c r="T28" s="365"/>
      <c r="U28" s="365"/>
      <c r="V28" s="365"/>
      <c r="W28" s="365"/>
      <c r="X28" s="365"/>
      <c r="Y28" s="365"/>
      <c r="Z28" s="365"/>
    </row>
    <row r="29" spans="1:36">
      <c r="B29" s="1570" t="s">
        <v>142</v>
      </c>
      <c r="D29" s="2641" t="e">
        <f>D8-#REF!-#REF!-#REF!-#REF!</f>
        <v>#REF!</v>
      </c>
      <c r="E29" s="2641" t="e">
        <f>E8-#REF!-#REF!-#REF!-#REF!</f>
        <v>#REF!</v>
      </c>
      <c r="F29" s="2642" t="e">
        <f>F8-#REF!-#REF!-#REF!</f>
        <v>#REF!</v>
      </c>
      <c r="G29" s="2642" t="e">
        <f>G8-#REF!-#REF!-#REF!</f>
        <v>#REF!</v>
      </c>
      <c r="H29" s="2642" t="e">
        <f>H8-#REF!-#REF!-#REF!</f>
        <v>#REF!</v>
      </c>
      <c r="I29" s="2642" t="e">
        <f>I8-#REF!-#REF!-#REF!</f>
        <v>#REF!</v>
      </c>
      <c r="J29" s="2642" t="e">
        <f>J8-#REF!-#REF!-#REF!</f>
        <v>#REF!</v>
      </c>
      <c r="K29" s="2643" t="e">
        <f>K8-#REF!-#REF!-#REF!</f>
        <v>#REF!</v>
      </c>
      <c r="L29" s="2643" t="e">
        <f>L8-#REF!-#REF!-#REF!</f>
        <v>#REF!</v>
      </c>
      <c r="M29" s="2643" t="e">
        <f>M8-#REF!-#REF!-#REF!</f>
        <v>#REF!</v>
      </c>
      <c r="N29" s="2643" t="e">
        <f>N8-#REF!-#REF!-#REF!</f>
        <v>#REF!</v>
      </c>
      <c r="O29" s="365"/>
      <c r="P29" s="365"/>
      <c r="Q29" s="365"/>
      <c r="R29" s="365"/>
      <c r="S29" s="365"/>
      <c r="T29" s="365"/>
      <c r="U29" s="365"/>
      <c r="V29" s="365"/>
      <c r="W29" s="365"/>
      <c r="X29" s="365"/>
      <c r="Y29" s="365"/>
      <c r="Z29" s="365"/>
    </row>
    <row r="30" spans="1:36">
      <c r="B30" s="1570" t="s">
        <v>145</v>
      </c>
      <c r="D30" s="2641" t="e">
        <f>D11-D13-#REF!</f>
        <v>#REF!</v>
      </c>
      <c r="E30" s="2641" t="e">
        <f>E11-E13-#REF!</f>
        <v>#REF!</v>
      </c>
      <c r="F30" s="2641" t="e">
        <f>F11-F13-#REF!</f>
        <v>#REF!</v>
      </c>
      <c r="G30" s="2641" t="e">
        <f>G11-G13-#REF!</f>
        <v>#REF!</v>
      </c>
      <c r="H30" s="2641" t="e">
        <f>H11-H13-#REF!</f>
        <v>#REF!</v>
      </c>
      <c r="I30" s="2641" t="e">
        <f>I11-I13-#REF!</f>
        <v>#REF!</v>
      </c>
      <c r="J30" s="2641" t="e">
        <f>J11-J13-#REF!</f>
        <v>#REF!</v>
      </c>
      <c r="K30" s="2641" t="e">
        <f>K11-K13-#REF!</f>
        <v>#REF!</v>
      </c>
      <c r="L30" s="2641" t="e">
        <f>L11-L13-#REF!</f>
        <v>#REF!</v>
      </c>
      <c r="M30" s="2641" t="e">
        <f>M11-M13-#REF!</f>
        <v>#REF!</v>
      </c>
      <c r="N30" s="2641" t="e">
        <f>N11-N13-#REF!</f>
        <v>#REF!</v>
      </c>
      <c r="O30" s="365"/>
      <c r="P30" s="365"/>
      <c r="Q30" s="365"/>
      <c r="R30" s="365"/>
      <c r="S30" s="365"/>
      <c r="T30" s="365"/>
      <c r="U30" s="365"/>
      <c r="V30" s="365"/>
      <c r="W30" s="365"/>
      <c r="X30" s="365"/>
      <c r="Y30" s="365"/>
      <c r="Z30" s="365"/>
    </row>
    <row r="31" spans="1:36">
      <c r="B31" s="1570" t="s">
        <v>623</v>
      </c>
      <c r="D31" s="2641">
        <f t="shared" ref="D31:J31" si="6">D13-D14-D15-D16-D17-D18</f>
        <v>-3</v>
      </c>
      <c r="E31" s="2641">
        <f t="shared" si="6"/>
        <v>-6</v>
      </c>
      <c r="F31" s="2642">
        <f t="shared" si="6"/>
        <v>-37</v>
      </c>
      <c r="G31" s="2642">
        <f t="shared" si="6"/>
        <v>-26</v>
      </c>
      <c r="H31" s="2642">
        <f t="shared" si="6"/>
        <v>0</v>
      </c>
      <c r="I31" s="2642">
        <f t="shared" si="6"/>
        <v>0</v>
      </c>
      <c r="J31" s="2642">
        <f t="shared" si="6"/>
        <v>0</v>
      </c>
      <c r="K31" s="2641" t="e">
        <f>K13-K14-K15-K16-K17-K18-K19-#REF!-#REF!-#REF!</f>
        <v>#REF!</v>
      </c>
      <c r="L31" s="2641" t="e">
        <f>L13-L14-L15-L16-L17-L18-L19-#REF!-#REF!-#REF!</f>
        <v>#REF!</v>
      </c>
      <c r="M31" s="2641" t="e">
        <f>M13-M14-M15-M16-M17-M18-M19-#REF!-#REF!-#REF!</f>
        <v>#REF!</v>
      </c>
      <c r="N31" s="2641" t="e">
        <f>N13-N14-N15-N16-N17-N18-N19-#REF!-#REF!-#REF!</f>
        <v>#REF!</v>
      </c>
      <c r="O31" s="365"/>
      <c r="P31" s="365"/>
      <c r="Q31" s="365"/>
      <c r="R31" s="365"/>
      <c r="S31" s="365"/>
      <c r="T31" s="365"/>
      <c r="U31" s="365"/>
      <c r="V31" s="365"/>
      <c r="W31" s="365"/>
      <c r="X31" s="365"/>
      <c r="Y31" s="365"/>
      <c r="Z31" s="365"/>
    </row>
    <row r="32" spans="1:36">
      <c r="B32" s="1570" t="s">
        <v>148</v>
      </c>
      <c r="D32" s="2644">
        <f t="shared" ref="D32:I32" si="7">D20-D21-D22</f>
        <v>0</v>
      </c>
      <c r="E32" s="2644">
        <f t="shared" si="7"/>
        <v>0</v>
      </c>
      <c r="F32" s="2644">
        <f t="shared" si="7"/>
        <v>0</v>
      </c>
      <c r="G32" s="2644">
        <f t="shared" si="7"/>
        <v>0</v>
      </c>
      <c r="H32" s="2644">
        <f t="shared" si="7"/>
        <v>0</v>
      </c>
      <c r="I32" s="2644">
        <f t="shared" si="7"/>
        <v>0</v>
      </c>
      <c r="J32" s="2644" t="e">
        <f>J20-#REF!-#REF!</f>
        <v>#REF!</v>
      </c>
      <c r="K32" s="2644" t="e">
        <f>K20-#REF!-#REF!</f>
        <v>#REF!</v>
      </c>
      <c r="L32" s="2644" t="e">
        <f>L20-#REF!-#REF!</f>
        <v>#REF!</v>
      </c>
      <c r="M32" s="2644" t="e">
        <f>M20-#REF!-#REF!</f>
        <v>#REF!</v>
      </c>
      <c r="N32" s="2644" t="e">
        <f>N20-#REF!-#REF!</f>
        <v>#REF!</v>
      </c>
      <c r="O32" s="365"/>
      <c r="P32" s="365"/>
      <c r="Q32" s="365"/>
      <c r="R32" s="365"/>
      <c r="S32" s="365"/>
      <c r="T32" s="365"/>
      <c r="U32" s="365"/>
      <c r="V32" s="365"/>
      <c r="W32" s="365"/>
      <c r="X32" s="365"/>
      <c r="Y32" s="365"/>
      <c r="Z32" s="365"/>
    </row>
    <row r="33" spans="2:26">
      <c r="B33" s="1570" t="s">
        <v>1174</v>
      </c>
      <c r="D33" s="2644" t="e">
        <f>D21-#REF!-#REF!-#REF!-#REF!</f>
        <v>#REF!</v>
      </c>
      <c r="E33" s="2644" t="e">
        <f>E21-#REF!-#REF!-#REF!-#REF!</f>
        <v>#REF!</v>
      </c>
      <c r="F33" s="2644" t="e">
        <f>F21-#REF!-#REF!-#REF!-#REF!</f>
        <v>#REF!</v>
      </c>
      <c r="G33" s="2644" t="e">
        <f>G21-#REF!-#REF!-#REF!-#REF!</f>
        <v>#REF!</v>
      </c>
      <c r="H33" s="2644" t="e">
        <f>H21-#REF!-#REF!-#REF!-#REF!</f>
        <v>#REF!</v>
      </c>
      <c r="I33" s="2644" t="e">
        <f>I21-#REF!-#REF!-#REF!-#REF!</f>
        <v>#REF!</v>
      </c>
      <c r="J33" s="2644"/>
      <c r="K33" s="2644"/>
      <c r="L33" s="2644"/>
      <c r="M33" s="2644"/>
      <c r="N33" s="2644"/>
      <c r="O33" s="365"/>
      <c r="P33" s="365"/>
      <c r="Q33" s="365"/>
      <c r="R33" s="365"/>
      <c r="S33" s="365"/>
      <c r="T33" s="365"/>
      <c r="U33" s="365"/>
      <c r="V33" s="365"/>
      <c r="W33" s="365"/>
      <c r="X33" s="365"/>
      <c r="Y33" s="365"/>
      <c r="Z33" s="365"/>
    </row>
    <row r="34" spans="2:26" ht="15.75" thickBot="1">
      <c r="B34" s="1570" t="s">
        <v>362</v>
      </c>
      <c r="D34" s="2060" t="e">
        <f>D22-#REF!-#REF!</f>
        <v>#REF!</v>
      </c>
      <c r="E34" s="2060" t="e">
        <f>E22-#REF!-#REF!</f>
        <v>#REF!</v>
      </c>
      <c r="F34" s="2060" t="e">
        <f>F22-#REF!-#REF!</f>
        <v>#REF!</v>
      </c>
      <c r="G34" s="2060" t="e">
        <f>G22-#REF!-#REF!</f>
        <v>#REF!</v>
      </c>
      <c r="H34" s="2060" t="e">
        <f>H22-#REF!-#REF!</f>
        <v>#REF!</v>
      </c>
      <c r="I34" s="2060" t="e">
        <f>I22-#REF!-#REF!</f>
        <v>#REF!</v>
      </c>
      <c r="J34" s="2060"/>
      <c r="K34" s="2060"/>
      <c r="L34" s="2060"/>
      <c r="M34" s="2060"/>
      <c r="N34" s="2060"/>
    </row>
    <row r="35" spans="2:26" ht="15.75" thickBot="1">
      <c r="B35" s="1570" t="s">
        <v>6869</v>
      </c>
      <c r="D35" s="2645"/>
      <c r="E35" s="2646"/>
      <c r="F35" s="1585"/>
      <c r="G35" s="1585"/>
      <c r="H35" s="1585"/>
      <c r="I35" s="1585"/>
      <c r="J35" s="2060" t="e">
        <f>#REF!-#REF!-#REF!</f>
        <v>#REF!</v>
      </c>
      <c r="K35" s="2647" t="e">
        <f>#REF!-#REF!-#REF!</f>
        <v>#REF!</v>
      </c>
      <c r="L35" s="2647" t="e">
        <f>#REF!-#REF!-#REF!</f>
        <v>#REF!</v>
      </c>
      <c r="M35" s="2647" t="e">
        <f>#REF!-#REF!-#REF!</f>
        <v>#REF!</v>
      </c>
      <c r="N35" s="2647"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v>9.8864000000000001</v>
      </c>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row r="43" spans="2:26">
      <c r="N43" s="1570">
        <v>31000000</v>
      </c>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D6" activePane="bottomRight" state="frozen"/>
      <selection pane="topRight" activeCell="D1" sqref="D1"/>
      <selection pane="bottomLeft" activeCell="A6" sqref="A6"/>
      <selection pane="bottomRight" activeCell="M38" sqref="M38"/>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8" width="31.2851562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3" t="s">
        <v>6870</v>
      </c>
      <c r="B1" s="1603" t="s">
        <v>6871</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6872</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2" t="s">
        <v>33</v>
      </c>
      <c r="B6" s="2392" t="s">
        <v>452</v>
      </c>
      <c r="C6" s="2347" t="s">
        <v>35</v>
      </c>
      <c r="D6" s="2393"/>
      <c r="E6" s="2393"/>
      <c r="F6" s="2393"/>
      <c r="G6" s="2393"/>
      <c r="H6" s="2393"/>
      <c r="I6" s="2394">
        <v>228300000000000</v>
      </c>
      <c r="J6" s="2394">
        <v>279500000000000</v>
      </c>
      <c r="K6" s="2394">
        <v>315900000000000</v>
      </c>
      <c r="L6" s="2395">
        <v>430000000000000</v>
      </c>
      <c r="M6" s="2395">
        <v>463000000000000</v>
      </c>
      <c r="N6" s="2395">
        <v>588000000000000</v>
      </c>
      <c r="O6" s="2395">
        <v>719000000000000</v>
      </c>
      <c r="P6" s="2395">
        <v>733000000000000</v>
      </c>
      <c r="Q6" s="2395">
        <f>Q7+Q18</f>
        <v>829000000000000</v>
      </c>
      <c r="R6" s="2395">
        <f t="shared" ref="R6:V6" si="0">R7+R18</f>
        <v>876000000000000</v>
      </c>
      <c r="S6" s="2395">
        <f t="shared" si="0"/>
        <v>997000000000000</v>
      </c>
      <c r="T6" s="2395">
        <f t="shared" si="0"/>
        <v>1084000000000000</v>
      </c>
      <c r="U6" s="2395">
        <f t="shared" si="0"/>
        <v>1179000000000000</v>
      </c>
      <c r="V6" s="2395">
        <f t="shared" si="0"/>
        <v>1283000000000000</v>
      </c>
      <c r="W6" s="2393"/>
      <c r="X6" s="2393"/>
      <c r="Y6" s="2396"/>
      <c r="Z6" s="2396"/>
      <c r="AA6" s="2396"/>
      <c r="AB6" s="2396"/>
      <c r="AC6" s="2396"/>
      <c r="AD6" s="2396"/>
      <c r="AE6" s="2396"/>
    </row>
    <row r="7" spans="1:31">
      <c r="A7" s="1611" t="s">
        <v>36</v>
      </c>
      <c r="B7" s="1611" t="s">
        <v>36</v>
      </c>
      <c r="C7" s="1613" t="s">
        <v>38</v>
      </c>
      <c r="D7" s="1605"/>
      <c r="E7" s="1605"/>
      <c r="F7" s="1605"/>
      <c r="G7" s="1605"/>
      <c r="H7" s="1605"/>
      <c r="I7" s="1892">
        <v>224500000000000</v>
      </c>
      <c r="J7" s="1892">
        <v>271600000000000.03</v>
      </c>
      <c r="K7" s="1892">
        <v>311700000000000</v>
      </c>
      <c r="L7" s="2079">
        <f t="shared" ref="L7:O7" si="1">L8+L19</f>
        <v>420000000000000</v>
      </c>
      <c r="M7" s="2079">
        <f t="shared" si="1"/>
        <v>455000000000000</v>
      </c>
      <c r="N7" s="2079">
        <f t="shared" si="1"/>
        <v>576000000000000</v>
      </c>
      <c r="O7" s="2079">
        <f t="shared" si="1"/>
        <v>708000000000000</v>
      </c>
      <c r="P7" s="2079">
        <f>P6-P18</f>
        <v>723000000000000</v>
      </c>
      <c r="Q7" s="2079">
        <f>Q8+Q19</f>
        <v>818000000000000</v>
      </c>
      <c r="R7" s="2079">
        <f t="shared" ref="R7:V7" si="2">R8+R19</f>
        <v>865000000000000</v>
      </c>
      <c r="S7" s="2079">
        <f t="shared" si="2"/>
        <v>985000000000000</v>
      </c>
      <c r="T7" s="2079">
        <f t="shared" si="2"/>
        <v>1075000000000000</v>
      </c>
      <c r="U7" s="2079">
        <f t="shared" si="2"/>
        <v>1174000000000000</v>
      </c>
      <c r="V7" s="2079">
        <f t="shared" si="2"/>
        <v>1278000000000000</v>
      </c>
      <c r="W7" s="1605"/>
      <c r="X7" s="1605"/>
    </row>
    <row r="8" spans="1:31">
      <c r="A8" s="1602" t="s">
        <v>6873</v>
      </c>
      <c r="B8" s="1602" t="s">
        <v>6874</v>
      </c>
      <c r="C8" s="1612" t="s">
        <v>41</v>
      </c>
      <c r="D8" s="1605"/>
      <c r="E8" s="1605"/>
      <c r="F8" s="1605"/>
      <c r="G8" s="1605"/>
      <c r="H8" s="1605"/>
      <c r="I8" s="1892">
        <v>191700000000000</v>
      </c>
      <c r="J8" s="1892">
        <v>236300000000000</v>
      </c>
      <c r="K8" s="1892">
        <v>265899999999999.97</v>
      </c>
      <c r="L8" s="2397">
        <v>363000000000000</v>
      </c>
      <c r="M8" s="2397">
        <v>373000000000000</v>
      </c>
      <c r="N8" s="2397">
        <v>483000000000000</v>
      </c>
      <c r="O8" s="2397">
        <v>608000000000000</v>
      </c>
      <c r="P8" s="2397">
        <v>617000000000000</v>
      </c>
      <c r="Q8" s="2397">
        <f>Q9+Q12</f>
        <v>687000000000000</v>
      </c>
      <c r="R8" s="2397">
        <f t="shared" ref="R8:V8" si="3">R9+R12</f>
        <v>718000000000000</v>
      </c>
      <c r="S8" s="2397">
        <f t="shared" si="3"/>
        <v>757000000000000</v>
      </c>
      <c r="T8" s="2397">
        <f t="shared" si="3"/>
        <v>822000000000000</v>
      </c>
      <c r="U8" s="2397">
        <f t="shared" si="3"/>
        <v>938000000000000</v>
      </c>
      <c r="V8" s="2397">
        <f t="shared" si="3"/>
        <v>1038000000000000</v>
      </c>
      <c r="W8" s="1605"/>
      <c r="X8" s="1605"/>
    </row>
    <row r="9" spans="1:31">
      <c r="A9" s="1619" t="s">
        <v>6875</v>
      </c>
      <c r="B9" s="1619" t="s">
        <v>6876</v>
      </c>
      <c r="C9" s="1611" t="s">
        <v>44</v>
      </c>
      <c r="D9" s="1605"/>
      <c r="E9" s="1605"/>
      <c r="F9" s="1605"/>
      <c r="G9" s="1605"/>
      <c r="H9" s="1605"/>
      <c r="I9" s="1892">
        <v>66599999999999.992</v>
      </c>
      <c r="J9" s="1892">
        <v>83300000000000</v>
      </c>
      <c r="K9" s="1892">
        <v>77000000000000</v>
      </c>
      <c r="L9" s="2397">
        <v>90000000000000</v>
      </c>
      <c r="M9" s="2397">
        <v>61000000000000</v>
      </c>
      <c r="N9" s="2079">
        <v>69000000000000</v>
      </c>
      <c r="O9" s="2079">
        <v>110000000000000</v>
      </c>
      <c r="P9" s="2079">
        <v>125000000000000</v>
      </c>
      <c r="Q9" s="2079">
        <f>Q10+Q11</f>
        <v>121000000000000</v>
      </c>
      <c r="R9" s="2079">
        <f t="shared" ref="R9:V9" si="4">R10+R11</f>
        <v>100000000000000</v>
      </c>
      <c r="S9" s="2079">
        <f t="shared" si="4"/>
        <v>68000000000000</v>
      </c>
      <c r="T9" s="2079">
        <f t="shared" si="4"/>
        <v>54000000000000</v>
      </c>
      <c r="U9" s="2079">
        <f t="shared" si="4"/>
        <v>44000000000000</v>
      </c>
      <c r="V9" s="2079">
        <f t="shared" si="4"/>
        <v>36000000000000</v>
      </c>
      <c r="W9" s="1605"/>
      <c r="X9" s="1605"/>
    </row>
    <row r="10" spans="1:31">
      <c r="A10" s="1619" t="s">
        <v>7085</v>
      </c>
      <c r="B10" s="1619" t="s">
        <v>3999</v>
      </c>
      <c r="C10" s="1611" t="s">
        <v>7098</v>
      </c>
      <c r="D10" s="1605"/>
      <c r="E10" s="1605"/>
      <c r="F10" s="1605"/>
      <c r="G10" s="1605"/>
      <c r="H10" s="1605"/>
      <c r="I10" s="1892"/>
      <c r="J10" s="1892"/>
      <c r="K10" s="1892"/>
      <c r="L10" s="2397"/>
      <c r="M10" s="2397"/>
      <c r="N10" s="2079"/>
      <c r="O10" s="2079"/>
      <c r="P10" s="2079"/>
      <c r="Q10" s="2079">
        <v>91000000000000</v>
      </c>
      <c r="R10" s="2079">
        <v>73000000000000</v>
      </c>
      <c r="S10" s="2079">
        <v>50000000000000</v>
      </c>
      <c r="T10" s="2079">
        <v>38000000000000</v>
      </c>
      <c r="U10" s="2079">
        <v>30000000000000</v>
      </c>
      <c r="V10" s="2079">
        <v>25000000000000</v>
      </c>
      <c r="W10" s="1605"/>
      <c r="X10" s="1605"/>
    </row>
    <row r="11" spans="1:31">
      <c r="A11" s="1619" t="s">
        <v>7086</v>
      </c>
      <c r="B11" s="1619" t="s">
        <v>7086</v>
      </c>
      <c r="C11" s="1611" t="s">
        <v>7098</v>
      </c>
      <c r="D11" s="1605"/>
      <c r="E11" s="1605"/>
      <c r="F11" s="1605"/>
      <c r="G11" s="1605"/>
      <c r="H11" s="1605"/>
      <c r="I11" s="1892"/>
      <c r="J11" s="1892"/>
      <c r="K11" s="1892"/>
      <c r="L11" s="2397"/>
      <c r="M11" s="2397"/>
      <c r="N11" s="2079"/>
      <c r="O11" s="2079"/>
      <c r="P11" s="2079"/>
      <c r="Q11" s="2079">
        <v>30000000000000</v>
      </c>
      <c r="R11" s="2079">
        <v>27000000000000</v>
      </c>
      <c r="S11" s="2079">
        <v>18000000000000</v>
      </c>
      <c r="T11" s="2079">
        <v>16000000000000</v>
      </c>
      <c r="U11" s="2079">
        <v>14000000000000</v>
      </c>
      <c r="V11" s="2079">
        <v>11000000000000</v>
      </c>
      <c r="W11" s="1605"/>
      <c r="X11" s="1605"/>
    </row>
    <row r="12" spans="1:31">
      <c r="A12" s="2398" t="s">
        <v>6877</v>
      </c>
      <c r="B12" s="2398" t="s">
        <v>6878</v>
      </c>
      <c r="C12" s="1611" t="s">
        <v>44</v>
      </c>
      <c r="D12" s="1605"/>
      <c r="E12" s="1605"/>
      <c r="F12" s="1605"/>
      <c r="G12" s="1605"/>
      <c r="H12" s="1605"/>
      <c r="I12" s="1892">
        <v>125200000000000</v>
      </c>
      <c r="J12" s="1892">
        <v>153000000000000</v>
      </c>
      <c r="K12" s="1892">
        <v>188900000000000</v>
      </c>
      <c r="L12" s="2397">
        <v>274000000000000</v>
      </c>
      <c r="M12" s="2397">
        <v>312000000000000</v>
      </c>
      <c r="N12" s="2079">
        <v>414000000000000</v>
      </c>
      <c r="O12" s="2079">
        <v>497000000000000</v>
      </c>
      <c r="P12" s="2079">
        <v>493000000000000</v>
      </c>
      <c r="Q12" s="2079">
        <f>Q13+Q14+Q15+Q16+Q17</f>
        <v>566000000000000</v>
      </c>
      <c r="R12" s="2079">
        <f t="shared" ref="R12:V12" si="5">R13+R14+R15+R16+R17</f>
        <v>618000000000000</v>
      </c>
      <c r="S12" s="2079">
        <f t="shared" si="5"/>
        <v>689000000000000</v>
      </c>
      <c r="T12" s="2079">
        <f t="shared" si="5"/>
        <v>768000000000000</v>
      </c>
      <c r="U12" s="2079">
        <f t="shared" si="5"/>
        <v>894000000000000</v>
      </c>
      <c r="V12" s="2079">
        <f t="shared" si="5"/>
        <v>1002000000000000</v>
      </c>
      <c r="W12" s="1605"/>
      <c r="X12" s="1605"/>
    </row>
    <row r="13" spans="1:31">
      <c r="A13" s="1619" t="s">
        <v>7087</v>
      </c>
      <c r="B13" s="13" t="s">
        <v>3997</v>
      </c>
      <c r="C13" s="1611" t="s">
        <v>7099</v>
      </c>
      <c r="D13" s="1605"/>
      <c r="E13" s="1605"/>
      <c r="F13" s="1605"/>
      <c r="G13" s="1605"/>
      <c r="H13" s="1605"/>
      <c r="I13" s="1892"/>
      <c r="J13" s="1892"/>
      <c r="K13" s="1892"/>
      <c r="L13" s="2397"/>
      <c r="M13" s="2397"/>
      <c r="N13" s="2079"/>
      <c r="O13" s="2079"/>
      <c r="P13" s="2079"/>
      <c r="Q13" s="2079">
        <v>47000000000000</v>
      </c>
      <c r="R13" s="2079">
        <v>48000000000000</v>
      </c>
      <c r="S13" s="2079">
        <v>57000000000000</v>
      </c>
      <c r="T13" s="2079">
        <v>65000000000000</v>
      </c>
      <c r="U13" s="2079">
        <v>82000000000000</v>
      </c>
      <c r="V13" s="2079">
        <v>97000000000000</v>
      </c>
      <c r="W13" s="1605"/>
      <c r="X13" s="1605"/>
    </row>
    <row r="14" spans="1:31">
      <c r="A14" s="1619" t="s">
        <v>7085</v>
      </c>
      <c r="B14" s="1619" t="s">
        <v>3999</v>
      </c>
      <c r="C14" s="1611" t="s">
        <v>7099</v>
      </c>
      <c r="D14" s="1605"/>
      <c r="E14" s="1605"/>
      <c r="F14" s="1605"/>
      <c r="G14" s="1605"/>
      <c r="H14" s="1605"/>
      <c r="I14" s="1892"/>
      <c r="J14" s="1892"/>
      <c r="K14" s="1892"/>
      <c r="L14" s="2397"/>
      <c r="M14" s="2397"/>
      <c r="N14" s="2079"/>
      <c r="O14" s="2079"/>
      <c r="P14" s="2079"/>
      <c r="Q14" s="2079">
        <v>141000000000000</v>
      </c>
      <c r="R14" s="2079">
        <v>135000000000000</v>
      </c>
      <c r="S14" s="2079">
        <v>150000000000000</v>
      </c>
      <c r="T14" s="2079">
        <v>162000000000000</v>
      </c>
      <c r="U14" s="2079">
        <v>191000000000000</v>
      </c>
      <c r="V14" s="2079">
        <v>218000000000000</v>
      </c>
      <c r="W14" s="1605"/>
      <c r="X14" s="1605"/>
    </row>
    <row r="15" spans="1:31">
      <c r="A15" t="s">
        <v>162</v>
      </c>
      <c r="B15" s="13" t="s">
        <v>162</v>
      </c>
      <c r="C15" s="1611" t="s">
        <v>7099</v>
      </c>
      <c r="D15" s="1605"/>
      <c r="E15" s="1605"/>
      <c r="F15" s="1605"/>
      <c r="G15" s="1605"/>
      <c r="H15" s="1605"/>
      <c r="I15" s="1892"/>
      <c r="J15" s="1892"/>
      <c r="K15" s="1892"/>
      <c r="L15" s="2397"/>
      <c r="M15" s="2397"/>
      <c r="N15" s="2079"/>
      <c r="O15" s="2079"/>
      <c r="P15" s="2079"/>
      <c r="Q15" s="2079">
        <v>209000000000000</v>
      </c>
      <c r="R15" s="2079">
        <v>241000000000000</v>
      </c>
      <c r="S15" s="2079">
        <v>252000000000000</v>
      </c>
      <c r="T15" s="2079">
        <v>270000000000000</v>
      </c>
      <c r="U15" s="2079">
        <v>316000000000000</v>
      </c>
      <c r="V15" s="2079">
        <v>356000000000000</v>
      </c>
      <c r="W15" s="1605"/>
      <c r="X15" s="1605"/>
    </row>
    <row r="16" spans="1:31">
      <c r="A16" t="s">
        <v>7088</v>
      </c>
      <c r="B16" s="13" t="s">
        <v>4918</v>
      </c>
      <c r="C16" s="1611" t="s">
        <v>7099</v>
      </c>
      <c r="D16" s="1605"/>
      <c r="E16" s="1605"/>
      <c r="F16" s="1605"/>
      <c r="G16" s="1605"/>
      <c r="H16" s="1605"/>
      <c r="I16" s="1892"/>
      <c r="J16" s="1892"/>
      <c r="K16" s="1892"/>
      <c r="L16" s="2397"/>
      <c r="M16" s="2397"/>
      <c r="N16" s="2079"/>
      <c r="O16" s="2079"/>
      <c r="P16" s="2079"/>
      <c r="Q16" s="2079">
        <v>78000000000000</v>
      </c>
      <c r="R16" s="2397">
        <v>96000000000000</v>
      </c>
      <c r="S16" s="2079">
        <v>99000000000000</v>
      </c>
      <c r="T16" s="2079">
        <v>96000000000000</v>
      </c>
      <c r="U16" s="2079">
        <v>95000000000000</v>
      </c>
      <c r="V16" s="1889">
        <v>91000000000000</v>
      </c>
      <c r="W16" s="1605"/>
      <c r="X16" s="1605"/>
    </row>
    <row r="17" spans="1:31">
      <c r="A17" t="s">
        <v>7089</v>
      </c>
      <c r="B17" s="13" t="s">
        <v>3581</v>
      </c>
      <c r="C17" s="1611" t="s">
        <v>7099</v>
      </c>
      <c r="D17" s="1605"/>
      <c r="E17" s="1605"/>
      <c r="F17" s="1605"/>
      <c r="G17" s="1605"/>
      <c r="H17" s="1605"/>
      <c r="I17" s="1892"/>
      <c r="J17" s="1892"/>
      <c r="K17" s="1892"/>
      <c r="L17" s="2397"/>
      <c r="M17" s="2397"/>
      <c r="N17" s="2079"/>
      <c r="O17" s="2079"/>
      <c r="P17" s="2079"/>
      <c r="Q17" s="2079">
        <v>91000000000000</v>
      </c>
      <c r="R17" s="2397">
        <v>98000000000000</v>
      </c>
      <c r="S17" s="2079">
        <v>131000000000000</v>
      </c>
      <c r="T17" s="2079">
        <v>175000000000000</v>
      </c>
      <c r="U17" s="2079">
        <v>210000000000000</v>
      </c>
      <c r="V17" s="1889">
        <v>240000000000000</v>
      </c>
      <c r="W17" s="1605"/>
      <c r="X17" s="1605"/>
    </row>
    <row r="18" spans="1:31" s="15" customFormat="1">
      <c r="A18" s="2348" t="s">
        <v>5172</v>
      </c>
      <c r="B18" s="2348" t="s">
        <v>5172</v>
      </c>
      <c r="C18" s="1613" t="s">
        <v>38</v>
      </c>
      <c r="D18" s="2399"/>
      <c r="E18" s="2399"/>
      <c r="F18" s="2399"/>
      <c r="G18" s="2399"/>
      <c r="H18" s="2399"/>
      <c r="I18" s="2400">
        <v>3800000000000</v>
      </c>
      <c r="J18" s="2400">
        <v>7900000000000</v>
      </c>
      <c r="K18" s="2400">
        <v>4300000000000</v>
      </c>
      <c r="L18" s="2401">
        <v>9000000000000</v>
      </c>
      <c r="M18" s="2401">
        <v>8000000000000</v>
      </c>
      <c r="N18" s="2402">
        <v>12000000000000</v>
      </c>
      <c r="O18" s="2402">
        <v>12000000000000</v>
      </c>
      <c r="P18" s="2402">
        <v>10000000000000</v>
      </c>
      <c r="Q18" s="2402">
        <v>11000000000000</v>
      </c>
      <c r="R18" s="2401">
        <v>11000000000000</v>
      </c>
      <c r="S18" s="2402">
        <v>12000000000000</v>
      </c>
      <c r="T18" s="2402">
        <v>9000000000000</v>
      </c>
      <c r="U18" s="2402">
        <v>5000000000000</v>
      </c>
      <c r="V18" s="2623">
        <v>5000000000000</v>
      </c>
      <c r="W18" s="2399"/>
      <c r="X18" s="2399"/>
      <c r="Y18" s="2348"/>
      <c r="Z18" s="2348"/>
      <c r="AA18" s="2348"/>
      <c r="AB18" s="2348"/>
      <c r="AC18" s="2348"/>
      <c r="AD18" s="2348"/>
      <c r="AE18" s="2348"/>
    </row>
    <row r="19" spans="1:31">
      <c r="A19" s="1602" t="s">
        <v>6879</v>
      </c>
      <c r="B19" s="1602" t="s">
        <v>6880</v>
      </c>
      <c r="C19" s="1612" t="s">
        <v>41</v>
      </c>
      <c r="D19" s="1605"/>
      <c r="E19" s="1605"/>
      <c r="F19" s="1605"/>
      <c r="G19" s="1605"/>
      <c r="H19" s="1605"/>
      <c r="I19" s="1892">
        <v>32799999999999.996</v>
      </c>
      <c r="J19" s="1892">
        <v>35200000000000</v>
      </c>
      <c r="K19" s="1892">
        <v>45800000000000</v>
      </c>
      <c r="L19" s="2397">
        <v>57000000000000</v>
      </c>
      <c r="M19" s="2397">
        <v>82000000000000</v>
      </c>
      <c r="N19" s="2079">
        <v>93000000000000</v>
      </c>
      <c r="O19" s="2079">
        <v>100000000000000</v>
      </c>
      <c r="P19" s="2079">
        <v>106000000000000</v>
      </c>
      <c r="Q19" s="2079">
        <v>131000000000000</v>
      </c>
      <c r="R19" s="2397">
        <v>147000000000000</v>
      </c>
      <c r="S19" s="2079">
        <v>228000000000000</v>
      </c>
      <c r="T19" s="2079">
        <v>253000000000000</v>
      </c>
      <c r="U19" s="2079">
        <v>236000000000000</v>
      </c>
      <c r="V19" s="1615">
        <v>240000000000000</v>
      </c>
      <c r="W19" s="1605"/>
      <c r="X19" s="1605"/>
    </row>
    <row r="20" spans="1:31" s="15" customFormat="1" ht="21.75" customHeight="1">
      <c r="A20" s="2348" t="s">
        <v>198</v>
      </c>
      <c r="B20" s="2348" t="s">
        <v>538</v>
      </c>
      <c r="C20" s="2347" t="s">
        <v>35</v>
      </c>
      <c r="D20" s="2399"/>
      <c r="E20" s="2399"/>
      <c r="F20" s="2399"/>
      <c r="G20" s="2399"/>
      <c r="H20" s="2399"/>
      <c r="I20" s="2400">
        <f>I21+I26+I30</f>
        <v>249300000000000</v>
      </c>
      <c r="J20" s="2400">
        <f t="shared" ref="J20:O20" si="6">J21+J26+J30</f>
        <v>277400000000000</v>
      </c>
      <c r="K20" s="2400">
        <f t="shared" si="6"/>
        <v>358900000000000</v>
      </c>
      <c r="L20" s="2400">
        <f t="shared" si="6"/>
        <v>438000000000000</v>
      </c>
      <c r="M20" s="2400">
        <f t="shared" si="6"/>
        <v>572000000000000</v>
      </c>
      <c r="N20" s="2400">
        <f t="shared" si="6"/>
        <v>648000000000000</v>
      </c>
      <c r="O20" s="2400">
        <f t="shared" si="6"/>
        <v>749000000000000</v>
      </c>
      <c r="P20" s="2400">
        <v>956000000000000</v>
      </c>
      <c r="Q20" s="2400">
        <f>Q21+Q26</f>
        <v>1040000000000000</v>
      </c>
      <c r="R20" s="2400">
        <f t="shared" ref="R20:V20" si="7">R21+R26</f>
        <v>1056000000000000</v>
      </c>
      <c r="S20" s="2400">
        <f t="shared" si="7"/>
        <v>1143000000000000</v>
      </c>
      <c r="T20" s="2400">
        <f t="shared" si="7"/>
        <v>1199000000000000</v>
      </c>
      <c r="U20" s="2400">
        <f t="shared" si="7"/>
        <v>1307000000000000</v>
      </c>
      <c r="V20" s="2400">
        <f t="shared" si="7"/>
        <v>1427000000000000</v>
      </c>
      <c r="W20" s="2399"/>
      <c r="X20" s="2399"/>
      <c r="Y20" s="2348"/>
      <c r="Z20" s="2348"/>
      <c r="AA20" s="2348"/>
      <c r="AB20" s="2348"/>
      <c r="AC20" s="2348"/>
      <c r="AD20" s="2348"/>
      <c r="AE20" s="2348"/>
    </row>
    <row r="21" spans="1:31">
      <c r="A21" s="1602" t="s">
        <v>1184</v>
      </c>
      <c r="B21" s="1602" t="s">
        <v>6881</v>
      </c>
      <c r="C21" s="1612" t="s">
        <v>201</v>
      </c>
      <c r="D21" s="1605"/>
      <c r="E21" s="1605"/>
      <c r="F21" s="1605"/>
      <c r="G21" s="1605"/>
      <c r="H21" s="1605"/>
      <c r="I21" s="1892">
        <v>149900000000000</v>
      </c>
      <c r="J21" s="1892">
        <v>180100000000000</v>
      </c>
      <c r="K21" s="1892">
        <v>229300000000000</v>
      </c>
      <c r="L21" s="2397">
        <v>302000000000000</v>
      </c>
      <c r="M21" s="2397">
        <v>349000000000000</v>
      </c>
      <c r="N21" s="2079">
        <v>414000000000000</v>
      </c>
      <c r="O21" s="2079">
        <v>511000000000000</v>
      </c>
      <c r="P21" s="2079">
        <v>662000000000000</v>
      </c>
      <c r="Q21" s="2079">
        <v>719000000000000</v>
      </c>
      <c r="R21" s="2079">
        <v>737000000000000</v>
      </c>
      <c r="S21" s="2079">
        <v>827000000000000</v>
      </c>
      <c r="T21" s="2079">
        <v>861000000000000</v>
      </c>
      <c r="U21" s="2079">
        <v>938000000000000</v>
      </c>
      <c r="V21" s="2079">
        <v>1022000000000000</v>
      </c>
      <c r="W21" s="1605"/>
      <c r="X21" s="1605"/>
    </row>
    <row r="22" spans="1:31">
      <c r="A22" s="1602" t="s">
        <v>6882</v>
      </c>
      <c r="B22" s="1602" t="s">
        <v>6882</v>
      </c>
      <c r="C22" s="1612" t="s">
        <v>204</v>
      </c>
      <c r="D22" s="1605"/>
      <c r="E22" s="1605"/>
      <c r="F22" s="1605"/>
      <c r="G22" s="1605"/>
      <c r="H22" s="1605"/>
      <c r="I22" s="2079"/>
      <c r="J22" s="2079"/>
      <c r="K22" s="2079"/>
      <c r="L22" s="2397">
        <v>17000000000000</v>
      </c>
      <c r="M22" s="2397">
        <v>20000000000000</v>
      </c>
      <c r="N22" s="2079">
        <v>25000000000000</v>
      </c>
      <c r="O22" s="2079">
        <v>30000000000000</v>
      </c>
      <c r="P22" s="2079">
        <v>40000000000000</v>
      </c>
      <c r="Q22" s="2079">
        <v>54000000000000</v>
      </c>
      <c r="R22" s="2079">
        <v>67000000000000</v>
      </c>
      <c r="S22" s="2079">
        <v>83000000000000</v>
      </c>
      <c r="T22" s="2079">
        <v>87000000000000</v>
      </c>
      <c r="U22" s="2079">
        <v>99000000000000</v>
      </c>
      <c r="V22" s="2079">
        <v>110000000000000</v>
      </c>
      <c r="W22" s="1605"/>
      <c r="X22" s="1605"/>
    </row>
    <row r="23" spans="1:31">
      <c r="A23" s="1602" t="s">
        <v>6883</v>
      </c>
      <c r="B23" s="1602" t="s">
        <v>6884</v>
      </c>
      <c r="C23" s="1612" t="s">
        <v>204</v>
      </c>
      <c r="D23" s="1605"/>
      <c r="E23" s="1605"/>
      <c r="F23" s="1605"/>
      <c r="G23" s="1605"/>
      <c r="H23" s="1605"/>
      <c r="I23" s="2079"/>
      <c r="J23" s="2079"/>
      <c r="K23" s="2079"/>
      <c r="L23" s="2397">
        <v>285000000000000</v>
      </c>
      <c r="M23" s="2397">
        <v>328000000000000</v>
      </c>
      <c r="N23" s="2079">
        <v>389000000000000</v>
      </c>
      <c r="O23" s="2079">
        <v>481000000000000</v>
      </c>
      <c r="P23" s="2079">
        <v>622000000000000</v>
      </c>
      <c r="Q23" s="2079">
        <f>Q21-Q22</f>
        <v>665000000000000</v>
      </c>
      <c r="R23" s="2079">
        <f t="shared" ref="R23:V23" si="8">R21-R22</f>
        <v>670000000000000</v>
      </c>
      <c r="S23" s="2079">
        <f t="shared" si="8"/>
        <v>744000000000000</v>
      </c>
      <c r="T23" s="2079">
        <f t="shared" si="8"/>
        <v>774000000000000</v>
      </c>
      <c r="U23" s="2079">
        <f t="shared" si="8"/>
        <v>839000000000000</v>
      </c>
      <c r="V23" s="2079">
        <f t="shared" si="8"/>
        <v>912000000000000</v>
      </c>
      <c r="W23" s="1605"/>
      <c r="X23" s="1605"/>
    </row>
    <row r="24" spans="1:31">
      <c r="A24" s="1602" t="s">
        <v>539</v>
      </c>
      <c r="B24" s="1602" t="s">
        <v>539</v>
      </c>
      <c r="C24" s="1612" t="s">
        <v>3508</v>
      </c>
      <c r="D24" s="1605"/>
      <c r="E24" s="1605"/>
      <c r="F24" s="1605"/>
      <c r="G24" s="1605"/>
      <c r="H24" s="1605"/>
      <c r="I24" s="2079"/>
      <c r="J24" s="2079"/>
      <c r="K24" s="2079"/>
      <c r="L24" s="2397"/>
      <c r="M24" s="2397"/>
      <c r="N24" s="2079"/>
      <c r="O24" s="2079"/>
      <c r="P24" s="2079"/>
      <c r="Q24" s="2079"/>
      <c r="R24" s="2079"/>
      <c r="S24" s="2079"/>
      <c r="T24" s="2079"/>
      <c r="U24" s="2079">
        <v>469000000000000</v>
      </c>
      <c r="V24" s="2079">
        <v>511000000000000</v>
      </c>
      <c r="W24" s="1605"/>
      <c r="X24" s="1605"/>
    </row>
    <row r="25" spans="1:31">
      <c r="A25" s="1602" t="s">
        <v>50</v>
      </c>
      <c r="B25" s="1602" t="s">
        <v>50</v>
      </c>
      <c r="C25" s="1612" t="s">
        <v>3508</v>
      </c>
      <c r="D25" s="1605"/>
      <c r="E25" s="1605"/>
      <c r="F25" s="1605"/>
      <c r="G25" s="1605"/>
      <c r="H25" s="1605"/>
      <c r="I25" s="2079"/>
      <c r="J25" s="2079"/>
      <c r="K25" s="2079"/>
      <c r="L25" s="2397"/>
      <c r="M25" s="2397"/>
      <c r="N25" s="2079"/>
      <c r="O25" s="2079"/>
      <c r="P25" s="2079"/>
      <c r="Q25" s="2079"/>
      <c r="R25" s="2079"/>
      <c r="S25" s="2079"/>
      <c r="T25" s="2079"/>
      <c r="U25" s="2079">
        <f>U23-U24</f>
        <v>370000000000000</v>
      </c>
      <c r="V25" s="2079">
        <f>V23-V24</f>
        <v>401000000000000</v>
      </c>
      <c r="W25" s="1605"/>
      <c r="X25" s="1605"/>
    </row>
    <row r="26" spans="1:31">
      <c r="A26" s="1602" t="s">
        <v>237</v>
      </c>
      <c r="B26" s="1602" t="s">
        <v>6885</v>
      </c>
      <c r="C26" s="1612" t="s">
        <v>201</v>
      </c>
      <c r="D26" s="1605"/>
      <c r="E26" s="1605"/>
      <c r="F26" s="1605"/>
      <c r="G26" s="1605"/>
      <c r="H26" s="1605"/>
      <c r="I26" s="1892">
        <v>79200000000000</v>
      </c>
      <c r="J26" s="1892">
        <v>88300000000000</v>
      </c>
      <c r="K26" s="1892">
        <v>112200000000000</v>
      </c>
      <c r="L26" s="2397">
        <v>136000000000000</v>
      </c>
      <c r="M26" s="2397">
        <v>223000000000000</v>
      </c>
      <c r="N26" s="2079">
        <v>234000000000000</v>
      </c>
      <c r="O26" s="2079">
        <v>238000000000000</v>
      </c>
      <c r="P26" s="2079">
        <v>294000000000000</v>
      </c>
      <c r="Q26" s="2079">
        <v>321000000000000</v>
      </c>
      <c r="R26" s="2079">
        <v>319000000000000</v>
      </c>
      <c r="S26" s="2079">
        <v>316000000000000</v>
      </c>
      <c r="T26" s="2079">
        <v>338000000000000</v>
      </c>
      <c r="U26" s="2079">
        <v>369000000000000</v>
      </c>
      <c r="V26" s="2079">
        <v>405000000000000</v>
      </c>
      <c r="W26" s="1605"/>
      <c r="X26" s="1605"/>
    </row>
    <row r="27" spans="1:31">
      <c r="A27" t="s">
        <v>7090</v>
      </c>
      <c r="B27" s="1602" t="s">
        <v>5573</v>
      </c>
      <c r="C27" s="1611"/>
      <c r="D27" s="1605"/>
      <c r="E27" s="1605"/>
      <c r="F27" s="1605"/>
      <c r="G27" s="1605"/>
      <c r="H27" s="1605"/>
      <c r="I27" s="2079"/>
      <c r="J27" s="2079"/>
      <c r="K27" s="2079"/>
      <c r="L27" s="2397">
        <v>-8000000000000</v>
      </c>
      <c r="M27" s="2397">
        <v>-109000000000000</v>
      </c>
      <c r="N27" s="2079">
        <v>-59000000000000</v>
      </c>
      <c r="O27" s="2079">
        <v>-29000000000000</v>
      </c>
      <c r="P27" s="2079">
        <v>-223000000000000</v>
      </c>
      <c r="Q27" s="2079"/>
      <c r="R27" s="2079"/>
      <c r="S27" s="2079"/>
      <c r="T27" s="2079"/>
      <c r="U27" s="2079"/>
      <c r="V27" s="2079"/>
      <c r="W27" s="1605"/>
      <c r="X27" s="1605"/>
    </row>
    <row r="28" spans="1:31">
      <c r="A28" t="s">
        <v>7091</v>
      </c>
      <c r="B28" s="1612" t="s">
        <v>6886</v>
      </c>
      <c r="C28" s="1611"/>
      <c r="D28" s="1605"/>
      <c r="E28" s="1605"/>
      <c r="F28" s="1605"/>
      <c r="G28" s="1605"/>
      <c r="H28" s="1605"/>
      <c r="I28" s="1892">
        <v>-800000000000</v>
      </c>
      <c r="J28" s="1892">
        <v>11100000000000</v>
      </c>
      <c r="K28" s="1892">
        <v>-25500000000000</v>
      </c>
      <c r="L28" s="2397"/>
      <c r="M28" s="2397"/>
      <c r="N28" s="2079"/>
      <c r="O28" s="2079"/>
      <c r="P28" s="2079"/>
      <c r="Q28" s="2079"/>
      <c r="R28" s="2079"/>
      <c r="S28" s="2079"/>
      <c r="T28" s="2079"/>
      <c r="U28" s="2079"/>
      <c r="V28" s="2079"/>
      <c r="W28" s="1605"/>
      <c r="X28" s="1605"/>
    </row>
    <row r="29" spans="1:31">
      <c r="A29" t="s">
        <v>7092</v>
      </c>
      <c r="B29" s="1612" t="s">
        <v>6887</v>
      </c>
      <c r="C29" s="1611"/>
      <c r="D29" s="1605"/>
      <c r="E29" s="1605"/>
      <c r="F29" s="1605"/>
      <c r="G29" s="1605"/>
      <c r="H29" s="1605"/>
      <c r="I29" s="1892">
        <v>37100000000000</v>
      </c>
      <c r="J29" s="1892">
        <v>21800000000000</v>
      </c>
      <c r="K29" s="1892">
        <v>35400000000000</v>
      </c>
      <c r="L29" s="2397"/>
      <c r="M29" s="2397"/>
      <c r="N29" s="2079"/>
      <c r="O29" s="2079"/>
      <c r="P29" s="2079"/>
      <c r="Q29" s="2079"/>
      <c r="R29" s="2079"/>
      <c r="S29" s="2079"/>
      <c r="T29" s="2079"/>
      <c r="U29" s="2079"/>
      <c r="V29" s="2079"/>
      <c r="W29" s="1605"/>
      <c r="X29" s="1605"/>
    </row>
    <row r="30" spans="1:31">
      <c r="A30" s="1612" t="s">
        <v>4992</v>
      </c>
      <c r="B30" s="1612" t="s">
        <v>4992</v>
      </c>
      <c r="C30" s="1612" t="s">
        <v>201</v>
      </c>
      <c r="D30" s="1605"/>
      <c r="E30" s="1605"/>
      <c r="F30" s="1605"/>
      <c r="G30" s="1605"/>
      <c r="H30" s="1605"/>
      <c r="I30" s="1892">
        <v>20200000000000</v>
      </c>
      <c r="J30" s="1892">
        <v>9000000000000</v>
      </c>
      <c r="K30" s="1892">
        <v>17399999999999.998</v>
      </c>
      <c r="L30" s="2397"/>
      <c r="M30" s="2397"/>
      <c r="N30" s="2079"/>
      <c r="O30" s="2079"/>
      <c r="P30" s="2079"/>
      <c r="Q30" s="2079"/>
      <c r="R30" s="2079"/>
      <c r="S30" s="2079"/>
      <c r="T30" s="2079"/>
      <c r="U30" s="2079"/>
      <c r="V30" s="2079"/>
      <c r="W30" s="1605"/>
      <c r="X30" s="1605"/>
    </row>
    <row r="31" spans="1:31">
      <c r="A31" t="s">
        <v>7093</v>
      </c>
      <c r="B31" s="1612" t="s">
        <v>6888</v>
      </c>
      <c r="C31" s="1611"/>
      <c r="D31" s="1605"/>
      <c r="E31" s="1605"/>
      <c r="F31" s="1605"/>
      <c r="G31" s="1605"/>
      <c r="H31" s="1605"/>
      <c r="I31" s="1892">
        <v>4700000000000</v>
      </c>
      <c r="J31" s="1892">
        <v>4700000000000</v>
      </c>
      <c r="K31" s="1892">
        <v>7300000000000</v>
      </c>
      <c r="L31" s="2397"/>
      <c r="M31" s="2397"/>
      <c r="N31" s="2079"/>
      <c r="O31" s="2079"/>
      <c r="P31" s="2079"/>
      <c r="Q31" s="2079"/>
      <c r="R31" s="2079"/>
      <c r="S31" s="2079"/>
      <c r="T31" s="2079"/>
      <c r="U31" s="2079"/>
      <c r="V31" s="2079"/>
      <c r="W31" s="1605"/>
      <c r="X31" s="1605"/>
    </row>
    <row r="32" spans="1:31">
      <c r="A32" t="s">
        <v>7094</v>
      </c>
      <c r="B32" s="1612" t="s">
        <v>6889</v>
      </c>
      <c r="C32" s="1611"/>
      <c r="D32" s="1605"/>
      <c r="E32" s="1605"/>
      <c r="F32" s="1605"/>
      <c r="G32" s="1605"/>
      <c r="H32" s="1605"/>
      <c r="I32" s="1892">
        <v>3700000000000</v>
      </c>
      <c r="J32" s="1892">
        <v>4300000000000</v>
      </c>
      <c r="K32" s="1892">
        <v>10000000000000</v>
      </c>
      <c r="L32" s="2397"/>
      <c r="M32" s="2397"/>
      <c r="N32" s="2079"/>
      <c r="O32" s="2079"/>
      <c r="P32" s="2079"/>
      <c r="Q32" s="2079"/>
      <c r="R32" s="2079"/>
      <c r="S32" s="2079"/>
      <c r="T32" s="2079"/>
      <c r="U32" s="2079"/>
      <c r="V32" s="1615"/>
      <c r="W32" s="1605"/>
      <c r="X32" s="1605"/>
    </row>
    <row r="33" spans="1:31">
      <c r="A33" t="s">
        <v>7092</v>
      </c>
      <c r="B33" s="1612" t="s">
        <v>6890</v>
      </c>
      <c r="C33" s="1611"/>
      <c r="D33" s="1605"/>
      <c r="E33" s="1605"/>
      <c r="F33" s="1605"/>
      <c r="G33" s="1605"/>
      <c r="H33" s="1605"/>
      <c r="I33" s="1892">
        <v>16899999999999.998</v>
      </c>
      <c r="J33" s="1892">
        <v>12800000000000</v>
      </c>
      <c r="K33" s="1892">
        <v>18000000000000</v>
      </c>
      <c r="L33" s="2397"/>
      <c r="M33" s="2397"/>
      <c r="N33" s="2079"/>
      <c r="O33" s="2079"/>
      <c r="P33" s="2079"/>
      <c r="Q33" s="2079"/>
      <c r="R33" s="2079"/>
      <c r="S33" s="2079"/>
      <c r="T33" s="2079"/>
      <c r="U33" s="2079"/>
      <c r="V33" s="1615"/>
      <c r="W33" s="1605"/>
      <c r="X33" s="1605"/>
    </row>
    <row r="34" spans="1:31">
      <c r="A34" t="s">
        <v>7095</v>
      </c>
      <c r="B34" s="1612" t="s">
        <v>6891</v>
      </c>
      <c r="C34" s="1611"/>
      <c r="D34" s="1605"/>
      <c r="E34" s="1605"/>
      <c r="F34" s="1605"/>
      <c r="G34" s="1605"/>
      <c r="H34" s="1605"/>
      <c r="I34" s="1892">
        <v>-37900000000000</v>
      </c>
      <c r="J34" s="1892">
        <v>-10800000000000</v>
      </c>
      <c r="K34" s="1892">
        <v>-60900000000000</v>
      </c>
      <c r="L34" s="2397"/>
      <c r="M34" s="2397"/>
      <c r="N34" s="2079"/>
      <c r="O34" s="2079"/>
      <c r="P34" s="2079"/>
      <c r="Q34" s="2079"/>
      <c r="R34" s="2079"/>
      <c r="S34" s="2079"/>
      <c r="T34" s="2079"/>
      <c r="U34" s="2079"/>
      <c r="V34" s="1615"/>
      <c r="W34" s="1605"/>
      <c r="X34" s="1605"/>
    </row>
    <row r="35" spans="1:31">
      <c r="A35" t="s">
        <v>7096</v>
      </c>
      <c r="B35" s="1612" t="s">
        <v>1563</v>
      </c>
      <c r="C35" s="1611"/>
      <c r="D35" s="1605"/>
      <c r="E35" s="1605"/>
      <c r="F35" s="1605"/>
      <c r="G35" s="1605"/>
      <c r="H35" s="1605"/>
      <c r="I35" s="1892">
        <v>-7300000000000</v>
      </c>
      <c r="J35" s="1892">
        <v>-1600000000000</v>
      </c>
      <c r="K35" s="1892">
        <v>27600000000000</v>
      </c>
      <c r="L35" s="2397"/>
      <c r="M35" s="2397"/>
      <c r="N35" s="2079"/>
      <c r="O35" s="2079"/>
      <c r="P35" s="2079"/>
      <c r="Q35" s="2079"/>
      <c r="R35" s="2079"/>
      <c r="S35" s="2079"/>
      <c r="T35" s="2079"/>
      <c r="U35" s="2079"/>
      <c r="V35" s="1615"/>
      <c r="W35" s="1605"/>
      <c r="X35" s="1605"/>
    </row>
    <row r="36" spans="1:31" s="15" customFormat="1">
      <c r="A36" s="2348" t="s">
        <v>115</v>
      </c>
      <c r="B36" s="2348" t="s">
        <v>115</v>
      </c>
      <c r="C36" s="2347" t="s">
        <v>35</v>
      </c>
      <c r="D36" s="2399"/>
      <c r="E36" s="2399"/>
      <c r="F36" s="2399"/>
      <c r="G36" s="2399"/>
      <c r="H36" s="2399"/>
      <c r="I36" s="2400">
        <v>45200000000000</v>
      </c>
      <c r="J36" s="2400">
        <v>12400000000000</v>
      </c>
      <c r="K36" s="2400">
        <v>33300000000000</v>
      </c>
      <c r="L36" s="2400">
        <v>37000000000000</v>
      </c>
      <c r="M36" s="2400">
        <f>M37+M38</f>
        <v>109000000000000</v>
      </c>
      <c r="N36" s="2400">
        <f t="shared" ref="N36:V36" si="9">N37+N38</f>
        <v>61000000000000</v>
      </c>
      <c r="O36" s="2400">
        <f t="shared" si="9"/>
        <v>29000000000000</v>
      </c>
      <c r="P36" s="2400">
        <f t="shared" si="9"/>
        <v>222000000000000</v>
      </c>
      <c r="Q36" s="2400">
        <f t="shared" si="9"/>
        <v>267000000000000</v>
      </c>
      <c r="R36" s="2400">
        <f t="shared" si="9"/>
        <v>248000000000000</v>
      </c>
      <c r="S36" s="2400">
        <f t="shared" si="9"/>
        <v>231000000000000</v>
      </c>
      <c r="T36" s="2400">
        <f t="shared" si="9"/>
        <v>217000000000000</v>
      </c>
      <c r="U36" s="2400">
        <f t="shared" si="9"/>
        <v>227000000000000</v>
      </c>
      <c r="V36" s="2400">
        <f t="shared" si="9"/>
        <v>241000000000000</v>
      </c>
      <c r="W36" s="2348"/>
      <c r="X36" s="2348"/>
      <c r="Y36" s="2348"/>
      <c r="Z36" s="2348"/>
      <c r="AA36" s="2348"/>
      <c r="AB36" s="2348"/>
      <c r="AC36" s="2348"/>
      <c r="AD36" s="2348"/>
      <c r="AE36" s="2348"/>
    </row>
    <row r="37" spans="1:31">
      <c r="A37" s="1616" t="s">
        <v>120</v>
      </c>
      <c r="B37" s="1602" t="s">
        <v>2710</v>
      </c>
      <c r="C37" s="1612" t="s">
        <v>252</v>
      </c>
      <c r="D37" s="1605"/>
      <c r="E37" s="1605"/>
      <c r="F37" s="1605"/>
      <c r="G37" s="1605"/>
      <c r="H37" s="1605"/>
      <c r="I37" s="1892">
        <v>24000000000000</v>
      </c>
      <c r="J37" s="1892">
        <v>-1200000000000</v>
      </c>
      <c r="K37" s="1892">
        <v>18500000000000</v>
      </c>
      <c r="L37" s="1892">
        <v>26000000000000</v>
      </c>
      <c r="M37" s="2624">
        <f>M41+M42+M46</f>
        <v>16000000000000</v>
      </c>
      <c r="N37" s="2624">
        <f t="shared" ref="N37:S37" si="10">N41+N42+N46</f>
        <v>-28000000000000</v>
      </c>
      <c r="O37" s="2624">
        <f t="shared" si="10"/>
        <v>-27000000000000</v>
      </c>
      <c r="P37" s="2624">
        <f t="shared" si="10"/>
        <v>176000000000000</v>
      </c>
      <c r="Q37" s="2624">
        <f t="shared" si="10"/>
        <v>189000000000000</v>
      </c>
      <c r="R37" s="2624">
        <f t="shared" si="10"/>
        <v>151000000000000</v>
      </c>
      <c r="S37" s="2624">
        <f t="shared" si="10"/>
        <v>164000000000000</v>
      </c>
      <c r="T37" s="2624">
        <v>164000000000000</v>
      </c>
      <c r="U37" s="2624">
        <v>177000000000000</v>
      </c>
      <c r="V37" s="2624">
        <v>164000000000000</v>
      </c>
      <c r="W37" s="1605"/>
      <c r="X37" s="1605"/>
    </row>
    <row r="38" spans="1:31">
      <c r="A38" s="1612" t="s">
        <v>117</v>
      </c>
      <c r="B38" s="1602" t="s">
        <v>6892</v>
      </c>
      <c r="C38" s="1612" t="s">
        <v>252</v>
      </c>
      <c r="D38" s="1605"/>
      <c r="E38" s="1605"/>
      <c r="F38" s="1605"/>
      <c r="G38" s="1605"/>
      <c r="H38" s="1605"/>
      <c r="I38" s="1892">
        <v>21300000000000</v>
      </c>
      <c r="J38" s="1892">
        <v>13600000000000</v>
      </c>
      <c r="K38" s="1892">
        <v>14800000000000</v>
      </c>
      <c r="L38" s="1892">
        <v>11000000000000</v>
      </c>
      <c r="M38" s="2624">
        <f>M43</f>
        <v>93000000000000</v>
      </c>
      <c r="N38" s="2624">
        <f t="shared" ref="N38:O38" si="11">N43</f>
        <v>89000000000000</v>
      </c>
      <c r="O38" s="2624">
        <f t="shared" si="11"/>
        <v>56000000000000</v>
      </c>
      <c r="P38" s="2624">
        <f t="shared" ref="P38" si="12">P43</f>
        <v>46000000000000</v>
      </c>
      <c r="Q38" s="2624">
        <f>Q44+Q45</f>
        <v>78000000000000</v>
      </c>
      <c r="R38" s="2624">
        <f t="shared" ref="R38:V38" si="13">R44+R45</f>
        <v>97000000000000</v>
      </c>
      <c r="S38" s="2624">
        <f t="shared" si="13"/>
        <v>67000000000000</v>
      </c>
      <c r="T38" s="2624">
        <f t="shared" si="13"/>
        <v>53000000000000</v>
      </c>
      <c r="U38" s="2624">
        <f t="shared" si="13"/>
        <v>50000000000000</v>
      </c>
      <c r="V38" s="2624">
        <f t="shared" si="13"/>
        <v>77000000000000</v>
      </c>
      <c r="W38" s="1605"/>
      <c r="X38" s="1605"/>
    </row>
    <row r="39" spans="1:31">
      <c r="A39" t="s">
        <v>7097</v>
      </c>
      <c r="B39" s="1602" t="s">
        <v>6893</v>
      </c>
      <c r="C39" s="1611"/>
      <c r="D39" s="1605"/>
      <c r="E39" s="1605"/>
      <c r="F39" s="1605"/>
      <c r="G39" s="1605"/>
      <c r="H39" s="1605"/>
      <c r="I39" s="2079"/>
      <c r="J39" s="2079"/>
      <c r="K39" s="2079"/>
      <c r="L39" s="2397">
        <v>61000000000000</v>
      </c>
      <c r="M39" s="2397">
        <v>125000000000000</v>
      </c>
      <c r="N39" s="2079">
        <v>169000000000000</v>
      </c>
      <c r="O39" s="2079">
        <v>112000000000000</v>
      </c>
      <c r="P39" s="2079">
        <v>222000000000000</v>
      </c>
      <c r="Q39" s="2079"/>
      <c r="R39" s="2397"/>
      <c r="S39" s="2079"/>
      <c r="T39" s="2079"/>
      <c r="U39" s="2079"/>
      <c r="V39" s="1615"/>
      <c r="W39" s="1605"/>
      <c r="X39" s="1605"/>
    </row>
    <row r="40" spans="1:31">
      <c r="A40"/>
      <c r="B40" s="1602" t="s">
        <v>209</v>
      </c>
      <c r="C40" s="1605"/>
      <c r="D40" s="1605"/>
      <c r="E40" s="1605"/>
      <c r="F40" s="1605"/>
      <c r="G40" s="1605"/>
      <c r="H40" s="2079"/>
      <c r="I40" s="2079"/>
      <c r="J40" s="2079"/>
      <c r="K40" s="2079"/>
      <c r="M40" s="2397">
        <v>32000000000000</v>
      </c>
      <c r="N40" s="2079">
        <v>80000000000000</v>
      </c>
      <c r="O40" s="2079">
        <v>55000000000000</v>
      </c>
      <c r="P40" s="2079">
        <v>176000000000000</v>
      </c>
      <c r="Q40" s="2079">
        <v>186000000000000</v>
      </c>
      <c r="R40" s="2079">
        <v>225000000000000</v>
      </c>
      <c r="S40" s="2079">
        <v>152000000000000</v>
      </c>
      <c r="T40" s="2079"/>
      <c r="U40" s="2079"/>
      <c r="V40" s="2079"/>
      <c r="W40" s="1605"/>
    </row>
    <row r="41" spans="1:31">
      <c r="A41" s="1602" t="s">
        <v>6894</v>
      </c>
      <c r="B41" s="1602" t="s">
        <v>6894</v>
      </c>
      <c r="C41" s="1605" t="s">
        <v>1036</v>
      </c>
      <c r="D41" s="1605"/>
      <c r="E41" s="1605"/>
      <c r="F41" s="1605"/>
      <c r="G41" s="1605"/>
      <c r="H41" s="2079"/>
      <c r="I41" s="2079"/>
      <c r="J41" s="2079"/>
      <c r="K41" s="2079"/>
      <c r="M41" s="2397">
        <v>-2000000000000</v>
      </c>
      <c r="N41" s="2079">
        <v>60000000000000</v>
      </c>
      <c r="O41" s="2079">
        <v>33000000000000</v>
      </c>
      <c r="P41" s="2079">
        <v>115000000000000</v>
      </c>
      <c r="Q41" s="2079">
        <v>132000000000000</v>
      </c>
      <c r="R41" s="2079">
        <v>137000000000000</v>
      </c>
      <c r="S41" s="2079">
        <v>105000000000000</v>
      </c>
      <c r="T41" s="2079"/>
      <c r="U41" s="2079"/>
      <c r="V41" s="2079"/>
      <c r="W41" s="1605"/>
    </row>
    <row r="42" spans="1:31">
      <c r="A42" s="1602" t="s">
        <v>5348</v>
      </c>
      <c r="B42" s="1602" t="s">
        <v>5348</v>
      </c>
      <c r="C42" s="1605" t="s">
        <v>1036</v>
      </c>
      <c r="D42" s="1605"/>
      <c r="E42" s="1605"/>
      <c r="F42" s="1605"/>
      <c r="G42" s="1605"/>
      <c r="H42" s="2079"/>
      <c r="I42" s="2079"/>
      <c r="J42" s="2079"/>
      <c r="K42" s="2079"/>
      <c r="M42" s="2397">
        <v>34000000000000</v>
      </c>
      <c r="N42" s="2079">
        <v>21000000000000</v>
      </c>
      <c r="O42" s="2079">
        <v>22000000000000</v>
      </c>
      <c r="P42" s="2079">
        <v>61000000000000</v>
      </c>
      <c r="Q42" s="2079">
        <f>Q40-Q41</f>
        <v>54000000000000</v>
      </c>
      <c r="R42" s="2079">
        <f t="shared" ref="R42:S42" si="14">R40-R41</f>
        <v>88000000000000</v>
      </c>
      <c r="S42" s="2079">
        <f t="shared" si="14"/>
        <v>47000000000000</v>
      </c>
      <c r="T42" s="2079"/>
      <c r="U42" s="2079"/>
      <c r="V42" s="2079"/>
      <c r="W42" s="1605"/>
    </row>
    <row r="43" spans="1:31">
      <c r="A43"/>
      <c r="B43" s="1602" t="s">
        <v>212</v>
      </c>
      <c r="C43" s="1605"/>
      <c r="D43" s="1605"/>
      <c r="E43" s="1605"/>
      <c r="F43" s="1605"/>
      <c r="G43" s="1605"/>
      <c r="H43" s="2079"/>
      <c r="I43" s="2079"/>
      <c r="J43" s="2079"/>
      <c r="K43" s="2079"/>
      <c r="M43" s="2397">
        <v>93000000000000</v>
      </c>
      <c r="N43" s="2079">
        <v>89000000000000</v>
      </c>
      <c r="O43" s="2079">
        <v>56000000000000</v>
      </c>
      <c r="P43" s="2079">
        <v>46000000000000</v>
      </c>
      <c r="Q43" s="2079"/>
      <c r="R43" s="2079"/>
      <c r="S43" s="2079"/>
      <c r="T43" s="2079"/>
      <c r="U43" s="2079"/>
      <c r="V43" s="2079"/>
      <c r="W43" s="1605"/>
    </row>
    <row r="44" spans="1:31">
      <c r="A44" s="1602" t="s">
        <v>501</v>
      </c>
      <c r="B44" s="1602" t="s">
        <v>501</v>
      </c>
      <c r="C44" s="1580" t="s">
        <v>264</v>
      </c>
      <c r="D44" s="1605"/>
      <c r="E44" s="1605"/>
      <c r="F44" s="1605"/>
      <c r="G44" s="1605"/>
      <c r="H44" s="2079"/>
      <c r="I44" s="2079"/>
      <c r="J44" s="2079"/>
      <c r="K44" s="2079"/>
      <c r="M44" s="2397">
        <v>103000000000000</v>
      </c>
      <c r="N44" s="2079">
        <v>99000000000000</v>
      </c>
      <c r="O44" s="2079">
        <v>80000000000000</v>
      </c>
      <c r="P44" s="2079">
        <v>75000000000000</v>
      </c>
      <c r="Q44" s="2079">
        <v>105000000000000</v>
      </c>
      <c r="R44" s="2079">
        <v>136000000000000</v>
      </c>
      <c r="S44" s="2079">
        <v>89000000000000</v>
      </c>
      <c r="T44" s="2079">
        <v>86000000000000</v>
      </c>
      <c r="U44" s="2079">
        <v>79000000000000</v>
      </c>
      <c r="V44" s="2079">
        <v>108000000000000</v>
      </c>
      <c r="W44" s="1605"/>
    </row>
    <row r="45" spans="1:31">
      <c r="A45" s="1602" t="s">
        <v>258</v>
      </c>
      <c r="B45" s="1602" t="s">
        <v>258</v>
      </c>
      <c r="C45" s="1580" t="s">
        <v>264</v>
      </c>
      <c r="D45" s="1605"/>
      <c r="E45" s="1605"/>
      <c r="F45" s="1605"/>
      <c r="G45" s="1605"/>
      <c r="H45" s="2079"/>
      <c r="I45" s="2079"/>
      <c r="J45" s="2079"/>
      <c r="K45" s="2079"/>
      <c r="M45" s="2397">
        <v>-10000000000000</v>
      </c>
      <c r="N45" s="2079">
        <v>-10000000000000</v>
      </c>
      <c r="O45" s="2079">
        <v>-24000000000000</v>
      </c>
      <c r="P45" s="2079">
        <v>-28000000000000</v>
      </c>
      <c r="Q45" s="2079">
        <v>-27000000000000</v>
      </c>
      <c r="R45" s="2079">
        <v>-39000000000000</v>
      </c>
      <c r="S45" s="2079">
        <v>-22000000000000</v>
      </c>
      <c r="T45" s="2079">
        <v>-33000000000000</v>
      </c>
      <c r="U45" s="2079">
        <v>-29000000000000</v>
      </c>
      <c r="V45" s="2079">
        <v>-31000000000000</v>
      </c>
      <c r="W45" s="1605"/>
    </row>
    <row r="46" spans="1:31">
      <c r="A46" s="1602" t="s">
        <v>691</v>
      </c>
      <c r="B46" s="1602" t="s">
        <v>691</v>
      </c>
      <c r="C46" s="1605" t="s">
        <v>1036</v>
      </c>
      <c r="D46" s="1605"/>
      <c r="E46" s="1605"/>
      <c r="F46" s="1605"/>
      <c r="G46" s="1605"/>
      <c r="H46" s="2079"/>
      <c r="I46" s="2079"/>
      <c r="J46" s="2079"/>
      <c r="K46" s="2397">
        <v>-28000000000000</v>
      </c>
      <c r="M46" s="2397">
        <v>-16000000000000</v>
      </c>
      <c r="N46" s="2079">
        <v>-109000000000000</v>
      </c>
      <c r="O46" s="2079">
        <v>-82000000000000</v>
      </c>
      <c r="P46" s="2079">
        <v>0</v>
      </c>
      <c r="Q46" s="2079">
        <v>3000000000000</v>
      </c>
      <c r="R46" s="2079">
        <v>-74000000000000</v>
      </c>
      <c r="S46" s="2079">
        <v>12000000000000</v>
      </c>
      <c r="T46" s="2079"/>
      <c r="U46" s="2079"/>
      <c r="V46" s="2079"/>
      <c r="W46" s="1605"/>
    </row>
    <row r="47" spans="1:31">
      <c r="A47"/>
      <c r="B47" s="1602" t="s">
        <v>1358</v>
      </c>
      <c r="C47" s="1605"/>
      <c r="D47" s="1605"/>
      <c r="E47" s="1605"/>
      <c r="F47" s="1605"/>
      <c r="G47" s="1605"/>
      <c r="H47" s="2079"/>
      <c r="I47" s="2079"/>
      <c r="J47" s="2079"/>
      <c r="K47" s="2397">
        <v>-11000000000000</v>
      </c>
      <c r="L47" s="2079"/>
      <c r="M47" s="2079"/>
      <c r="N47" s="2079"/>
      <c r="O47" s="2079"/>
      <c r="P47" s="2079"/>
      <c r="Q47" s="2079"/>
      <c r="R47" s="2079"/>
      <c r="S47" s="1605"/>
      <c r="T47" s="1605"/>
      <c r="U47" s="1605"/>
      <c r="V47" s="1633"/>
      <c r="W47" s="1605"/>
    </row>
    <row r="48" spans="1:31">
      <c r="C48" s="1605"/>
      <c r="D48" s="1605"/>
      <c r="E48" s="1605"/>
      <c r="F48" s="1605"/>
      <c r="G48" s="1605"/>
      <c r="H48" s="2079"/>
      <c r="I48" s="2079"/>
      <c r="J48" s="2079"/>
      <c r="K48" s="2079"/>
      <c r="L48" s="2079"/>
      <c r="M48" s="2079"/>
      <c r="N48" s="2079"/>
      <c r="O48" s="2079"/>
      <c r="P48" s="2079"/>
      <c r="Q48" s="2079"/>
      <c r="R48" s="2079"/>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878</v>
      </c>
      <c r="C52" s="1611"/>
      <c r="D52" s="1605"/>
      <c r="E52" s="1605"/>
      <c r="F52" s="1605"/>
      <c r="G52" s="1605"/>
      <c r="H52" s="1605"/>
      <c r="I52" s="2079">
        <f t="shared" ref="I52:V52" si="15">I6-I7-I18</f>
        <v>0</v>
      </c>
      <c r="J52" s="2079">
        <f t="shared" si="15"/>
        <v>-3.125E-2</v>
      </c>
      <c r="K52" s="2079">
        <f t="shared" si="15"/>
        <v>-100000000000</v>
      </c>
      <c r="L52" s="2079">
        <f t="shared" si="15"/>
        <v>1000000000000</v>
      </c>
      <c r="M52" s="2079">
        <f t="shared" si="15"/>
        <v>0</v>
      </c>
      <c r="N52" s="2079">
        <f t="shared" si="15"/>
        <v>0</v>
      </c>
      <c r="O52" s="2079">
        <f t="shared" si="15"/>
        <v>-1000000000000</v>
      </c>
      <c r="P52" s="2079">
        <f t="shared" si="15"/>
        <v>0</v>
      </c>
      <c r="Q52" s="2079">
        <f t="shared" si="15"/>
        <v>0</v>
      </c>
      <c r="R52" s="2079">
        <f t="shared" si="15"/>
        <v>0</v>
      </c>
      <c r="S52" s="2079">
        <f t="shared" si="15"/>
        <v>0</v>
      </c>
      <c r="T52" s="2079">
        <f t="shared" si="15"/>
        <v>0</v>
      </c>
      <c r="U52" s="2079">
        <f t="shared" si="15"/>
        <v>0</v>
      </c>
      <c r="V52" s="2079">
        <f t="shared" si="15"/>
        <v>0</v>
      </c>
      <c r="W52" s="1605"/>
      <c r="X52" s="1605"/>
    </row>
    <row r="53" spans="2:24">
      <c r="B53" s="1602" t="s">
        <v>141</v>
      </c>
      <c r="C53" s="1611"/>
      <c r="D53" s="1605"/>
      <c r="E53" s="1605"/>
      <c r="F53" s="1605"/>
      <c r="G53" s="1605"/>
      <c r="H53" s="1605"/>
      <c r="I53" s="2079">
        <f t="shared" ref="I53:V53" si="16">I7-I8-I19</f>
        <v>0</v>
      </c>
      <c r="J53" s="2079">
        <f t="shared" si="16"/>
        <v>100000000000.03125</v>
      </c>
      <c r="K53" s="2079">
        <f t="shared" si="16"/>
        <v>0</v>
      </c>
      <c r="L53" s="2079">
        <f t="shared" si="16"/>
        <v>0</v>
      </c>
      <c r="M53" s="2079">
        <f t="shared" si="16"/>
        <v>0</v>
      </c>
      <c r="N53" s="2079">
        <f t="shared" si="16"/>
        <v>0</v>
      </c>
      <c r="O53" s="2079">
        <f t="shared" si="16"/>
        <v>0</v>
      </c>
      <c r="P53" s="2079">
        <f t="shared" si="16"/>
        <v>0</v>
      </c>
      <c r="Q53" s="2079">
        <f t="shared" si="16"/>
        <v>0</v>
      </c>
      <c r="R53" s="2079">
        <f t="shared" si="16"/>
        <v>0</v>
      </c>
      <c r="S53" s="2079">
        <f t="shared" si="16"/>
        <v>0</v>
      </c>
      <c r="T53" s="2079">
        <f t="shared" si="16"/>
        <v>0</v>
      </c>
      <c r="U53" s="2079">
        <f t="shared" si="16"/>
        <v>0</v>
      </c>
      <c r="V53" s="2079">
        <f t="shared" si="16"/>
        <v>0</v>
      </c>
    </row>
    <row r="54" spans="2:24">
      <c r="B54" s="1602" t="s">
        <v>142</v>
      </c>
      <c r="I54" s="1624">
        <f>I8-I9-I12</f>
        <v>-100000000000</v>
      </c>
      <c r="J54" s="1624">
        <f t="shared" ref="J54:R54" si="17">J8-J9-J12</f>
        <v>0</v>
      </c>
      <c r="K54" s="1624">
        <f t="shared" si="17"/>
        <v>0</v>
      </c>
      <c r="L54" s="1624">
        <f t="shared" si="17"/>
        <v>-1000000000000</v>
      </c>
      <c r="M54" s="1624">
        <f t="shared" si="17"/>
        <v>0</v>
      </c>
      <c r="N54" s="1624">
        <f t="shared" si="17"/>
        <v>0</v>
      </c>
      <c r="O54" s="1624">
        <f t="shared" si="17"/>
        <v>1000000000000</v>
      </c>
      <c r="P54" s="1624">
        <f t="shared" si="17"/>
        <v>-1000000000000</v>
      </c>
      <c r="Q54" s="1624">
        <f t="shared" si="17"/>
        <v>0</v>
      </c>
      <c r="R54" s="1624">
        <f t="shared" si="17"/>
        <v>0</v>
      </c>
      <c r="S54" s="1624">
        <f>S8-S9-S12</f>
        <v>0</v>
      </c>
      <c r="T54" s="1624">
        <f>T8-T9-T12</f>
        <v>0</v>
      </c>
      <c r="U54" s="1624">
        <f>U8-U9-U12</f>
        <v>0</v>
      </c>
      <c r="V54" s="1624">
        <f>V8-V9-V12</f>
        <v>0</v>
      </c>
    </row>
    <row r="55" spans="2:24">
      <c r="B55" s="1602" t="s">
        <v>145</v>
      </c>
      <c r="I55" s="1624">
        <f>I20-I21-I26-I30</f>
        <v>0</v>
      </c>
      <c r="J55" s="1624">
        <f t="shared" ref="J55:S55" si="18">J20-J21-J26-J30</f>
        <v>0</v>
      </c>
      <c r="K55" s="1624">
        <f t="shared" si="18"/>
        <v>0</v>
      </c>
      <c r="L55" s="1624">
        <f t="shared" si="18"/>
        <v>0</v>
      </c>
      <c r="M55" s="1624">
        <f t="shared" si="18"/>
        <v>0</v>
      </c>
      <c r="N55" s="1624">
        <f t="shared" si="18"/>
        <v>0</v>
      </c>
      <c r="O55" s="1624">
        <f t="shared" si="18"/>
        <v>0</v>
      </c>
      <c r="P55" s="1624">
        <f t="shared" si="18"/>
        <v>0</v>
      </c>
      <c r="Q55" s="1624">
        <f t="shared" si="18"/>
        <v>0</v>
      </c>
      <c r="R55" s="1624">
        <f t="shared" si="18"/>
        <v>0</v>
      </c>
      <c r="S55" s="1624">
        <f t="shared" si="18"/>
        <v>0</v>
      </c>
      <c r="T55" s="1624">
        <f>T20-T21-T26-T30</f>
        <v>0</v>
      </c>
      <c r="U55" s="1624">
        <f>U20-U21-U26-U30</f>
        <v>0</v>
      </c>
      <c r="V55" s="1624">
        <f>V20-V21-V26-V30</f>
        <v>0</v>
      </c>
    </row>
    <row r="56" spans="2:24">
      <c r="B56" s="1602" t="s">
        <v>829</v>
      </c>
      <c r="I56" s="1627">
        <f>I21-I22-I23</f>
        <v>149900000000000</v>
      </c>
      <c r="J56" s="1627">
        <f t="shared" ref="J56:S56" si="19">J21-J22-J23</f>
        <v>180100000000000</v>
      </c>
      <c r="K56" s="1627">
        <f t="shared" si="19"/>
        <v>229300000000000</v>
      </c>
      <c r="L56" s="1624">
        <f>L21-L22-L23</f>
        <v>0</v>
      </c>
      <c r="M56" s="1624">
        <f t="shared" si="19"/>
        <v>1000000000000</v>
      </c>
      <c r="N56" s="1624">
        <f t="shared" si="19"/>
        <v>0</v>
      </c>
      <c r="O56" s="1624">
        <f t="shared" si="19"/>
        <v>0</v>
      </c>
      <c r="P56" s="1624">
        <f t="shared" si="19"/>
        <v>0</v>
      </c>
      <c r="Q56" s="1624">
        <f t="shared" si="19"/>
        <v>0</v>
      </c>
      <c r="R56" s="1624">
        <f t="shared" si="19"/>
        <v>0</v>
      </c>
      <c r="S56" s="1624">
        <f t="shared" si="19"/>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20">N36-N37-N38</f>
        <v>0</v>
      </c>
      <c r="O57" s="1624">
        <f t="shared" si="20"/>
        <v>0</v>
      </c>
      <c r="P57" s="1624">
        <f t="shared" si="20"/>
        <v>0</v>
      </c>
      <c r="Q57" s="1624">
        <f t="shared" si="20"/>
        <v>0</v>
      </c>
      <c r="R57" s="1624">
        <f t="shared" si="20"/>
        <v>0</v>
      </c>
      <c r="S57" s="1624">
        <f t="shared" si="20"/>
        <v>0</v>
      </c>
      <c r="T57" s="1624">
        <f>T36-T37-T38</f>
        <v>0</v>
      </c>
      <c r="U57" s="1624">
        <f>U36-U37-U38</f>
        <v>0</v>
      </c>
      <c r="V57" s="1624">
        <f>V36-V37-V38</f>
        <v>0</v>
      </c>
    </row>
    <row r="58" spans="2:24">
      <c r="B58" s="1602" t="s">
        <v>880</v>
      </c>
      <c r="I58" s="1624"/>
      <c r="J58" s="1624"/>
      <c r="K58" s="1624"/>
      <c r="M58" s="1624">
        <f>M37-M41-M42-M46</f>
        <v>0</v>
      </c>
      <c r="N58" s="1624">
        <f t="shared" ref="N58:S58" si="21">N37-N41-N42</f>
        <v>-109000000000000</v>
      </c>
      <c r="O58" s="1624">
        <f t="shared" si="21"/>
        <v>-82000000000000</v>
      </c>
      <c r="P58" s="1624">
        <f t="shared" si="21"/>
        <v>0</v>
      </c>
      <c r="Q58" s="1624">
        <f t="shared" si="21"/>
        <v>3000000000000</v>
      </c>
      <c r="R58" s="1624">
        <f t="shared" si="21"/>
        <v>-74000000000000</v>
      </c>
      <c r="S58" s="1624">
        <f t="shared" si="21"/>
        <v>12000000000000</v>
      </c>
      <c r="T58" s="1624">
        <f>T37-T41-T42</f>
        <v>164000000000000</v>
      </c>
      <c r="U58" s="1624">
        <f>U37-U41-U42</f>
        <v>177000000000000</v>
      </c>
      <c r="V58" s="1624">
        <f>V37-V41-V42-V40-V46</f>
        <v>164000000000000</v>
      </c>
    </row>
    <row r="59" spans="2:24">
      <c r="B59" s="1602" t="s">
        <v>6895</v>
      </c>
      <c r="I59" s="1624"/>
      <c r="J59" s="1624"/>
      <c r="K59" s="1624"/>
      <c r="M59" s="1624">
        <f>M43-M44-M45</f>
        <v>0</v>
      </c>
      <c r="N59" s="1624">
        <f t="shared" ref="N59:U59" si="22">N43-N44-N45</f>
        <v>0</v>
      </c>
      <c r="O59" s="1624">
        <f t="shared" si="22"/>
        <v>0</v>
      </c>
      <c r="P59" s="1624">
        <f t="shared" si="22"/>
        <v>-1000000000000</v>
      </c>
      <c r="Q59" s="1624">
        <f t="shared" si="22"/>
        <v>-78000000000000</v>
      </c>
      <c r="R59" s="1624">
        <f t="shared" si="22"/>
        <v>-97000000000000</v>
      </c>
      <c r="S59" s="1624">
        <f t="shared" si="22"/>
        <v>-67000000000000</v>
      </c>
      <c r="T59" s="1624">
        <f t="shared" si="22"/>
        <v>-53000000000000</v>
      </c>
      <c r="U59" s="1624">
        <f t="shared" si="22"/>
        <v>-50000000000000</v>
      </c>
      <c r="V59" s="1624">
        <f>V43-V44-V45</f>
        <v>-77000000000000</v>
      </c>
    </row>
    <row r="60" spans="2:24">
      <c r="V60" s="1636"/>
    </row>
    <row r="61" spans="2:24">
      <c r="H61" s="1624"/>
      <c r="V61" s="1636"/>
    </row>
    <row r="62" spans="2:24">
      <c r="B62" s="1602" t="s">
        <v>626</v>
      </c>
      <c r="D62" s="2352"/>
      <c r="E62" s="2352"/>
      <c r="F62" s="2352"/>
      <c r="G62" s="2352"/>
      <c r="H62" s="2352"/>
      <c r="I62" s="2403">
        <v>914000839000000</v>
      </c>
      <c r="J62" s="2403">
        <v>1061564519000000.1</v>
      </c>
      <c r="K62" s="2403">
        <v>1246769289000000</v>
      </c>
      <c r="L62" s="2403">
        <v>1616047129000000</v>
      </c>
      <c r="M62" s="2403">
        <v>1809148950000000</v>
      </c>
      <c r="N62" s="2404">
        <v>2158000000000000</v>
      </c>
      <c r="O62" s="2405">
        <v>2780000000000000</v>
      </c>
      <c r="P62" s="2404">
        <v>3245000000000000</v>
      </c>
      <c r="Q62" s="2404">
        <v>3584000000000000</v>
      </c>
      <c r="R62" s="2404">
        <v>3938000000000000</v>
      </c>
      <c r="S62" s="2404">
        <v>4193000000000000</v>
      </c>
      <c r="T62" s="2404">
        <v>4503000000000000</v>
      </c>
      <c r="U62" s="2404">
        <v>4965000000000000</v>
      </c>
      <c r="V62" s="2406">
        <v>5486000000000000</v>
      </c>
      <c r="W62" s="2352"/>
    </row>
    <row r="63" spans="2:24">
      <c r="B63" s="1602" t="s">
        <v>151</v>
      </c>
      <c r="I63" s="2098">
        <f t="shared" ref="I63:U63" si="23">(I6/I62)*100</f>
        <v>24.97809523345525</v>
      </c>
      <c r="J63" s="2098">
        <f t="shared" si="23"/>
        <v>26.329063848449891</v>
      </c>
      <c r="K63" s="2098">
        <f t="shared" si="23"/>
        <v>25.337486477018921</v>
      </c>
      <c r="L63" s="2098">
        <f t="shared" si="23"/>
        <v>26.608134891838294</v>
      </c>
      <c r="M63" s="2098">
        <f t="shared" si="23"/>
        <v>25.592143753558823</v>
      </c>
      <c r="N63" s="2098">
        <f t="shared" si="23"/>
        <v>27.247451343836886</v>
      </c>
      <c r="O63" s="2098">
        <f t="shared" si="23"/>
        <v>25.863309352517987</v>
      </c>
      <c r="P63" s="2098">
        <f t="shared" si="23"/>
        <v>22.588597842835132</v>
      </c>
      <c r="Q63" s="2098">
        <f t="shared" si="23"/>
        <v>23.130580357142858</v>
      </c>
      <c r="R63" s="2098">
        <f t="shared" si="23"/>
        <v>22.24479431183342</v>
      </c>
      <c r="S63" s="2098">
        <f t="shared" si="23"/>
        <v>23.77772477939423</v>
      </c>
      <c r="T63" s="2098">
        <f t="shared" si="23"/>
        <v>24.072840328669777</v>
      </c>
      <c r="U63" s="2098">
        <f t="shared" si="23"/>
        <v>23.746223564954683</v>
      </c>
      <c r="V63" s="1636"/>
    </row>
    <row r="64" spans="2:24">
      <c r="B64" s="1602" t="s">
        <v>152</v>
      </c>
      <c r="I64" s="2098">
        <f t="shared" ref="I64:U64" si="24">(I20/I62)*100</f>
        <v>27.275686122209347</v>
      </c>
      <c r="J64" s="2098">
        <f t="shared" si="24"/>
        <v>26.131242617388189</v>
      </c>
      <c r="K64" s="2098">
        <f t="shared" si="24"/>
        <v>28.786400432421942</v>
      </c>
      <c r="L64" s="2098">
        <f t="shared" si="24"/>
        <v>27.103169959593426</v>
      </c>
      <c r="M64" s="2098">
        <f t="shared" si="24"/>
        <v>31.617076084310249</v>
      </c>
      <c r="N64" s="2098">
        <f t="shared" si="24"/>
        <v>30.027803521779429</v>
      </c>
      <c r="O64" s="2098">
        <f t="shared" si="24"/>
        <v>26.942446043165468</v>
      </c>
      <c r="P64" s="2098">
        <f t="shared" si="24"/>
        <v>29.460708782742678</v>
      </c>
      <c r="Q64" s="2098">
        <f t="shared" si="24"/>
        <v>29.017857142857146</v>
      </c>
      <c r="R64" s="2098">
        <f t="shared" si="24"/>
        <v>26.815642458100559</v>
      </c>
      <c r="S64" s="2098">
        <f t="shared" si="24"/>
        <v>27.259718578583353</v>
      </c>
      <c r="T64" s="2098">
        <f t="shared" si="24"/>
        <v>26.626693315567401</v>
      </c>
      <c r="U64" s="2098">
        <f t="shared" si="24"/>
        <v>26.324269889224571</v>
      </c>
      <c r="V64" s="1636"/>
    </row>
    <row r="67" spans="2:24" ht="13.5" customHeight="1">
      <c r="B67" s="1602" t="s">
        <v>153</v>
      </c>
      <c r="D67" s="1602" t="b">
        <f t="shared" ref="D67:I67" si="25">IF(D30&lt;0, (D30/D20)*100)</f>
        <v>0</v>
      </c>
      <c r="E67" s="1602" t="b">
        <f t="shared" si="25"/>
        <v>0</v>
      </c>
      <c r="F67" s="1602" t="b">
        <f t="shared" si="25"/>
        <v>0</v>
      </c>
      <c r="G67" s="1602" t="b">
        <f t="shared" si="25"/>
        <v>0</v>
      </c>
      <c r="H67" s="1602" t="b">
        <f t="shared" si="25"/>
        <v>0</v>
      </c>
      <c r="I67" s="1602" t="b">
        <f t="shared" si="25"/>
        <v>0</v>
      </c>
      <c r="J67" s="1602" t="b">
        <f t="shared" ref="J67:X67" si="26">IF(J30&lt;0, (J30/J20)*100)</f>
        <v>0</v>
      </c>
      <c r="K67" s="1602" t="b">
        <f t="shared" si="26"/>
        <v>0</v>
      </c>
      <c r="L67" s="1602" t="b">
        <f t="shared" si="26"/>
        <v>0</v>
      </c>
      <c r="M67" s="1602" t="b">
        <f t="shared" si="26"/>
        <v>0</v>
      </c>
      <c r="N67" s="1602" t="b">
        <f t="shared" si="26"/>
        <v>0</v>
      </c>
      <c r="O67" s="1602" t="b">
        <f t="shared" si="26"/>
        <v>0</v>
      </c>
      <c r="P67" s="1602" t="b">
        <f t="shared" si="26"/>
        <v>0</v>
      </c>
      <c r="Q67" s="1602" t="b">
        <f t="shared" si="26"/>
        <v>0</v>
      </c>
      <c r="R67" s="1602" t="b">
        <f t="shared" si="26"/>
        <v>0</v>
      </c>
      <c r="S67" s="1602" t="b">
        <f t="shared" si="26"/>
        <v>0</v>
      </c>
      <c r="T67" s="1602" t="b">
        <f t="shared" si="26"/>
        <v>0</v>
      </c>
      <c r="U67" s="1602" t="b">
        <f t="shared" si="26"/>
        <v>0</v>
      </c>
      <c r="V67" s="1602" t="b">
        <f t="shared" si="26"/>
        <v>0</v>
      </c>
      <c r="W67" s="1602" t="b">
        <f t="shared" si="26"/>
        <v>0</v>
      </c>
      <c r="X67" s="1602" t="b">
        <f t="shared" si="26"/>
        <v>0</v>
      </c>
    </row>
    <row r="69" spans="2:24">
      <c r="I69" s="1624">
        <f>I6+I36-I20</f>
        <v>24200000000000</v>
      </c>
      <c r="J69" s="1624">
        <f>J6+J36-J20</f>
        <v>14500000000000</v>
      </c>
      <c r="K69" s="1624">
        <f>K6+K36-K20</f>
        <v>-9700000000000</v>
      </c>
      <c r="L69" s="1624">
        <f t="shared" ref="L69:R69" si="27">L6+L36-L20</f>
        <v>29000000000000</v>
      </c>
      <c r="M69" s="1624">
        <f t="shared" si="27"/>
        <v>0</v>
      </c>
      <c r="N69" s="1624">
        <f>N6+N36-N20</f>
        <v>1000000000000</v>
      </c>
      <c r="O69" s="1624">
        <f>O6+O36-O20</f>
        <v>-1000000000000</v>
      </c>
      <c r="P69" s="1624">
        <f t="shared" si="27"/>
        <v>-1000000000000</v>
      </c>
      <c r="Q69" s="1624">
        <f>Q6+Q36-Q20</f>
        <v>56000000000000</v>
      </c>
      <c r="R69" s="1624">
        <f t="shared" si="27"/>
        <v>68000000000000</v>
      </c>
      <c r="S69" s="1624">
        <f>S6+S36-S20</f>
        <v>85000000000000</v>
      </c>
      <c r="T69" s="1624">
        <f>T6+T36-T20</f>
        <v>102000000000000</v>
      </c>
      <c r="U69" s="1624">
        <f>U6+U36-U20</f>
        <v>99000000000000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D12" activePane="bottomRight" state="frozen"/>
      <selection pane="topRight" activeCell="D1" sqref="D1"/>
      <selection pane="bottomLeft" activeCell="A6" sqref="A6"/>
      <selection pane="bottomRight" activeCell="G20" sqref="D20:G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6896</v>
      </c>
      <c r="B1" s="82" t="s">
        <v>6897</v>
      </c>
      <c r="C1" s="82"/>
      <c r="D1" s="27"/>
      <c r="E1" s="27"/>
      <c r="F1" s="27"/>
      <c r="G1" s="27"/>
      <c r="H1" s="27"/>
      <c r="I1" s="27"/>
      <c r="J1" s="27"/>
      <c r="K1" s="27"/>
      <c r="L1" s="27"/>
      <c r="M1" s="27"/>
      <c r="N1" s="27"/>
      <c r="O1" s="28"/>
      <c r="P1" s="28"/>
      <c r="Q1" s="28"/>
      <c r="R1" s="29"/>
      <c r="S1" s="28"/>
      <c r="T1" s="28"/>
      <c r="U1" s="28"/>
      <c r="V1" s="28"/>
      <c r="W1" s="28"/>
      <c r="X1" s="28"/>
    </row>
    <row r="2" spans="1:24">
      <c r="B2" s="30" t="s">
        <v>6898</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6899</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1141</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885</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3944</v>
      </c>
      <c r="B8" s="90" t="s">
        <v>6900</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6901</v>
      </c>
      <c r="B9" s="99" t="s">
        <v>6902</v>
      </c>
      <c r="C9" s="27" t="s">
        <v>1633</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6903</v>
      </c>
      <c r="B10" s="99" t="s">
        <v>6904</v>
      </c>
      <c r="C10" s="27" t="s">
        <v>1633</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6905</v>
      </c>
      <c r="B11" s="99" t="s">
        <v>6906</v>
      </c>
      <c r="C11" s="27" t="s">
        <v>1633</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3946</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1909</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631</v>
      </c>
      <c r="B14" s="100" t="s">
        <v>1143</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6907</v>
      </c>
      <c r="B16" s="100" t="s">
        <v>6908</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1057</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2624</v>
      </c>
      <c r="B18" s="152" t="s">
        <v>2624</v>
      </c>
      <c r="C18" s="27" t="s">
        <v>1909</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F20" si="2">D22+D41+D44</f>
        <v>493800000000</v>
      </c>
      <c r="E20" s="383">
        <f t="shared" si="2"/>
        <v>506700000000</v>
      </c>
      <c r="F20" s="383">
        <f t="shared" si="2"/>
        <v>578100000000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ref="N20:R20" si="4">N21-N44</f>
        <v>2050000000000</v>
      </c>
      <c r="O20" s="383">
        <f t="shared" si="4"/>
        <v>2088000000000</v>
      </c>
      <c r="P20" s="383">
        <f t="shared" si="4"/>
        <v>2748000000000</v>
      </c>
      <c r="Q20" s="383">
        <f t="shared" si="4"/>
        <v>2675000000000</v>
      </c>
      <c r="R20" s="383">
        <f t="shared" si="4"/>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891</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6909</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6910</v>
      </c>
      <c r="B26" s="99" t="s">
        <v>6911</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1440</v>
      </c>
      <c r="B29" s="99" t="s">
        <v>6912</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6028</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6913</v>
      </c>
      <c r="B32" s="100" t="s">
        <v>6914</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6915</v>
      </c>
      <c r="B33" s="126" t="s">
        <v>6915</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5">E30-E32-E33</f>
        <v>2000000000</v>
      </c>
      <c r="F34" s="382">
        <f t="shared" si="5"/>
        <v>0</v>
      </c>
      <c r="G34" s="382">
        <f t="shared" si="5"/>
        <v>0</v>
      </c>
      <c r="H34" s="382">
        <f t="shared" si="5"/>
        <v>0</v>
      </c>
      <c r="I34" s="382">
        <f t="shared" si="5"/>
        <v>0</v>
      </c>
      <c r="J34" s="382">
        <f t="shared" si="5"/>
        <v>0</v>
      </c>
      <c r="K34" s="382">
        <f t="shared" si="5"/>
        <v>0</v>
      </c>
      <c r="L34" s="382">
        <f t="shared" si="5"/>
        <v>0</v>
      </c>
      <c r="M34" s="382">
        <f t="shared" si="5"/>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6916</v>
      </c>
      <c r="B36" s="100" t="s">
        <v>6917</v>
      </c>
      <c r="C36" s="27" t="s">
        <v>489</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6918</v>
      </c>
      <c r="B37" s="100" t="s">
        <v>6919</v>
      </c>
      <c r="C37" s="27" t="s">
        <v>489</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6920</v>
      </c>
      <c r="B38" s="100" t="s">
        <v>6921</v>
      </c>
      <c r="C38" s="27" t="s">
        <v>489</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489</v>
      </c>
      <c r="D39" s="382">
        <f>D35-D36</f>
        <v>42700000000</v>
      </c>
      <c r="E39" s="382">
        <f t="shared" ref="E39:M39" si="6">E35-E36</f>
        <v>48500000000</v>
      </c>
      <c r="F39" s="382">
        <f t="shared" si="6"/>
        <v>55400000000</v>
      </c>
      <c r="G39" s="382">
        <f t="shared" si="6"/>
        <v>56700000000</v>
      </c>
      <c r="H39" s="382">
        <f t="shared" si="6"/>
        <v>62700000000</v>
      </c>
      <c r="I39" s="382">
        <f t="shared" si="6"/>
        <v>77000000000</v>
      </c>
      <c r="J39" s="382">
        <f t="shared" si="6"/>
        <v>91000000000</v>
      </c>
      <c r="K39" s="382">
        <f t="shared" si="6"/>
        <v>103000000000</v>
      </c>
      <c r="L39" s="382">
        <f t="shared" si="6"/>
        <v>154000000000</v>
      </c>
      <c r="M39" s="382">
        <f t="shared" si="6"/>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6922</v>
      </c>
      <c r="B42" s="99" t="s">
        <v>6923</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6924</v>
      </c>
      <c r="B43" s="99" t="s">
        <v>6924</v>
      </c>
      <c r="C43" s="11" t="s">
        <v>95</v>
      </c>
      <c r="D43" s="381"/>
      <c r="E43" s="381"/>
      <c r="F43" s="381"/>
      <c r="G43" s="381"/>
      <c r="H43" s="381"/>
      <c r="I43" s="381"/>
      <c r="J43" s="381"/>
      <c r="K43" s="398">
        <f>K41-K42</f>
        <v>264000000000</v>
      </c>
      <c r="L43" s="398">
        <f t="shared" ref="L43:R43" si="7">L41-L42</f>
        <v>129000000000</v>
      </c>
      <c r="M43" s="398">
        <f t="shared" si="7"/>
        <v>334000000000</v>
      </c>
      <c r="N43" s="398">
        <f t="shared" si="7"/>
        <v>316000000000</v>
      </c>
      <c r="O43" s="398">
        <f t="shared" si="7"/>
        <v>0</v>
      </c>
      <c r="P43" s="398">
        <f t="shared" si="7"/>
        <v>177000000000</v>
      </c>
      <c r="Q43" s="398">
        <f t="shared" si="7"/>
        <v>139000000000</v>
      </c>
      <c r="R43" s="398">
        <f t="shared" si="7"/>
        <v>89000000000</v>
      </c>
      <c r="S43" s="398"/>
      <c r="T43" s="398"/>
      <c r="U43" s="398"/>
      <c r="V43" s="398"/>
      <c r="W43" s="28"/>
      <c r="X43" s="28"/>
    </row>
    <row r="44" spans="1:24" ht="16.5">
      <c r="A44" s="90" t="s">
        <v>615</v>
      </c>
      <c r="B44" s="90" t="s">
        <v>1162</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1563</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6925</v>
      </c>
      <c r="B49" s="100" t="s">
        <v>6926</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424</v>
      </c>
      <c r="B50" s="100" t="s">
        <v>424</v>
      </c>
      <c r="C50" s="58" t="s">
        <v>264</v>
      </c>
      <c r="D50" s="267"/>
      <c r="E50" s="267"/>
      <c r="F50" s="267"/>
      <c r="G50" s="267"/>
      <c r="H50" s="267"/>
      <c r="I50" s="267"/>
      <c r="J50" s="267"/>
      <c r="K50" s="267"/>
      <c r="L50" s="267"/>
      <c r="M50" s="267"/>
      <c r="N50" s="266">
        <f>N48-N49</f>
        <v>38000000000</v>
      </c>
      <c r="O50" s="266">
        <f t="shared" ref="O50:R50" si="8">O48-O49</f>
        <v>-21000000000</v>
      </c>
      <c r="P50" s="266">
        <f t="shared" si="8"/>
        <v>40000000000</v>
      </c>
      <c r="Q50" s="266">
        <f t="shared" si="8"/>
        <v>8000000000</v>
      </c>
      <c r="R50" s="266">
        <f t="shared" si="8"/>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6927</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6478</v>
      </c>
      <c r="C57" s="90"/>
      <c r="D57" s="79">
        <f>D6-D7-D19</f>
        <v>0</v>
      </c>
      <c r="E57" s="79">
        <f t="shared" ref="E57:V57" si="9">E6-E7-E19</f>
        <v>0</v>
      </c>
      <c r="F57" s="79">
        <f t="shared" si="9"/>
        <v>100000000</v>
      </c>
      <c r="G57" s="79">
        <f t="shared" si="9"/>
        <v>0</v>
      </c>
      <c r="H57" s="79">
        <f t="shared" si="9"/>
        <v>0</v>
      </c>
      <c r="I57" s="79">
        <f t="shared" si="9"/>
        <v>0</v>
      </c>
      <c r="J57" s="79">
        <f t="shared" si="9"/>
        <v>1000000000</v>
      </c>
      <c r="K57" s="79">
        <f t="shared" si="9"/>
        <v>-1000000000</v>
      </c>
      <c r="L57" s="79">
        <f t="shared" si="9"/>
        <v>0</v>
      </c>
      <c r="M57" s="79">
        <f t="shared" si="9"/>
        <v>0</v>
      </c>
      <c r="N57" s="79">
        <f t="shared" si="9"/>
        <v>0</v>
      </c>
      <c r="O57" s="79">
        <f t="shared" si="9"/>
        <v>0</v>
      </c>
      <c r="P57" s="79">
        <f t="shared" si="9"/>
        <v>0</v>
      </c>
      <c r="Q57" s="79">
        <f t="shared" si="9"/>
        <v>0</v>
      </c>
      <c r="R57" s="79">
        <f t="shared" si="9"/>
        <v>0</v>
      </c>
      <c r="S57" s="79">
        <f t="shared" si="9"/>
        <v>1046422000000</v>
      </c>
      <c r="T57" s="79">
        <f t="shared" si="9"/>
        <v>594135000000</v>
      </c>
      <c r="U57" s="79">
        <f t="shared" si="9"/>
        <v>0</v>
      </c>
      <c r="V57" s="79">
        <f t="shared" si="9"/>
        <v>0</v>
      </c>
      <c r="W57" s="28"/>
      <c r="X57" s="28"/>
    </row>
    <row r="58" spans="1:24">
      <c r="B58" t="s">
        <v>141</v>
      </c>
      <c r="C58" s="90"/>
      <c r="D58" s="79">
        <f>D7-D8-D12</f>
        <v>0</v>
      </c>
      <c r="E58" s="79">
        <f t="shared" ref="E58:V58" si="10">E7-E8-E12</f>
        <v>0</v>
      </c>
      <c r="F58" s="79">
        <f t="shared" si="10"/>
        <v>0</v>
      </c>
      <c r="G58" s="79">
        <f t="shared" si="10"/>
        <v>0</v>
      </c>
      <c r="H58" s="79">
        <f t="shared" si="10"/>
        <v>0</v>
      </c>
      <c r="I58" s="79">
        <f t="shared" si="10"/>
        <v>0</v>
      </c>
      <c r="J58" s="79">
        <f t="shared" si="10"/>
        <v>0</v>
      </c>
      <c r="K58" s="79">
        <f t="shared" si="10"/>
        <v>0</v>
      </c>
      <c r="L58" s="79">
        <f t="shared" si="10"/>
        <v>0</v>
      </c>
      <c r="M58" s="79">
        <f t="shared" si="10"/>
        <v>0</v>
      </c>
      <c r="N58" s="79">
        <f t="shared" si="10"/>
        <v>0</v>
      </c>
      <c r="O58" s="79">
        <f t="shared" si="10"/>
        <v>0</v>
      </c>
      <c r="P58" s="79">
        <f t="shared" si="10"/>
        <v>0</v>
      </c>
      <c r="Q58" s="79">
        <f t="shared" si="10"/>
        <v>0</v>
      </c>
      <c r="R58" s="79">
        <f t="shared" si="10"/>
        <v>0</v>
      </c>
      <c r="S58" s="79">
        <f t="shared" si="10"/>
        <v>0</v>
      </c>
      <c r="T58" s="79">
        <f t="shared" si="10"/>
        <v>0</v>
      </c>
      <c r="U58" s="79">
        <f t="shared" si="10"/>
        <v>0</v>
      </c>
      <c r="V58" s="79">
        <f t="shared" si="10"/>
        <v>0</v>
      </c>
      <c r="W58" s="28"/>
      <c r="X58" s="28"/>
    </row>
    <row r="59" spans="1:24">
      <c r="B59" t="s">
        <v>6928</v>
      </c>
      <c r="C59" s="90"/>
      <c r="D59" s="79">
        <f>D8-D9-D10-D11</f>
        <v>0</v>
      </c>
      <c r="E59" s="79">
        <f t="shared" ref="E59:V59" si="11">E8-E9-E10-E11</f>
        <v>0</v>
      </c>
      <c r="F59" s="79">
        <f t="shared" si="11"/>
        <v>0</v>
      </c>
      <c r="G59" s="79">
        <f t="shared" si="11"/>
        <v>0</v>
      </c>
      <c r="H59" s="79">
        <f t="shared" si="11"/>
        <v>0</v>
      </c>
      <c r="I59" s="79">
        <f t="shared" si="11"/>
        <v>0</v>
      </c>
      <c r="J59" s="79">
        <f t="shared" si="11"/>
        <v>0</v>
      </c>
      <c r="K59" s="79">
        <f t="shared" si="11"/>
        <v>0</v>
      </c>
      <c r="L59" s="79">
        <f t="shared" si="11"/>
        <v>0</v>
      </c>
      <c r="M59" s="79">
        <f t="shared" si="11"/>
        <v>0</v>
      </c>
      <c r="N59" s="79">
        <f t="shared" si="11"/>
        <v>0</v>
      </c>
      <c r="O59" s="79">
        <f t="shared" si="11"/>
        <v>0</v>
      </c>
      <c r="P59" s="79">
        <f t="shared" si="11"/>
        <v>0</v>
      </c>
      <c r="Q59" s="79">
        <f t="shared" si="11"/>
        <v>1000000000</v>
      </c>
      <c r="R59" s="79">
        <f t="shared" si="11"/>
        <v>0</v>
      </c>
      <c r="S59" s="79">
        <f t="shared" si="11"/>
        <v>0</v>
      </c>
      <c r="T59" s="79">
        <f t="shared" si="11"/>
        <v>0</v>
      </c>
      <c r="U59" s="79">
        <f t="shared" si="11"/>
        <v>0</v>
      </c>
      <c r="V59" s="79">
        <f t="shared" si="11"/>
        <v>0</v>
      </c>
      <c r="W59" s="28"/>
      <c r="X59" s="28"/>
    </row>
    <row r="60" spans="1:24">
      <c r="B60" t="s">
        <v>6929</v>
      </c>
      <c r="C60" s="90"/>
      <c r="D60" s="79">
        <f>D12-D13-D18</f>
        <v>0</v>
      </c>
      <c r="E60" s="79">
        <f t="shared" ref="E60:V60" si="12">E12-E13-E18</f>
        <v>0</v>
      </c>
      <c r="F60" s="79">
        <f t="shared" si="12"/>
        <v>0</v>
      </c>
      <c r="G60" s="79">
        <f t="shared" si="12"/>
        <v>100000000</v>
      </c>
      <c r="H60" s="79">
        <f t="shared" si="12"/>
        <v>100000000</v>
      </c>
      <c r="I60" s="79">
        <f t="shared" si="12"/>
        <v>-1000000000</v>
      </c>
      <c r="J60" s="79">
        <f t="shared" si="12"/>
        <v>0</v>
      </c>
      <c r="K60" s="79">
        <f t="shared" si="12"/>
        <v>1000000000</v>
      </c>
      <c r="L60" s="79">
        <f t="shared" si="12"/>
        <v>0</v>
      </c>
      <c r="M60" s="79">
        <f t="shared" si="12"/>
        <v>0</v>
      </c>
      <c r="N60" s="79">
        <f t="shared" si="12"/>
        <v>0</v>
      </c>
      <c r="O60" s="79">
        <f t="shared" si="12"/>
        <v>0</v>
      </c>
      <c r="P60" s="79">
        <f t="shared" si="12"/>
        <v>0</v>
      </c>
      <c r="Q60" s="79">
        <f t="shared" si="12"/>
        <v>0</v>
      </c>
      <c r="R60" s="79">
        <f t="shared" si="12"/>
        <v>1000000000</v>
      </c>
      <c r="S60" s="79">
        <f t="shared" si="12"/>
        <v>0</v>
      </c>
      <c r="T60" s="79">
        <f t="shared" si="12"/>
        <v>0</v>
      </c>
      <c r="U60" s="79">
        <f t="shared" si="12"/>
        <v>0</v>
      </c>
      <c r="V60" s="79">
        <f t="shared" si="12"/>
        <v>0</v>
      </c>
      <c r="W60" s="28"/>
      <c r="X60" s="28"/>
    </row>
    <row r="61" spans="1:24">
      <c r="B61" t="s">
        <v>454</v>
      </c>
      <c r="C61" s="90"/>
      <c r="D61" s="79">
        <f>D13-D14-D15-D16-D17</f>
        <v>100000000</v>
      </c>
      <c r="E61" s="79">
        <f t="shared" ref="E61:V61" si="13">E13-E14-E15-E16-E17</f>
        <v>100000000.00000381</v>
      </c>
      <c r="F61" s="79">
        <f t="shared" si="13"/>
        <v>100000000</v>
      </c>
      <c r="G61" s="79">
        <f t="shared" si="13"/>
        <v>-100000000</v>
      </c>
      <c r="H61" s="79">
        <f t="shared" si="13"/>
        <v>-100000000</v>
      </c>
      <c r="I61" s="79">
        <f t="shared" si="13"/>
        <v>-1000000000</v>
      </c>
      <c r="J61" s="79">
        <f t="shared" si="13"/>
        <v>0</v>
      </c>
      <c r="K61" s="79">
        <f t="shared" si="13"/>
        <v>1000000000</v>
      </c>
      <c r="L61" s="79">
        <f t="shared" si="13"/>
        <v>0</v>
      </c>
      <c r="M61" s="79">
        <f t="shared" si="13"/>
        <v>-1000000000</v>
      </c>
      <c r="N61" s="79">
        <f t="shared" si="13"/>
        <v>0</v>
      </c>
      <c r="O61" s="79">
        <f t="shared" si="13"/>
        <v>-1000000000</v>
      </c>
      <c r="P61" s="79">
        <f t="shared" si="13"/>
        <v>-1000000000</v>
      </c>
      <c r="Q61" s="79">
        <f t="shared" si="13"/>
        <v>0</v>
      </c>
      <c r="R61" s="79">
        <f t="shared" si="13"/>
        <v>0</v>
      </c>
      <c r="S61" s="79">
        <f t="shared" si="13"/>
        <v>0</v>
      </c>
      <c r="T61" s="79">
        <f t="shared" si="13"/>
        <v>0</v>
      </c>
      <c r="U61" s="79">
        <f t="shared" si="13"/>
        <v>0</v>
      </c>
      <c r="V61" s="79">
        <f t="shared" si="13"/>
        <v>0</v>
      </c>
      <c r="W61" s="28"/>
      <c r="X61" s="28"/>
    </row>
    <row r="62" spans="1:24">
      <c r="B62" t="s">
        <v>2345</v>
      </c>
      <c r="C62" s="90"/>
      <c r="D62" s="130">
        <f>D20-D22-D41</f>
        <v>21100000000</v>
      </c>
      <c r="E62" s="130">
        <f t="shared" ref="E62:V62" si="14">E20-E22-E41</f>
        <v>29800000000</v>
      </c>
      <c r="F62" s="130">
        <f t="shared" si="14"/>
        <v>25200000000</v>
      </c>
      <c r="G62" s="130">
        <f t="shared" si="14"/>
        <v>38300000000</v>
      </c>
      <c r="H62" s="130">
        <f t="shared" si="14"/>
        <v>40600000000</v>
      </c>
      <c r="I62" s="130">
        <f t="shared" si="14"/>
        <v>63000000000</v>
      </c>
      <c r="J62" s="130">
        <f t="shared" si="14"/>
        <v>69000000000</v>
      </c>
      <c r="K62" s="130">
        <f t="shared" si="14"/>
        <v>76000000000</v>
      </c>
      <c r="L62" s="130">
        <f t="shared" si="14"/>
        <v>47000000000</v>
      </c>
      <c r="M62" s="130">
        <f t="shared" si="14"/>
        <v>0</v>
      </c>
      <c r="N62" s="130">
        <f t="shared" si="14"/>
        <v>0</v>
      </c>
      <c r="O62" s="130">
        <f t="shared" si="14"/>
        <v>0</v>
      </c>
      <c r="P62" s="130">
        <f t="shared" si="14"/>
        <v>0</v>
      </c>
      <c r="Q62" s="130">
        <f t="shared" si="14"/>
        <v>0</v>
      </c>
      <c r="R62" s="130">
        <f>R20-R22-R41</f>
        <v>0</v>
      </c>
      <c r="S62" s="130">
        <f t="shared" si="14"/>
        <v>1903692000000</v>
      </c>
      <c r="T62" s="130">
        <f t="shared" si="14"/>
        <v>1488327000000</v>
      </c>
      <c r="U62" s="130">
        <f t="shared" si="14"/>
        <v>0</v>
      </c>
      <c r="V62" s="130">
        <f t="shared" si="14"/>
        <v>0</v>
      </c>
      <c r="W62" s="28"/>
      <c r="X62" s="28"/>
    </row>
    <row r="63" spans="1:24">
      <c r="B63" t="s">
        <v>361</v>
      </c>
      <c r="C63" s="90"/>
      <c r="D63" s="130">
        <f>D22-D23-D24-D25-D26-D30-D35-D40</f>
        <v>0</v>
      </c>
      <c r="E63" s="130">
        <f t="shared" ref="E63:V63" si="15">E22-E23-E24-E25-E26-E30-E35-E40</f>
        <v>0</v>
      </c>
      <c r="F63" s="130">
        <f t="shared" si="15"/>
        <v>-100000000</v>
      </c>
      <c r="G63" s="130">
        <f t="shared" si="15"/>
        <v>0</v>
      </c>
      <c r="H63" s="130">
        <f t="shared" si="15"/>
        <v>-100000000</v>
      </c>
      <c r="I63" s="130">
        <f t="shared" si="15"/>
        <v>0</v>
      </c>
      <c r="J63" s="130">
        <f t="shared" si="15"/>
        <v>0</v>
      </c>
      <c r="K63" s="130">
        <f t="shared" si="15"/>
        <v>-1000000000</v>
      </c>
      <c r="L63" s="130">
        <f t="shared" si="15"/>
        <v>1000000000</v>
      </c>
      <c r="M63" s="130">
        <f t="shared" si="15"/>
        <v>1000000000</v>
      </c>
      <c r="N63" s="130">
        <f t="shared" si="15"/>
        <v>-1000000000</v>
      </c>
      <c r="O63" s="130">
        <f t="shared" si="15"/>
        <v>1000000000</v>
      </c>
      <c r="P63" s="130">
        <f t="shared" si="15"/>
        <v>0</v>
      </c>
      <c r="Q63" s="130">
        <f t="shared" si="15"/>
        <v>-1000000000</v>
      </c>
      <c r="R63" s="130">
        <f>R22-R23-R24-R25-R26-R30-R35-R40</f>
        <v>0</v>
      </c>
      <c r="S63" s="130">
        <f t="shared" si="15"/>
        <v>0</v>
      </c>
      <c r="T63" s="130">
        <f t="shared" si="15"/>
        <v>0</v>
      </c>
      <c r="U63" s="130">
        <f t="shared" si="15"/>
        <v>0</v>
      </c>
      <c r="V63" s="130">
        <f t="shared" si="15"/>
        <v>0</v>
      </c>
      <c r="W63" s="28"/>
      <c r="X63" s="28"/>
    </row>
    <row r="64" spans="1:24">
      <c r="B64" t="s">
        <v>291</v>
      </c>
      <c r="C64" s="90"/>
      <c r="D64" s="130">
        <f>D26-D27-D28</f>
        <v>0</v>
      </c>
      <c r="E64" s="130">
        <f t="shared" ref="E64:V64" si="16">E26-E27-E28</f>
        <v>0</v>
      </c>
      <c r="F64" s="130">
        <f t="shared" si="16"/>
        <v>0</v>
      </c>
      <c r="G64" s="130">
        <f t="shared" si="16"/>
        <v>0</v>
      </c>
      <c r="H64" s="130">
        <f t="shared" si="16"/>
        <v>0</v>
      </c>
      <c r="I64" s="130">
        <f t="shared" si="16"/>
        <v>0</v>
      </c>
      <c r="J64" s="130">
        <f t="shared" si="16"/>
        <v>0</v>
      </c>
      <c r="K64" s="130">
        <f t="shared" si="16"/>
        <v>0</v>
      </c>
      <c r="L64" s="130">
        <f t="shared" si="16"/>
        <v>0</v>
      </c>
      <c r="M64" s="130">
        <f t="shared" si="16"/>
        <v>0</v>
      </c>
      <c r="N64" s="130">
        <f t="shared" si="16"/>
        <v>0</v>
      </c>
      <c r="O64" s="130">
        <f t="shared" si="16"/>
        <v>0</v>
      </c>
      <c r="P64" s="130">
        <f t="shared" si="16"/>
        <v>0</v>
      </c>
      <c r="Q64" s="130">
        <f t="shared" si="16"/>
        <v>1000000000</v>
      </c>
      <c r="R64" s="130">
        <f t="shared" si="16"/>
        <v>1000000000</v>
      </c>
      <c r="S64" s="130">
        <f t="shared" si="16"/>
        <v>0</v>
      </c>
      <c r="T64" s="130">
        <f t="shared" si="16"/>
        <v>0</v>
      </c>
      <c r="U64" s="130">
        <f t="shared" si="16"/>
        <v>0</v>
      </c>
      <c r="V64" s="130">
        <f t="shared" si="16"/>
        <v>0</v>
      </c>
      <c r="W64" s="28"/>
      <c r="X64" s="28"/>
    </row>
    <row r="65" spans="2:24">
      <c r="B65" t="s">
        <v>5942</v>
      </c>
      <c r="C65" s="90"/>
      <c r="D65" s="130">
        <f>D30-D32-D33-D34</f>
        <v>0</v>
      </c>
      <c r="E65" s="130">
        <f t="shared" ref="E65:V65" si="17">E30-E32-E33-E34</f>
        <v>0</v>
      </c>
      <c r="F65" s="130">
        <f t="shared" si="17"/>
        <v>0</v>
      </c>
      <c r="G65" s="130">
        <f t="shared" si="17"/>
        <v>0</v>
      </c>
      <c r="H65" s="130">
        <f t="shared" si="17"/>
        <v>0</v>
      </c>
      <c r="I65" s="130">
        <f t="shared" si="17"/>
        <v>0</v>
      </c>
      <c r="J65" s="130">
        <f t="shared" si="17"/>
        <v>0</v>
      </c>
      <c r="K65" s="130">
        <f t="shared" si="17"/>
        <v>0</v>
      </c>
      <c r="L65" s="130">
        <f t="shared" si="17"/>
        <v>0</v>
      </c>
      <c r="M65" s="130">
        <f t="shared" si="17"/>
        <v>0</v>
      </c>
      <c r="N65" s="223">
        <f t="shared" si="17"/>
        <v>591000000000</v>
      </c>
      <c r="O65" s="223">
        <f t="shared" si="17"/>
        <v>567000000000</v>
      </c>
      <c r="P65" s="223">
        <f t="shared" si="17"/>
        <v>708000000000</v>
      </c>
      <c r="Q65" s="223">
        <f t="shared" si="17"/>
        <v>629000000000</v>
      </c>
      <c r="R65" s="223">
        <f t="shared" si="17"/>
        <v>629000000000</v>
      </c>
      <c r="S65" s="223">
        <f t="shared" si="17"/>
        <v>0</v>
      </c>
      <c r="T65" s="223">
        <f t="shared" si="17"/>
        <v>0</v>
      </c>
      <c r="U65" s="223">
        <f t="shared" si="17"/>
        <v>0</v>
      </c>
      <c r="V65" s="223">
        <f t="shared" si="17"/>
        <v>0</v>
      </c>
      <c r="W65" s="28"/>
      <c r="X65" s="28"/>
    </row>
    <row r="66" spans="2:24">
      <c r="B66" t="s">
        <v>1964</v>
      </c>
      <c r="C66" s="90"/>
      <c r="D66" s="130">
        <f>D35-D36-D37-D39-D38</f>
        <v>0</v>
      </c>
      <c r="E66" s="130">
        <f t="shared" ref="E66:V66" si="18">E35-E36-E37-E39-E38</f>
        <v>0</v>
      </c>
      <c r="F66" s="130">
        <f t="shared" si="18"/>
        <v>0</v>
      </c>
      <c r="G66" s="130">
        <f t="shared" si="18"/>
        <v>0</v>
      </c>
      <c r="H66" s="130">
        <f t="shared" si="18"/>
        <v>0</v>
      </c>
      <c r="I66" s="130">
        <f t="shared" si="18"/>
        <v>0</v>
      </c>
      <c r="J66" s="130">
        <f t="shared" si="18"/>
        <v>0</v>
      </c>
      <c r="K66" s="130">
        <f t="shared" si="18"/>
        <v>0</v>
      </c>
      <c r="L66" s="130">
        <f t="shared" si="18"/>
        <v>0</v>
      </c>
      <c r="M66" s="130">
        <f t="shared" si="18"/>
        <v>0</v>
      </c>
      <c r="N66" s="223">
        <f t="shared" si="18"/>
        <v>143000000000</v>
      </c>
      <c r="O66" s="223">
        <f t="shared" si="18"/>
        <v>146000000000</v>
      </c>
      <c r="P66" s="223">
        <f t="shared" si="18"/>
        <v>204000000000</v>
      </c>
      <c r="Q66" s="130">
        <f t="shared" si="18"/>
        <v>0</v>
      </c>
      <c r="R66" s="130">
        <f t="shared" si="18"/>
        <v>0</v>
      </c>
      <c r="S66" s="223">
        <f t="shared" si="18"/>
        <v>0</v>
      </c>
      <c r="T66" s="223">
        <f t="shared" si="18"/>
        <v>0</v>
      </c>
      <c r="U66" s="223">
        <f t="shared" si="18"/>
        <v>0</v>
      </c>
      <c r="V66" s="223">
        <f t="shared" si="18"/>
        <v>0</v>
      </c>
      <c r="W66" s="28"/>
      <c r="X66" s="28"/>
    </row>
    <row r="67" spans="2:24">
      <c r="B67" t="s">
        <v>460</v>
      </c>
      <c r="C67" s="90"/>
      <c r="D67" s="224">
        <f t="shared" ref="D67:V67" si="19">D47-D48-D51</f>
        <v>0</v>
      </c>
      <c r="E67" s="224">
        <f t="shared" si="19"/>
        <v>0</v>
      </c>
      <c r="F67" s="224">
        <f t="shared" si="19"/>
        <v>0</v>
      </c>
      <c r="G67" s="224">
        <f t="shared" si="19"/>
        <v>0</v>
      </c>
      <c r="H67" s="224">
        <f t="shared" si="19"/>
        <v>0</v>
      </c>
      <c r="I67" s="224">
        <f t="shared" si="19"/>
        <v>0</v>
      </c>
      <c r="J67" s="224">
        <f t="shared" si="19"/>
        <v>-1000000000</v>
      </c>
      <c r="K67" s="224">
        <f t="shared" si="19"/>
        <v>0</v>
      </c>
      <c r="L67" s="224">
        <f t="shared" si="19"/>
        <v>0</v>
      </c>
      <c r="M67" s="224">
        <f>M47-M48-M51</f>
        <v>0</v>
      </c>
      <c r="N67" s="224">
        <f t="shared" si="19"/>
        <v>-1000000000</v>
      </c>
      <c r="O67" s="224">
        <f t="shared" si="19"/>
        <v>1000000000</v>
      </c>
      <c r="P67" s="224">
        <f t="shared" si="19"/>
        <v>0</v>
      </c>
      <c r="Q67" s="224">
        <f t="shared" si="19"/>
        <v>-1000000000</v>
      </c>
      <c r="R67" s="224">
        <f t="shared" si="19"/>
        <v>0</v>
      </c>
      <c r="S67" s="224">
        <f t="shared" si="19"/>
        <v>857270000000</v>
      </c>
      <c r="T67" s="224">
        <f t="shared" si="19"/>
        <v>894192000000</v>
      </c>
      <c r="U67" s="224">
        <f t="shared" si="19"/>
        <v>0</v>
      </c>
      <c r="V67" s="224">
        <f t="shared" si="19"/>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20">(D6/D69)*100</f>
        <v>37.776651244569649</v>
      </c>
      <c r="E70">
        <f t="shared" si="20"/>
        <v>33.277159450598973</v>
      </c>
      <c r="F70">
        <f t="shared" si="20"/>
        <v>30.228854312044628</v>
      </c>
      <c r="G70">
        <f t="shared" si="20"/>
        <v>31.116241354285457</v>
      </c>
      <c r="H70">
        <f t="shared" si="20"/>
        <v>32.011047439233231</v>
      </c>
      <c r="I70">
        <f t="shared" si="20"/>
        <v>34.938433866780784</v>
      </c>
      <c r="J70">
        <f t="shared" si="20"/>
        <v>38.563440050339914</v>
      </c>
      <c r="K70">
        <f t="shared" si="20"/>
        <v>33.165948573980252</v>
      </c>
      <c r="L70">
        <f t="shared" si="20"/>
        <v>36.719945310719751</v>
      </c>
      <c r="M70">
        <f t="shared" si="20"/>
        <v>25.011804590911829</v>
      </c>
      <c r="N70">
        <f t="shared" si="20"/>
        <v>26.13892558996395</v>
      </c>
      <c r="O70">
        <f t="shared" si="20"/>
        <v>25.339764364487856</v>
      </c>
      <c r="P70">
        <f t="shared" si="20"/>
        <v>29.908192788553428</v>
      </c>
      <c r="Q70">
        <f t="shared" si="20"/>
        <v>23.903749411329869</v>
      </c>
      <c r="R70">
        <f t="shared" si="20"/>
        <v>23.937256948024309</v>
      </c>
      <c r="S70">
        <f t="shared" si="20"/>
        <v>9.2295059266400248</v>
      </c>
      <c r="T70">
        <f t="shared" si="20"/>
        <v>4.6955070730355315</v>
      </c>
      <c r="U70">
        <f t="shared" si="20"/>
        <v>0</v>
      </c>
      <c r="V70">
        <f t="shared" si="20"/>
        <v>0</v>
      </c>
    </row>
    <row r="71" spans="2:24">
      <c r="B71" t="s">
        <v>152</v>
      </c>
      <c r="D71">
        <f t="shared" ref="D71:V71" si="21">(D20/D69)*100</f>
        <v>31.686954959348551</v>
      </c>
      <c r="E71">
        <f t="shared" si="21"/>
        <v>30.485512011604587</v>
      </c>
      <c r="F71">
        <f t="shared" si="21"/>
        <v>30.782632865585697</v>
      </c>
      <c r="G71">
        <f t="shared" si="21"/>
        <v>35.31876212621632</v>
      </c>
      <c r="H71">
        <f t="shared" si="21"/>
        <v>34.164361866049795</v>
      </c>
      <c r="I71">
        <f t="shared" si="21"/>
        <v>36.74613160475873</v>
      </c>
      <c r="J71">
        <f t="shared" si="21"/>
        <v>37.366643634984541</v>
      </c>
      <c r="K71">
        <f t="shared" si="21"/>
        <v>40.337591757577101</v>
      </c>
      <c r="L71">
        <f t="shared" si="21"/>
        <v>41.240181739546955</v>
      </c>
      <c r="M71">
        <f t="shared" si="21"/>
        <v>35.212697443675864</v>
      </c>
      <c r="N71">
        <f t="shared" si="21"/>
        <v>30.205635546463416</v>
      </c>
      <c r="O71">
        <f t="shared" si="21"/>
        <v>29.841752957163365</v>
      </c>
      <c r="P71">
        <f t="shared" si="21"/>
        <v>36.221998141447692</v>
      </c>
      <c r="Q71">
        <f t="shared" si="21"/>
        <v>30.800833176930347</v>
      </c>
      <c r="R71">
        <f t="shared" si="21"/>
        <v>29.312389496233365</v>
      </c>
      <c r="S71">
        <f t="shared" si="21"/>
        <v>16.790679665084642</v>
      </c>
      <c r="T71">
        <f t="shared" si="21"/>
        <v>11.762393993772042</v>
      </c>
      <c r="U71">
        <f t="shared" si="21"/>
        <v>0</v>
      </c>
      <c r="V71">
        <f t="shared" si="21"/>
        <v>0</v>
      </c>
    </row>
    <row r="72" spans="2:24">
      <c r="B72" s="238" t="s">
        <v>1835</v>
      </c>
      <c r="D72" t="b">
        <f t="shared" ref="D72:V72" si="22">IF(D44&lt;0,(ED6846/D20)*100)</f>
        <v>0</v>
      </c>
      <c r="E72" t="b">
        <f t="shared" si="22"/>
        <v>0</v>
      </c>
      <c r="F72" t="b">
        <f t="shared" si="22"/>
        <v>0</v>
      </c>
      <c r="G72" t="b">
        <f t="shared" si="22"/>
        <v>0</v>
      </c>
      <c r="H72" t="b">
        <f t="shared" si="22"/>
        <v>0</v>
      </c>
      <c r="I72" t="b">
        <f t="shared" si="22"/>
        <v>0</v>
      </c>
      <c r="J72" t="b">
        <f t="shared" si="22"/>
        <v>0</v>
      </c>
      <c r="K72" t="b">
        <f t="shared" si="22"/>
        <v>0</v>
      </c>
      <c r="L72" t="b">
        <f t="shared" si="22"/>
        <v>0</v>
      </c>
      <c r="M72" t="b">
        <f t="shared" si="22"/>
        <v>0</v>
      </c>
      <c r="N72" t="b">
        <f t="shared" si="22"/>
        <v>0</v>
      </c>
      <c r="O72" t="b">
        <f t="shared" si="22"/>
        <v>0</v>
      </c>
      <c r="P72" t="b">
        <f t="shared" si="22"/>
        <v>0</v>
      </c>
      <c r="Q72" t="b">
        <f t="shared" si="22"/>
        <v>0</v>
      </c>
      <c r="R72" t="b">
        <f t="shared" si="22"/>
        <v>0</v>
      </c>
      <c r="S72" t="b">
        <f t="shared" si="22"/>
        <v>0</v>
      </c>
      <c r="T72" t="b">
        <f t="shared" si="22"/>
        <v>0</v>
      </c>
      <c r="U72" t="b">
        <f t="shared" si="22"/>
        <v>0</v>
      </c>
      <c r="V72" t="b">
        <f t="shared" si="22"/>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3" t="s">
        <v>6930</v>
      </c>
      <c r="B1" s="1603" t="s">
        <v>6931</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6932</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31</v>
      </c>
      <c r="S5" s="2088" t="s">
        <v>31</v>
      </c>
      <c r="T5" s="2088" t="s">
        <v>368</v>
      </c>
      <c r="U5" s="2088" t="s">
        <v>32</v>
      </c>
      <c r="V5" s="2088" t="s">
        <v>32</v>
      </c>
      <c r="W5" s="1605" t="s">
        <v>32</v>
      </c>
      <c r="X5" s="1605" t="s">
        <v>32</v>
      </c>
      <c r="Y5" s="1605" t="s">
        <v>32</v>
      </c>
      <c r="Z5" s="1605" t="s">
        <v>32</v>
      </c>
    </row>
    <row r="6" spans="1:51" s="848" customFormat="1">
      <c r="A6" s="1900" t="s">
        <v>33</v>
      </c>
      <c r="B6" s="2327" t="s">
        <v>1502</v>
      </c>
      <c r="C6" s="2327" t="s">
        <v>35</v>
      </c>
      <c r="D6" s="2186">
        <f>(D7+D19)</f>
        <v>3102000000</v>
      </c>
      <c r="E6" s="2186">
        <v>3262000000</v>
      </c>
      <c r="F6" s="2186">
        <v>4259000000</v>
      </c>
      <c r="G6" s="2186">
        <v>5103000000</v>
      </c>
      <c r="H6" s="2186">
        <v>6173000000</v>
      </c>
      <c r="I6" s="2186">
        <v>7467000000</v>
      </c>
      <c r="J6" s="2186">
        <v>16825000000</v>
      </c>
      <c r="K6" s="2186">
        <v>10626000000</v>
      </c>
      <c r="L6" s="2186">
        <v>12290000000</v>
      </c>
      <c r="M6" s="2186">
        <v>12182000000</v>
      </c>
      <c r="N6" s="2186">
        <f>(N7+N19)</f>
        <v>15198000000</v>
      </c>
      <c r="O6" s="2186">
        <f>(O7+O19)</f>
        <v>20233000000</v>
      </c>
      <c r="P6" s="2186">
        <v>24541000000</v>
      </c>
      <c r="Q6" s="2186">
        <v>26678000000</v>
      </c>
      <c r="R6" s="1902">
        <v>31564000000</v>
      </c>
      <c r="S6" s="1902">
        <v>34421000000</v>
      </c>
      <c r="T6" s="1902">
        <v>39410000000</v>
      </c>
      <c r="U6" s="1902">
        <f>U7+U19</f>
        <v>42058000000</v>
      </c>
      <c r="V6" s="1902">
        <v>49740000000</v>
      </c>
      <c r="W6" s="1902">
        <v>55667000000</v>
      </c>
      <c r="X6" s="1902">
        <v>64476000000</v>
      </c>
      <c r="Y6" s="2089">
        <v>73818000000</v>
      </c>
      <c r="Z6" s="2089">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8">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4">
        <v>71560000000</v>
      </c>
      <c r="Z7" s="1914">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1375</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4">
        <v>59893000000</v>
      </c>
      <c r="Z8" s="1914">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6933</v>
      </c>
      <c r="B9" s="1620" t="s">
        <v>6934</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4"/>
      <c r="Z9" s="191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6935</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4"/>
      <c r="Z10" s="191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631</v>
      </c>
      <c r="B11" s="1620" t="s">
        <v>5971</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4"/>
      <c r="Z11" s="191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4258</v>
      </c>
      <c r="B12" s="1620" t="s">
        <v>6288</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4"/>
      <c r="Z12" s="191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1053</v>
      </c>
      <c r="B13" s="1620" t="s">
        <v>6936</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4"/>
      <c r="Z13" s="191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6937</v>
      </c>
      <c r="B14" s="1620" t="s">
        <v>6938</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4"/>
      <c r="Z14" s="191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644</v>
      </c>
      <c r="B15" s="1620" t="s">
        <v>5972</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4"/>
      <c r="Z15" s="191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6939</v>
      </c>
      <c r="B16" s="1620" t="s">
        <v>6940</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4"/>
      <c r="Z16" s="1914"/>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6941</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4"/>
      <c r="Z17" s="191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9" t="s">
        <v>49</v>
      </c>
      <c r="B18" s="2329" t="s">
        <v>1775</v>
      </c>
      <c r="C18" s="2330"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4"/>
      <c r="Z18" s="191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8" t="s">
        <v>53</v>
      </c>
      <c r="B19" s="2328" t="s">
        <v>53</v>
      </c>
      <c r="C19" s="1905" t="s">
        <v>38</v>
      </c>
      <c r="D19" s="2186">
        <v>575000000</v>
      </c>
      <c r="E19" s="2186">
        <v>754000000</v>
      </c>
      <c r="F19" s="2186">
        <v>1350000000</v>
      </c>
      <c r="G19" s="2186">
        <v>1424000000</v>
      </c>
      <c r="H19" s="2186">
        <v>1433000000</v>
      </c>
      <c r="I19" s="2187">
        <v>1825000000</v>
      </c>
      <c r="J19" s="2186">
        <v>10207000000</v>
      </c>
      <c r="K19" s="2186">
        <v>2104000000</v>
      </c>
      <c r="L19" s="2186">
        <v>2069000000</v>
      </c>
      <c r="M19" s="2186">
        <v>1867000000</v>
      </c>
      <c r="N19" s="2186">
        <v>1389000000</v>
      </c>
      <c r="O19" s="2186">
        <v>714000000</v>
      </c>
      <c r="P19" s="2186">
        <v>2238000000</v>
      </c>
      <c r="Q19" s="2186">
        <v>2196000000</v>
      </c>
      <c r="R19" s="1902">
        <v>1267000000</v>
      </c>
      <c r="S19" s="1902">
        <v>369000000</v>
      </c>
      <c r="T19" s="1902">
        <v>525000000</v>
      </c>
      <c r="U19" s="1902">
        <v>1809000000</v>
      </c>
      <c r="V19" s="1902">
        <v>1628000000</v>
      </c>
      <c r="W19" s="1902">
        <v>1831000000</v>
      </c>
      <c r="X19" s="1902">
        <v>2063000000</v>
      </c>
      <c r="Y19" s="2089">
        <v>2258000000</v>
      </c>
      <c r="Z19" s="2089">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6942</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4"/>
      <c r="Z20" s="191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567</v>
      </c>
      <c r="B21" s="1620" t="s">
        <v>6943</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4"/>
      <c r="Z21" s="1914"/>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6944</v>
      </c>
      <c r="B22" s="1620" t="s">
        <v>6945</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4"/>
      <c r="Z22" s="191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563</v>
      </c>
      <c r="B23" s="1616" t="s">
        <v>5390</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8">
        <v>11667000000</v>
      </c>
      <c r="Z23" s="2588">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7049</v>
      </c>
      <c r="B24" s="1620" t="s">
        <v>6946</v>
      </c>
      <c r="C24" s="1602" t="s">
        <v>1001</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8">
        <v>4782000000</v>
      </c>
      <c r="Z24" s="2588">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1001</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6947</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4"/>
      <c r="Z26" s="191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538</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4"/>
      <c r="Z27" s="191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3" t="s">
        <v>198</v>
      </c>
      <c r="B28" s="1903" t="s">
        <v>538</v>
      </c>
      <c r="C28" s="2327" t="s">
        <v>35</v>
      </c>
      <c r="D28" s="2186">
        <f>D29+D49+D52+D53</f>
        <v>3040000000</v>
      </c>
      <c r="E28" s="2186">
        <f t="shared" ref="E28:Q28" si="2">E29+E49+E52+E53</f>
        <v>4212000000</v>
      </c>
      <c r="F28" s="2186">
        <f t="shared" si="2"/>
        <v>5086000000</v>
      </c>
      <c r="G28" s="2186">
        <f t="shared" si="2"/>
        <v>6337000000</v>
      </c>
      <c r="H28" s="2186">
        <f t="shared" si="2"/>
        <v>6918000000</v>
      </c>
      <c r="I28" s="2186">
        <f t="shared" si="2"/>
        <v>8349000000</v>
      </c>
      <c r="J28" s="2186">
        <f t="shared" si="2"/>
        <v>9051000000</v>
      </c>
      <c r="K28" s="2186">
        <f t="shared" si="2"/>
        <v>11209000000</v>
      </c>
      <c r="L28" s="2186">
        <f t="shared" si="2"/>
        <v>13098000000</v>
      </c>
      <c r="M28" s="2186">
        <f t="shared" si="2"/>
        <v>13848000000</v>
      </c>
      <c r="N28" s="2186">
        <f t="shared" si="2"/>
        <v>17585000000</v>
      </c>
      <c r="O28" s="2186">
        <f t="shared" si="2"/>
        <v>22266000000</v>
      </c>
      <c r="P28" s="2186">
        <f t="shared" si="2"/>
        <v>28685000000</v>
      </c>
      <c r="Q28" s="2186">
        <f t="shared" si="2"/>
        <v>36357000000</v>
      </c>
      <c r="R28" s="1902">
        <v>40640000000</v>
      </c>
      <c r="S28" s="1902">
        <v>50701000000</v>
      </c>
      <c r="T28" s="1902">
        <v>51713000000</v>
      </c>
      <c r="U28" s="1902">
        <f>U29+U49</f>
        <v>59801000000</v>
      </c>
      <c r="V28" s="1902">
        <f t="shared" ref="V28:Z28" si="3">V29+V49</f>
        <v>65681000000</v>
      </c>
      <c r="W28" s="1902">
        <f t="shared" si="3"/>
        <v>67386000000</v>
      </c>
      <c r="X28" s="1902">
        <f t="shared" si="3"/>
        <v>74882000000</v>
      </c>
      <c r="Y28" s="1902">
        <f t="shared" si="3"/>
        <v>82566000000</v>
      </c>
      <c r="Z28" s="1902">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800</v>
      </c>
      <c r="B30" s="1616" t="s">
        <v>6948</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4">
        <v>29669000000</v>
      </c>
      <c r="Z30" s="1914">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6949</v>
      </c>
      <c r="B31" s="1616" t="s">
        <v>6950</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4"/>
      <c r="Z31" s="191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6951</v>
      </c>
      <c r="B32" s="1616" t="s">
        <v>6952</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4"/>
      <c r="Z32" s="191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1062</v>
      </c>
      <c r="B33" s="1616" t="s">
        <v>6953</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4">
        <v>9046000000</v>
      </c>
      <c r="Z33" s="1914">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4">
        <v>12136000000</v>
      </c>
      <c r="Z34" s="1914">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4"/>
      <c r="Z35" s="191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6954</v>
      </c>
      <c r="B37" s="1616" t="s">
        <v>2241</v>
      </c>
      <c r="C37" s="1612" t="s">
        <v>204</v>
      </c>
      <c r="D37" s="1615">
        <v>219000000</v>
      </c>
      <c r="E37" s="1615">
        <v>353000000</v>
      </c>
      <c r="F37" s="1615"/>
      <c r="G37" s="1614"/>
      <c r="H37" s="1614"/>
      <c r="I37" s="1614"/>
      <c r="J37" s="1615"/>
      <c r="K37" s="1615"/>
      <c r="L37" s="1615"/>
      <c r="M37" s="1615">
        <v>2192000000</v>
      </c>
      <c r="N37" s="2188">
        <f t="shared" ref="N37:Q37" si="5">(N38+N43)</f>
        <v>2995000000</v>
      </c>
      <c r="O37" s="2188">
        <f t="shared" si="5"/>
        <v>4229000000</v>
      </c>
      <c r="P37" s="2188">
        <f t="shared" si="5"/>
        <v>3623000000</v>
      </c>
      <c r="Q37" s="2188">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4">
        <v>3694000000</v>
      </c>
      <c r="Z38" s="1914">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6955</v>
      </c>
      <c r="B39" s="1620" t="s">
        <v>6956</v>
      </c>
      <c r="C39" s="1612" t="s">
        <v>6957</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4">
        <v>2074000000</v>
      </c>
      <c r="Z39" s="1914">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6958</v>
      </c>
      <c r="B40" s="1620" t="s">
        <v>6959</v>
      </c>
      <c r="C40" s="1612" t="s">
        <v>6957</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4">
        <v>1620000000</v>
      </c>
      <c r="Z40" s="1914">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1" t="s">
        <v>6915</v>
      </c>
      <c r="B41" s="2331" t="s">
        <v>6915</v>
      </c>
      <c r="C41" s="2332" t="s">
        <v>6957</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4">
        <v>0</v>
      </c>
      <c r="Z41" s="1914">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6960</v>
      </c>
      <c r="B42" s="1620" t="s">
        <v>6960</v>
      </c>
      <c r="C42" s="1612" t="s">
        <v>6957</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4">
        <v>0</v>
      </c>
      <c r="Z42" s="1914">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6961</v>
      </c>
      <c r="B43" s="1616" t="s">
        <v>6962</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4">
        <v>7599000000</v>
      </c>
      <c r="Z43" s="1914">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6963</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4"/>
      <c r="Z44" s="191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809</v>
      </c>
      <c r="B45" s="1616" t="s">
        <v>5395</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4">
        <v>2512000000</v>
      </c>
      <c r="Z45" s="1914">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4"/>
      <c r="Z46" s="191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6964</v>
      </c>
      <c r="B47" s="1616" t="s">
        <v>6965</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4"/>
      <c r="Z47" s="191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3279</v>
      </c>
      <c r="B48" s="1616" t="s">
        <v>3279</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4"/>
      <c r="Z48" s="191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5398</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4">
        <v>17910000000</v>
      </c>
      <c r="Z49" s="1914">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6966</v>
      </c>
      <c r="C50" s="1612" t="s">
        <v>7051</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7050</v>
      </c>
      <c r="C51" s="1612" t="s">
        <v>7051</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3583</v>
      </c>
      <c r="B52" s="1616" t="s">
        <v>3583</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4"/>
      <c r="Z52" s="191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2455</v>
      </c>
      <c r="B53" s="1616" t="s">
        <v>6967</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4"/>
      <c r="Z53" s="191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6968</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4"/>
      <c r="Z54" s="191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6969</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4"/>
      <c r="Z55" s="191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6970</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4">
        <v>0</v>
      </c>
      <c r="Z56" s="191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5399</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4">
        <v>-8748000000</v>
      </c>
      <c r="Z57" s="1914">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3910</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4"/>
      <c r="Z58" s="191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900" t="s">
        <v>595</v>
      </c>
      <c r="B59" s="1903" t="s">
        <v>115</v>
      </c>
      <c r="C59" s="2327" t="s">
        <v>35</v>
      </c>
      <c r="D59" s="2186">
        <v>708000000</v>
      </c>
      <c r="E59" s="2186">
        <v>1056000000</v>
      </c>
      <c r="F59" s="2186">
        <v>896000000</v>
      </c>
      <c r="G59" s="2186">
        <v>1334000000</v>
      </c>
      <c r="H59" s="2186">
        <v>201000000</v>
      </c>
      <c r="I59" s="2187">
        <v>858000000</v>
      </c>
      <c r="J59" s="2186">
        <v>-7291000000</v>
      </c>
      <c r="K59" s="2186">
        <v>109000000</v>
      </c>
      <c r="L59" s="2187">
        <v>1236000000</v>
      </c>
      <c r="M59" s="2186">
        <v>1653000000</v>
      </c>
      <c r="N59" s="2187">
        <f>-(N60-N68)</f>
        <v>2374000000</v>
      </c>
      <c r="O59" s="2187">
        <f>-(O60-O68)</f>
        <v>1109000000</v>
      </c>
      <c r="P59" s="2186">
        <v>3717000000</v>
      </c>
      <c r="Q59" s="2186">
        <v>9394000000</v>
      </c>
      <c r="R59" s="1902">
        <v>9530000000</v>
      </c>
      <c r="S59" s="1902">
        <v>17124000000</v>
      </c>
      <c r="T59" s="1902">
        <v>12535000000</v>
      </c>
      <c r="U59" s="1902">
        <f>U62+U73</f>
        <v>17744000000</v>
      </c>
      <c r="V59" s="1902">
        <f t="shared" ref="V59:Z59" si="9">V62+V73</f>
        <v>15942000000</v>
      </c>
      <c r="W59" s="1902">
        <f t="shared" si="9"/>
        <v>11720000000</v>
      </c>
      <c r="X59" s="1902">
        <f t="shared" si="9"/>
        <v>10405000000</v>
      </c>
      <c r="Y59" s="1902">
        <f t="shared" si="9"/>
        <v>8748000000</v>
      </c>
      <c r="Z59" s="1902">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5404</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4"/>
      <c r="Z60" s="191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6971</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4"/>
      <c r="Z61" s="191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4">
        <v>0</v>
      </c>
      <c r="Z63" s="1914">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6972</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4">
        <v>0</v>
      </c>
      <c r="Z64" s="1914">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447</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4">
        <v>0</v>
      </c>
      <c r="Z65" s="1914">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6973</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4"/>
      <c r="Z66" s="191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4">
        <v>0</v>
      </c>
      <c r="Z67" s="191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5405</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4">
        <v>8748000000</v>
      </c>
      <c r="Z68" s="1914">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6974</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4">
        <v>5036000000</v>
      </c>
      <c r="Z70" s="1914">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6975</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4"/>
      <c r="Z71" s="191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447</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4">
        <v>0</v>
      </c>
      <c r="Z72" s="1914">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4"/>
      <c r="Z74" s="191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447</v>
      </c>
      <c r="B75" s="1620" t="s">
        <v>447</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4">
        <v>3712000000</v>
      </c>
      <c r="Z75" s="1914">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1513</v>
      </c>
      <c r="B76" s="1620" t="s">
        <v>6976</v>
      </c>
      <c r="C76" s="1612" t="s">
        <v>502</v>
      </c>
      <c r="D76" s="1615"/>
      <c r="E76" s="1615"/>
      <c r="F76" s="1618"/>
      <c r="G76" s="1618"/>
      <c r="H76" s="1618"/>
      <c r="I76" s="2322"/>
      <c r="J76" s="1618"/>
      <c r="K76" s="1618"/>
      <c r="L76" s="2322"/>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4">
        <v>0</v>
      </c>
      <c r="Z76" s="1914">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6977</v>
      </c>
      <c r="B77" s="1620" t="s">
        <v>6978</v>
      </c>
      <c r="C77" s="1612" t="s">
        <v>502</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4">
        <v>8565000000</v>
      </c>
      <c r="Z77" s="1914">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6979</v>
      </c>
      <c r="C78" s="1612" t="s">
        <v>502</v>
      </c>
      <c r="D78" s="1615"/>
      <c r="E78" s="1615"/>
      <c r="F78" s="1615"/>
      <c r="G78" s="1615"/>
      <c r="H78" s="1615"/>
      <c r="I78" s="1615"/>
      <c r="J78" s="1615"/>
      <c r="K78" s="1615"/>
      <c r="L78" s="1614"/>
      <c r="M78" s="1614"/>
      <c r="N78" s="1614"/>
      <c r="O78" s="1615">
        <v>0</v>
      </c>
      <c r="P78" s="2188">
        <f t="shared" ref="P78:Z78" si="14">P75-P76-P79-P77</f>
        <v>276000000</v>
      </c>
      <c r="Q78" s="2188">
        <f t="shared" si="14"/>
        <v>-903000000</v>
      </c>
      <c r="R78" s="2188">
        <f t="shared" si="14"/>
        <v>-93000000</v>
      </c>
      <c r="S78" s="2188">
        <f t="shared" si="14"/>
        <v>-1000000</v>
      </c>
      <c r="T78" s="2188">
        <f t="shared" si="14"/>
        <v>0</v>
      </c>
      <c r="U78" s="1615">
        <v>1275000000</v>
      </c>
      <c r="V78" s="2188">
        <f t="shared" si="14"/>
        <v>0</v>
      </c>
      <c r="W78" s="2188">
        <f t="shared" si="14"/>
        <v>0</v>
      </c>
      <c r="X78" s="2188">
        <f t="shared" si="14"/>
        <v>0</v>
      </c>
      <c r="Y78" s="2188">
        <f t="shared" si="14"/>
        <v>0</v>
      </c>
      <c r="Z78" s="2188">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502</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4">
        <v>-4853000000</v>
      </c>
      <c r="Z79" s="1914">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5349</v>
      </c>
      <c r="B80" s="1620" t="s">
        <v>6974</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4">
        <v>0</v>
      </c>
      <c r="Z80" s="1914">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6980</v>
      </c>
      <c r="B81" s="1620" t="s">
        <v>6980</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4"/>
      <c r="Z81" s="207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6981</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4"/>
      <c r="Z82" s="207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10"/>
      <c r="B83" s="1910" t="s">
        <v>2430</v>
      </c>
      <c r="C83" s="2332"/>
      <c r="D83" s="2181"/>
      <c r="E83" s="2181"/>
      <c r="F83" s="2181"/>
      <c r="G83" s="2181"/>
      <c r="H83" s="2181"/>
      <c r="I83" s="2181"/>
      <c r="J83" s="2181"/>
      <c r="K83" s="2181"/>
      <c r="L83" s="2184"/>
      <c r="M83" s="2184"/>
      <c r="N83" s="2184"/>
      <c r="O83" s="2184"/>
      <c r="P83" s="2184"/>
      <c r="Q83" s="2184"/>
      <c r="R83" s="2184">
        <f>R62-R64-R65-R66-R70-R72-R71</f>
        <v>-1034000000</v>
      </c>
      <c r="S83" s="2184">
        <f t="shared" ref="S83:Z83" si="15">S62-S64-S65-S66-S70-S72-S71</f>
        <v>1911000000</v>
      </c>
      <c r="T83" s="2184">
        <f t="shared" si="15"/>
        <v>2751000000</v>
      </c>
      <c r="U83" s="2184"/>
      <c r="V83" s="2184">
        <f t="shared" si="15"/>
        <v>0</v>
      </c>
      <c r="W83" s="2184">
        <f t="shared" si="15"/>
        <v>0</v>
      </c>
      <c r="X83" s="2184">
        <f t="shared" si="15"/>
        <v>0</v>
      </c>
      <c r="Y83" s="2184">
        <f t="shared" si="15"/>
        <v>0</v>
      </c>
      <c r="Z83" s="2184">
        <f t="shared" si="15"/>
        <v>0</v>
      </c>
    </row>
    <row r="84" spans="1:51">
      <c r="B84" s="1620"/>
      <c r="C84" s="1612"/>
      <c r="D84" s="2181"/>
      <c r="E84" s="2181"/>
      <c r="F84" s="2181"/>
      <c r="G84" s="2181"/>
      <c r="H84" s="2181"/>
      <c r="I84" s="2181"/>
      <c r="J84" s="2181"/>
      <c r="K84" s="2181"/>
      <c r="L84" s="2184"/>
      <c r="M84" s="2184"/>
      <c r="N84" s="2184"/>
      <c r="O84" s="2184"/>
      <c r="P84" s="2184"/>
      <c r="Q84" s="2184"/>
      <c r="R84" s="2184"/>
      <c r="S84" s="2184"/>
      <c r="T84" s="2184"/>
      <c r="U84" s="2184"/>
      <c r="V84" s="2184"/>
      <c r="W84" s="2184"/>
      <c r="X84" s="2184"/>
      <c r="Y84" s="2184"/>
      <c r="Z84" s="2184"/>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70"/>
      <c r="L86" s="1612"/>
      <c r="M86" s="1612"/>
      <c r="N86" s="1612"/>
      <c r="O86" s="1612"/>
      <c r="P86" s="1612"/>
      <c r="Q86" s="1612"/>
      <c r="R86" s="1612"/>
      <c r="S86" s="1612"/>
      <c r="T86" s="1612"/>
      <c r="U86" s="1612"/>
      <c r="V86" s="1612"/>
      <c r="W86" s="1605"/>
      <c r="X86" s="1605"/>
      <c r="Y86" s="1633"/>
      <c r="Z86" s="1636"/>
    </row>
    <row r="87" spans="1:51">
      <c r="B87" s="1620" t="s">
        <v>2433</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3">
        <f>D8-D11-D12-D15-D17-D9-D10-D13-D14-D16-D18</f>
        <v>0</v>
      </c>
      <c r="E89" s="2323">
        <f t="shared" ref="E89:V89" si="20">E8-E11-E12-E15-E17-E9-E10-E13-E14-E16-E18</f>
        <v>0</v>
      </c>
      <c r="F89" s="2323">
        <f t="shared" si="20"/>
        <v>0</v>
      </c>
      <c r="G89" s="2323">
        <f t="shared" si="20"/>
        <v>0</v>
      </c>
      <c r="H89" s="2323">
        <f t="shared" si="20"/>
        <v>1000000</v>
      </c>
      <c r="I89" s="2323">
        <f t="shared" si="20"/>
        <v>0</v>
      </c>
      <c r="J89" s="2323">
        <f t="shared" si="20"/>
        <v>0</v>
      </c>
      <c r="K89" s="2323">
        <f t="shared" si="20"/>
        <v>0</v>
      </c>
      <c r="L89" s="2323">
        <f t="shared" si="20"/>
        <v>-1000000</v>
      </c>
      <c r="M89" s="2323">
        <f t="shared" si="20"/>
        <v>0</v>
      </c>
      <c r="N89" s="2323">
        <f t="shared" si="20"/>
        <v>-1000000</v>
      </c>
      <c r="O89" s="2323">
        <f t="shared" si="20"/>
        <v>0</v>
      </c>
      <c r="P89" s="2323">
        <f t="shared" si="20"/>
        <v>0</v>
      </c>
      <c r="Q89" s="2323">
        <f t="shared" si="20"/>
        <v>0</v>
      </c>
      <c r="R89" s="2334">
        <f t="shared" si="20"/>
        <v>25837000000</v>
      </c>
      <c r="S89" s="2334">
        <f t="shared" si="20"/>
        <v>26437000000</v>
      </c>
      <c r="T89" s="2334">
        <f t="shared" si="20"/>
        <v>28028000000</v>
      </c>
      <c r="U89" s="2334">
        <f t="shared" si="20"/>
        <v>33496000000</v>
      </c>
      <c r="V89" s="2334">
        <f t="shared" si="20"/>
        <v>40215000000</v>
      </c>
      <c r="W89" s="2334">
        <f>W8-W11-W12-W15-W17-W9-W10-W13-W14-W16-W18</f>
        <v>44750000000</v>
      </c>
      <c r="X89" s="2334">
        <f>X8-X11-X12-X15-X17-X9-X10-X13-X14-X16-X18</f>
        <v>52151000000</v>
      </c>
      <c r="Y89" s="2334">
        <f t="shared" ref="Y89:Z89" si="21">Y8-Y11-Y12-Y15-Y17-Y9-Y10-Y13-Y14-Y16-Y18</f>
        <v>59893000000</v>
      </c>
      <c r="Z89" s="2334">
        <f t="shared" si="21"/>
        <v>66871000000</v>
      </c>
    </row>
    <row r="90" spans="1:51">
      <c r="B90" s="1602" t="s">
        <v>1365</v>
      </c>
      <c r="C90" s="1612"/>
      <c r="D90" s="2324">
        <f>D19-D20-D21</f>
        <v>575000000</v>
      </c>
      <c r="E90" s="2324">
        <f t="shared" ref="E90:J90" si="22">E19-E20-E21-E22</f>
        <v>754000000</v>
      </c>
      <c r="F90" s="2324">
        <f t="shared" si="22"/>
        <v>1350000000</v>
      </c>
      <c r="G90" s="2324">
        <f t="shared" si="22"/>
        <v>1424000000</v>
      </c>
      <c r="H90" s="2324">
        <f t="shared" si="22"/>
        <v>1433000000</v>
      </c>
      <c r="I90" s="2323">
        <f t="shared" si="22"/>
        <v>0</v>
      </c>
      <c r="J90" s="2323">
        <f t="shared" si="22"/>
        <v>0</v>
      </c>
      <c r="K90" s="2323">
        <f>K19-K20-K21</f>
        <v>0</v>
      </c>
      <c r="L90" s="2323">
        <f>L19-L20-L21</f>
        <v>0</v>
      </c>
      <c r="M90" s="2323">
        <f>M19-M20-M21</f>
        <v>0</v>
      </c>
      <c r="N90" s="2323">
        <f t="shared" ref="N90:V90" si="23">N19-N20-N21</f>
        <v>0</v>
      </c>
      <c r="O90" s="2323">
        <f t="shared" si="23"/>
        <v>0</v>
      </c>
      <c r="P90" s="2323">
        <f t="shared" si="23"/>
        <v>1000000</v>
      </c>
      <c r="Q90" s="2323">
        <f t="shared" si="23"/>
        <v>0</v>
      </c>
      <c r="R90" s="2334">
        <f t="shared" si="23"/>
        <v>1267000000</v>
      </c>
      <c r="S90" s="2334">
        <f t="shared" si="23"/>
        <v>369000000</v>
      </c>
      <c r="T90" s="2334">
        <f t="shared" si="23"/>
        <v>525000000</v>
      </c>
      <c r="U90" s="2334">
        <f t="shared" si="23"/>
        <v>1809000000</v>
      </c>
      <c r="V90" s="2334">
        <f t="shared" si="23"/>
        <v>1628000000</v>
      </c>
      <c r="W90" s="2334">
        <f>W19-W20-W21</f>
        <v>1831000000</v>
      </c>
      <c r="X90" s="2334">
        <f>X19-X20-X21</f>
        <v>2063000000</v>
      </c>
      <c r="Y90" s="2334">
        <f t="shared" ref="Y90:Z90" si="24">Y19-Y20-Y21</f>
        <v>2258000000</v>
      </c>
      <c r="Z90" s="2334">
        <f t="shared" si="24"/>
        <v>2472000000</v>
      </c>
    </row>
    <row r="91" spans="1:51">
      <c r="B91" s="1602" t="s">
        <v>2064</v>
      </c>
      <c r="C91" s="1612"/>
      <c r="D91" s="2323">
        <f>D28-D29-D49-D53-D52</f>
        <v>0</v>
      </c>
      <c r="E91" s="2323">
        <f t="shared" ref="E91:V91" si="25">E28-E29-E49-E53-E52</f>
        <v>0</v>
      </c>
      <c r="F91" s="2323">
        <f t="shared" si="25"/>
        <v>0</v>
      </c>
      <c r="G91" s="2323">
        <f t="shared" si="25"/>
        <v>0</v>
      </c>
      <c r="H91" s="2323">
        <f t="shared" si="25"/>
        <v>0</v>
      </c>
      <c r="I91" s="2323">
        <f t="shared" si="25"/>
        <v>0</v>
      </c>
      <c r="J91" s="2323">
        <f t="shared" si="25"/>
        <v>0</v>
      </c>
      <c r="K91" s="2323">
        <f t="shared" si="25"/>
        <v>0</v>
      </c>
      <c r="L91" s="2323">
        <f t="shared" si="25"/>
        <v>0</v>
      </c>
      <c r="M91" s="2323">
        <f t="shared" si="25"/>
        <v>0</v>
      </c>
      <c r="N91" s="2323">
        <f t="shared" si="25"/>
        <v>0</v>
      </c>
      <c r="O91" s="2323">
        <f t="shared" si="25"/>
        <v>0</v>
      </c>
      <c r="P91" s="2323">
        <f t="shared" si="25"/>
        <v>0</v>
      </c>
      <c r="Q91" s="2323">
        <f t="shared" si="25"/>
        <v>0</v>
      </c>
      <c r="R91" s="2323">
        <f t="shared" si="25"/>
        <v>0</v>
      </c>
      <c r="S91" s="2323">
        <f t="shared" si="25"/>
        <v>0</v>
      </c>
      <c r="T91" s="2323">
        <f t="shared" si="25"/>
        <v>1000000</v>
      </c>
      <c r="U91" s="2323">
        <f t="shared" si="25"/>
        <v>0</v>
      </c>
      <c r="V91" s="2323">
        <f t="shared" si="25"/>
        <v>0</v>
      </c>
      <c r="W91" s="2323">
        <f>W28-W29-W49-W53-W52</f>
        <v>0</v>
      </c>
      <c r="X91" s="2323">
        <f>X28-X29-X49-X53-X52</f>
        <v>0</v>
      </c>
      <c r="Y91" s="2323">
        <f t="shared" ref="Y91:Z91" si="26">Y28-Y29-Y49-Y53-Y52</f>
        <v>0</v>
      </c>
      <c r="Z91" s="2323">
        <f t="shared" si="26"/>
        <v>0</v>
      </c>
    </row>
    <row r="92" spans="1:51">
      <c r="B92" s="1602" t="s">
        <v>361</v>
      </c>
      <c r="C92" s="1612"/>
      <c r="D92" s="2325">
        <f>D29-D30-D31-D32-D33-D37-D46-D47-D48-D34-D45</f>
        <v>0</v>
      </c>
      <c r="E92" s="2323">
        <f t="shared" ref="E92:M92" si="27">E29-E30-E31-E32-E33-E37-E46-E47-E48-E34-E45</f>
        <v>0</v>
      </c>
      <c r="F92" s="2323">
        <f t="shared" si="27"/>
        <v>0</v>
      </c>
      <c r="G92" s="2323">
        <f t="shared" si="27"/>
        <v>1000000</v>
      </c>
      <c r="H92" s="2323">
        <f t="shared" si="27"/>
        <v>-1000000</v>
      </c>
      <c r="I92" s="2323">
        <f t="shared" si="27"/>
        <v>0</v>
      </c>
      <c r="J92" s="2323">
        <f t="shared" si="27"/>
        <v>0</v>
      </c>
      <c r="K92" s="2323">
        <f t="shared" si="27"/>
        <v>-1000000</v>
      </c>
      <c r="L92" s="2323">
        <f t="shared" si="27"/>
        <v>1000000</v>
      </c>
      <c r="M92" s="2323">
        <f t="shared" si="27"/>
        <v>-1000000</v>
      </c>
      <c r="N92" s="2323">
        <f>N29-N30-N31-N32-N33-N37-N46-N47-N48-N34-N45</f>
        <v>0</v>
      </c>
      <c r="O92" s="2323">
        <f t="shared" ref="O92:V92" si="28">O29-O30-O31-O32-O33-O37-O46-O47-O48-O34-O45</f>
        <v>-1000000</v>
      </c>
      <c r="P92" s="2323">
        <f t="shared" si="28"/>
        <v>0</v>
      </c>
      <c r="Q92" s="2323">
        <f t="shared" si="28"/>
        <v>0</v>
      </c>
      <c r="R92" s="2323">
        <f t="shared" si="28"/>
        <v>1000000</v>
      </c>
      <c r="S92" s="2323">
        <f>S29-S30-S31-S32-S33-S37-S46-S47-S48-S34-S45</f>
        <v>1000000</v>
      </c>
      <c r="T92" s="2323">
        <f t="shared" si="28"/>
        <v>-1000000</v>
      </c>
      <c r="U92" s="2323">
        <f t="shared" si="28"/>
        <v>0</v>
      </c>
      <c r="V92" s="2323">
        <f t="shared" si="28"/>
        <v>0</v>
      </c>
      <c r="W92" s="2323">
        <f>W29-W30-W31-W32-W33-W37-W46-W47-W48-W34-W45</f>
        <v>0</v>
      </c>
      <c r="X92" s="2323">
        <f>X29-X30-X31-X32-X33-X37-X46-X47-X48-X34-X45</f>
        <v>0</v>
      </c>
      <c r="Y92" s="2323">
        <f t="shared" ref="Y92:Z92" si="29">Y29-Y30-Y31-Y32-Y33-Y37-Y46-Y47-Y48-Y34-Y45</f>
        <v>0</v>
      </c>
      <c r="Z92" s="2323">
        <f t="shared" si="29"/>
        <v>0</v>
      </c>
    </row>
    <row r="93" spans="1:51">
      <c r="B93" s="1602" t="s">
        <v>291</v>
      </c>
      <c r="C93" s="1612"/>
      <c r="D93" s="2324">
        <f t="shared" ref="D93:X93" si="30">D34-D35-D36</f>
        <v>307000000</v>
      </c>
      <c r="E93" s="2324">
        <f t="shared" si="30"/>
        <v>331000000</v>
      </c>
      <c r="F93" s="2323">
        <f t="shared" si="30"/>
        <v>0</v>
      </c>
      <c r="G93" s="2323">
        <f t="shared" si="30"/>
        <v>0</v>
      </c>
      <c r="H93" s="2323">
        <f t="shared" si="30"/>
        <v>0</v>
      </c>
      <c r="I93" s="2324">
        <f t="shared" si="30"/>
        <v>865000000</v>
      </c>
      <c r="J93" s="2324">
        <f t="shared" si="30"/>
        <v>749000000</v>
      </c>
      <c r="K93" s="2324">
        <f t="shared" si="30"/>
        <v>776000000</v>
      </c>
      <c r="L93" s="2324">
        <f t="shared" si="30"/>
        <v>950000000</v>
      </c>
      <c r="M93" s="2323">
        <f t="shared" si="30"/>
        <v>0</v>
      </c>
      <c r="N93" s="2323">
        <f t="shared" si="30"/>
        <v>0</v>
      </c>
      <c r="O93" s="2323">
        <f t="shared" si="30"/>
        <v>0</v>
      </c>
      <c r="P93" s="2323">
        <f t="shared" si="30"/>
        <v>0</v>
      </c>
      <c r="Q93" s="2323">
        <f t="shared" si="30"/>
        <v>0</v>
      </c>
      <c r="R93" s="2334">
        <f t="shared" si="30"/>
        <v>3711000000</v>
      </c>
      <c r="S93" s="2334">
        <f t="shared" si="30"/>
        <v>5224000000</v>
      </c>
      <c r="T93" s="2334">
        <f t="shared" si="30"/>
        <v>7448000000</v>
      </c>
      <c r="U93" s="2334">
        <f t="shared" si="30"/>
        <v>8812000000</v>
      </c>
      <c r="V93" s="2334">
        <f t="shared" si="30"/>
        <v>10383000000</v>
      </c>
      <c r="W93" s="2334">
        <f t="shared" si="30"/>
        <v>10860000000</v>
      </c>
      <c r="X93" s="2334">
        <f t="shared" si="30"/>
        <v>11578000000</v>
      </c>
      <c r="Y93" s="2334">
        <f t="shared" ref="Y93:Z93" si="31">Y34-Y35-Y36</f>
        <v>12136000000</v>
      </c>
      <c r="Z93" s="2334">
        <f t="shared" si="31"/>
        <v>12981000000</v>
      </c>
    </row>
    <row r="94" spans="1:51">
      <c r="B94" s="1602" t="s">
        <v>1707</v>
      </c>
      <c r="C94" s="1612"/>
      <c r="D94" s="2324">
        <f>D37-D38-D43</f>
        <v>219000000</v>
      </c>
      <c r="E94" s="2324">
        <f>E37-E38-E43</f>
        <v>353000000</v>
      </c>
      <c r="F94" s="2323">
        <f>F37-F38-F43</f>
        <v>0</v>
      </c>
      <c r="G94" s="2323">
        <f>G37-G38-G43</f>
        <v>0</v>
      </c>
      <c r="H94" s="2323">
        <f t="shared" ref="H94:U94" si="32">H37-H38-H43</f>
        <v>0</v>
      </c>
      <c r="I94" s="2323">
        <f t="shared" si="32"/>
        <v>0</v>
      </c>
      <c r="J94" s="2323">
        <f t="shared" si="32"/>
        <v>0</v>
      </c>
      <c r="K94" s="2323">
        <f t="shared" si="32"/>
        <v>0</v>
      </c>
      <c r="L94" s="2323">
        <f t="shared" si="32"/>
        <v>0</v>
      </c>
      <c r="M94" s="2323">
        <f t="shared" si="32"/>
        <v>0</v>
      </c>
      <c r="N94" s="2323">
        <f t="shared" si="32"/>
        <v>0</v>
      </c>
      <c r="O94" s="2323">
        <f t="shared" si="32"/>
        <v>0</v>
      </c>
      <c r="P94" s="2323">
        <f t="shared" si="32"/>
        <v>0</v>
      </c>
      <c r="Q94" s="2323">
        <f t="shared" si="32"/>
        <v>0</v>
      </c>
      <c r="R94" s="2323">
        <f t="shared" si="32"/>
        <v>0</v>
      </c>
      <c r="S94" s="2323">
        <f t="shared" si="32"/>
        <v>0</v>
      </c>
      <c r="T94" s="2323">
        <f t="shared" si="32"/>
        <v>0</v>
      </c>
      <c r="U94" s="2323">
        <f t="shared" si="32"/>
        <v>0</v>
      </c>
      <c r="V94" s="2323">
        <f>V37-V38-V43</f>
        <v>0</v>
      </c>
      <c r="W94" s="2323">
        <f>W37-W38-W43</f>
        <v>0</v>
      </c>
      <c r="X94" s="2323">
        <f>X37-X38-X43</f>
        <v>0</v>
      </c>
      <c r="Y94" s="2323">
        <f t="shared" ref="Y94:Z94" si="33">Y37-Y38-Y43</f>
        <v>0</v>
      </c>
      <c r="Z94" s="2323">
        <f t="shared" si="33"/>
        <v>0</v>
      </c>
    </row>
    <row r="95" spans="1:51">
      <c r="B95" s="1602" t="s">
        <v>5942</v>
      </c>
      <c r="C95" s="1612"/>
      <c r="D95" s="2323">
        <f t="shared" ref="D95:P95" si="34">D38-D39-D40-D42</f>
        <v>0</v>
      </c>
      <c r="E95" s="2323">
        <f t="shared" si="34"/>
        <v>0</v>
      </c>
      <c r="F95" s="2323">
        <f t="shared" si="34"/>
        <v>0</v>
      </c>
      <c r="G95" s="2323">
        <f t="shared" si="34"/>
        <v>0</v>
      </c>
      <c r="H95" s="2323">
        <f t="shared" si="34"/>
        <v>0</v>
      </c>
      <c r="I95" s="2323">
        <f t="shared" si="34"/>
        <v>0</v>
      </c>
      <c r="J95" s="2323">
        <f t="shared" si="34"/>
        <v>0</v>
      </c>
      <c r="K95" s="2323">
        <f t="shared" si="34"/>
        <v>0</v>
      </c>
      <c r="L95" s="2323">
        <f t="shared" si="34"/>
        <v>0</v>
      </c>
      <c r="M95" s="2323">
        <f t="shared" si="34"/>
        <v>0</v>
      </c>
      <c r="N95" s="2323">
        <f t="shared" si="34"/>
        <v>0</v>
      </c>
      <c r="O95" s="2323">
        <f t="shared" si="34"/>
        <v>0</v>
      </c>
      <c r="P95" s="2323">
        <f t="shared" si="34"/>
        <v>0</v>
      </c>
      <c r="Q95" s="2323">
        <f>Q38-Q39-Q40-Q42</f>
        <v>1000000</v>
      </c>
      <c r="R95" s="2323">
        <f>R38-R39-R40-R42-R41</f>
        <v>0</v>
      </c>
      <c r="S95" s="2323">
        <f t="shared" ref="S95:Z95" si="35">S38-S39-S40-S42-S41</f>
        <v>1000000</v>
      </c>
      <c r="T95" s="2323">
        <f t="shared" si="35"/>
        <v>1000000</v>
      </c>
      <c r="U95" s="2323">
        <f t="shared" si="35"/>
        <v>0</v>
      </c>
      <c r="V95" s="2323">
        <f t="shared" si="35"/>
        <v>0</v>
      </c>
      <c r="W95" s="2323">
        <f t="shared" si="35"/>
        <v>0</v>
      </c>
      <c r="X95" s="2323">
        <f t="shared" si="35"/>
        <v>0</v>
      </c>
      <c r="Y95" s="2323">
        <f t="shared" si="35"/>
        <v>0</v>
      </c>
      <c r="Z95" s="2323">
        <f t="shared" si="35"/>
        <v>0</v>
      </c>
    </row>
    <row r="96" spans="1:51">
      <c r="B96" s="1602" t="s">
        <v>2659</v>
      </c>
      <c r="C96" s="1612"/>
      <c r="D96" s="2323">
        <f t="shared" ref="D96:M96" si="36">D59-D63-D74</f>
        <v>0</v>
      </c>
      <c r="E96" s="2323">
        <f t="shared" si="36"/>
        <v>0</v>
      </c>
      <c r="F96" s="2323">
        <f t="shared" si="36"/>
        <v>1000000</v>
      </c>
      <c r="G96" s="2323">
        <f t="shared" si="36"/>
        <v>0</v>
      </c>
      <c r="H96" s="2323">
        <f t="shared" si="36"/>
        <v>0</v>
      </c>
      <c r="I96" s="2323">
        <f t="shared" si="36"/>
        <v>0</v>
      </c>
      <c r="J96" s="2323">
        <f t="shared" si="36"/>
        <v>0</v>
      </c>
      <c r="K96" s="2323">
        <f t="shared" si="36"/>
        <v>0</v>
      </c>
      <c r="L96" s="2323">
        <f t="shared" si="36"/>
        <v>0</v>
      </c>
      <c r="M96" s="2323">
        <f t="shared" si="36"/>
        <v>0</v>
      </c>
      <c r="N96" s="2323">
        <f t="shared" ref="N96:V96" si="37">N59-N62-N73</f>
        <v>0</v>
      </c>
      <c r="O96" s="2323">
        <f t="shared" si="37"/>
        <v>0</v>
      </c>
      <c r="P96" s="2323">
        <f t="shared" si="37"/>
        <v>0</v>
      </c>
      <c r="Q96" s="2323">
        <f t="shared" si="37"/>
        <v>0</v>
      </c>
      <c r="R96" s="2323">
        <f t="shared" si="37"/>
        <v>0</v>
      </c>
      <c r="S96" s="2323">
        <f t="shared" si="37"/>
        <v>0</v>
      </c>
      <c r="T96" s="2323">
        <f t="shared" si="37"/>
        <v>0</v>
      </c>
      <c r="U96" s="2323">
        <f t="shared" si="37"/>
        <v>0</v>
      </c>
      <c r="V96" s="2323">
        <f t="shared" si="37"/>
        <v>0</v>
      </c>
      <c r="W96" s="2323">
        <f>W59-W62-W73</f>
        <v>0</v>
      </c>
      <c r="X96" s="2323">
        <f>X59-X62-X73</f>
        <v>0</v>
      </c>
      <c r="Y96" s="2323">
        <f t="shared" ref="Y96:Z96" si="38">Y59-Y62-Y73</f>
        <v>0</v>
      </c>
      <c r="Z96" s="2323">
        <f t="shared" si="38"/>
        <v>0</v>
      </c>
    </row>
    <row r="97" spans="2:26">
      <c r="B97" s="1602" t="s">
        <v>880</v>
      </c>
      <c r="C97" s="1612"/>
      <c r="D97" s="2326">
        <f t="shared" ref="D97:M97" si="39">D62-D64-D65-D66-D70-D72-D71</f>
        <v>0</v>
      </c>
      <c r="E97" s="2326">
        <f t="shared" si="39"/>
        <v>0</v>
      </c>
      <c r="F97" s="2326">
        <f t="shared" si="39"/>
        <v>0</v>
      </c>
      <c r="G97" s="2326">
        <f t="shared" si="39"/>
        <v>0</v>
      </c>
      <c r="H97" s="2326">
        <f t="shared" si="39"/>
        <v>0</v>
      </c>
      <c r="I97" s="2326">
        <f t="shared" si="39"/>
        <v>0</v>
      </c>
      <c r="J97" s="2326">
        <f t="shared" si="39"/>
        <v>0</v>
      </c>
      <c r="K97" s="2326">
        <f t="shared" si="39"/>
        <v>0</v>
      </c>
      <c r="L97" s="2326">
        <f t="shared" si="39"/>
        <v>0</v>
      </c>
      <c r="M97" s="2326">
        <f t="shared" si="39"/>
        <v>-1000000</v>
      </c>
      <c r="N97" s="2326">
        <f>N62-N64-N65-N66-N70-N72-N71</f>
        <v>0</v>
      </c>
      <c r="O97" s="2326">
        <f>O62-O64-O65-O66-O70-O72-O71</f>
        <v>0</v>
      </c>
      <c r="P97" s="2326">
        <f>P62-P64-P65-P66-P70-P72-P71</f>
        <v>-1000000</v>
      </c>
      <c r="Q97" s="2326">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6895</v>
      </c>
      <c r="C98" s="1612"/>
      <c r="D98" s="2324">
        <f t="shared" ref="D98:T98" si="41">D73-D75-D80-D81</f>
        <v>531000000</v>
      </c>
      <c r="E98" s="2324">
        <f t="shared" si="41"/>
        <v>467000000</v>
      </c>
      <c r="F98" s="2324">
        <f t="shared" si="41"/>
        <v>693000000</v>
      </c>
      <c r="G98" s="2324">
        <f t="shared" si="41"/>
        <v>308000000</v>
      </c>
      <c r="H98" s="2324">
        <f t="shared" si="41"/>
        <v>230000000</v>
      </c>
      <c r="I98" s="2324">
        <f t="shared" si="41"/>
        <v>241000000</v>
      </c>
      <c r="J98" s="2324">
        <f t="shared" si="41"/>
        <v>-6225000000</v>
      </c>
      <c r="K98" s="2324">
        <f t="shared" si="41"/>
        <v>145000000</v>
      </c>
      <c r="L98" s="2324">
        <f t="shared" si="41"/>
        <v>257000000</v>
      </c>
      <c r="M98" s="2324">
        <f t="shared" si="41"/>
        <v>-33000000</v>
      </c>
      <c r="N98" s="2323">
        <f t="shared" si="41"/>
        <v>0</v>
      </c>
      <c r="O98" s="2323">
        <f t="shared" si="41"/>
        <v>0</v>
      </c>
      <c r="P98" s="2323">
        <f t="shared" si="41"/>
        <v>0</v>
      </c>
      <c r="Q98" s="2323">
        <f t="shared" si="41"/>
        <v>0</v>
      </c>
      <c r="R98" s="2323">
        <f t="shared" si="41"/>
        <v>0</v>
      </c>
      <c r="S98" s="2323">
        <f t="shared" si="41"/>
        <v>0</v>
      </c>
      <c r="T98" s="2323">
        <f t="shared" si="41"/>
        <v>0</v>
      </c>
      <c r="U98" s="2323">
        <f>U73-U75-U80-U81</f>
        <v>0</v>
      </c>
      <c r="V98" s="2323">
        <f>V73-V75-V80-V81</f>
        <v>0</v>
      </c>
      <c r="W98" s="2323">
        <f>W73-W75-W80-W81</f>
        <v>0</v>
      </c>
      <c r="X98" s="2323">
        <f>X73-X75-X80-X81</f>
        <v>0</v>
      </c>
      <c r="Y98" s="2323">
        <f t="shared" ref="Y98:Z98" si="42">Y73-Y75-Y80-Y81</f>
        <v>0</v>
      </c>
      <c r="Z98" s="2323">
        <f t="shared" si="42"/>
        <v>0</v>
      </c>
    </row>
    <row r="99" spans="2:26" ht="17.25" customHeight="1">
      <c r="B99" s="1602" t="s">
        <v>1288</v>
      </c>
      <c r="C99" s="1612"/>
      <c r="D99" s="2323">
        <f t="shared" ref="D99:L99" si="43">D75-D76-D77-D78-D79</f>
        <v>0</v>
      </c>
      <c r="E99" s="2323">
        <f>E75-E76-E77-E78-E79</f>
        <v>0</v>
      </c>
      <c r="F99" s="2323">
        <f>F75-F76-F77-F78-F79</f>
        <v>0</v>
      </c>
      <c r="G99" s="2323">
        <f>G75-G76-G77-G78-G79</f>
        <v>0</v>
      </c>
      <c r="H99" s="2323">
        <f>H75-H76-H77-H78-H79</f>
        <v>0</v>
      </c>
      <c r="I99" s="2323">
        <f>I75-I76-I77-I78-I79</f>
        <v>0</v>
      </c>
      <c r="J99" s="2323">
        <f t="shared" si="43"/>
        <v>0</v>
      </c>
      <c r="K99" s="2323">
        <f t="shared" si="43"/>
        <v>0</v>
      </c>
      <c r="L99" s="2323">
        <f t="shared" si="43"/>
        <v>0</v>
      </c>
      <c r="M99" s="2323">
        <f>M75-M76-M77-M78-M79</f>
        <v>0</v>
      </c>
      <c r="N99" s="2323">
        <f t="shared" ref="N99:U99" si="44">N75-N76-N77-N78-N79</f>
        <v>0</v>
      </c>
      <c r="O99" s="2323">
        <f>O75-O76-O77-O78-O79</f>
        <v>-1000000</v>
      </c>
      <c r="P99" s="2323">
        <f t="shared" si="44"/>
        <v>0</v>
      </c>
      <c r="Q99" s="2323">
        <f t="shared" si="44"/>
        <v>0</v>
      </c>
      <c r="R99" s="2323">
        <f t="shared" si="44"/>
        <v>0</v>
      </c>
      <c r="S99" s="2323">
        <f t="shared" si="44"/>
        <v>0</v>
      </c>
      <c r="T99" s="2323">
        <f t="shared" si="44"/>
        <v>0</v>
      </c>
      <c r="U99" s="2323">
        <f t="shared" si="44"/>
        <v>0</v>
      </c>
      <c r="V99" s="2323">
        <f>V75-V76-V77-V78-V79</f>
        <v>0</v>
      </c>
      <c r="W99" s="2323">
        <f>W75-W76-W77-W78-W79</f>
        <v>0</v>
      </c>
      <c r="X99" s="2323">
        <f>X75-X76-X77-X78-X79</f>
        <v>0</v>
      </c>
      <c r="Y99" s="2323">
        <f t="shared" ref="Y99:Z99" si="45">Y75-Y76-Y77-Y78-Y79</f>
        <v>0</v>
      </c>
      <c r="Z99" s="2323">
        <f t="shared" si="45"/>
        <v>0</v>
      </c>
    </row>
    <row r="100" spans="2:26">
      <c r="C100" s="1612"/>
      <c r="W100" s="1605"/>
      <c r="X100" s="1605"/>
      <c r="Y100" s="1633"/>
      <c r="Z100" s="1636"/>
    </row>
    <row r="101" spans="2:26">
      <c r="C101" s="1624"/>
      <c r="W101" s="1605"/>
      <c r="X101" s="1605"/>
      <c r="Y101" s="1633"/>
      <c r="Z101" s="1636"/>
    </row>
    <row r="102" spans="2:26">
      <c r="B102" s="1602" t="s">
        <v>626</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3">
        <f t="shared" ref="D103:V103" si="46">(D6/D102)*100</f>
        <v>27.693955896794932</v>
      </c>
      <c r="E103" s="2333">
        <f t="shared" si="46"/>
        <v>22.062901589448767</v>
      </c>
      <c r="F103" s="2333">
        <f t="shared" si="46"/>
        <v>23.087764948230063</v>
      </c>
      <c r="G103" s="2333">
        <f t="shared" si="46"/>
        <v>21.993793638479442</v>
      </c>
      <c r="H103" s="2333">
        <f t="shared" si="46"/>
        <v>20.763538513286242</v>
      </c>
      <c r="I103" s="2333">
        <f t="shared" si="46"/>
        <v>20.07851784129716</v>
      </c>
      <c r="J103" s="2333">
        <f t="shared" si="46"/>
        <v>36.604734139761554</v>
      </c>
      <c r="K103" s="2333">
        <f t="shared" si="46"/>
        <v>18.886301832465385</v>
      </c>
      <c r="L103" s="2333">
        <f t="shared" si="46"/>
        <v>18.318949455201299</v>
      </c>
      <c r="M103" s="2333">
        <f t="shared" si="46"/>
        <v>15.749599213942183</v>
      </c>
      <c r="N103" s="2333">
        <f t="shared" si="46"/>
        <v>15.633229098090851</v>
      </c>
      <c r="O103" s="2333">
        <f t="shared" si="46"/>
        <v>17.540072646571829</v>
      </c>
      <c r="P103" s="2333">
        <f t="shared" si="46"/>
        <v>19.117395029991428</v>
      </c>
      <c r="Q103" s="2098">
        <f t="shared" si="46"/>
        <v>18.427214643412189</v>
      </c>
      <c r="R103" s="2333">
        <f t="shared" si="46"/>
        <v>18.960318127755684</v>
      </c>
      <c r="S103" s="2333">
        <f t="shared" si="46"/>
        <v>17.984085434985918</v>
      </c>
      <c r="T103" s="2333">
        <f t="shared" si="46"/>
        <v>18.028527250935507</v>
      </c>
      <c r="U103" s="2333">
        <f t="shared" si="46"/>
        <v>17.120061872875663</v>
      </c>
      <c r="V103" s="2333">
        <f t="shared" si="46"/>
        <v>18.173182316404823</v>
      </c>
      <c r="W103" s="1633"/>
      <c r="X103" s="1633"/>
      <c r="Y103" s="1633"/>
      <c r="Z103" s="1636"/>
    </row>
    <row r="104" spans="2:26">
      <c r="B104" s="1602" t="s">
        <v>152</v>
      </c>
      <c r="C104" s="1612"/>
      <c r="D104" s="2333">
        <f t="shared" ref="D104:V104" si="47">(D28/D102)*100</f>
        <v>27.140433889831268</v>
      </c>
      <c r="E104" s="2333">
        <f t="shared" si="47"/>
        <v>28.488332769699021</v>
      </c>
      <c r="F104" s="2333">
        <f t="shared" si="47"/>
        <v>27.570878733669428</v>
      </c>
      <c r="G104" s="2333">
        <f t="shared" si="47"/>
        <v>27.312300663735883</v>
      </c>
      <c r="H104" s="2333">
        <f t="shared" si="47"/>
        <v>23.269424823410699</v>
      </c>
      <c r="I104" s="2333">
        <f t="shared" si="47"/>
        <v>22.450186883218155</v>
      </c>
      <c r="J104" s="2333">
        <f t="shared" si="47"/>
        <v>19.69149769384736</v>
      </c>
      <c r="K104" s="2333">
        <f t="shared" si="47"/>
        <v>19.922506798428806</v>
      </c>
      <c r="L104" s="2333">
        <f t="shared" si="47"/>
        <v>19.523319769261725</v>
      </c>
      <c r="M104" s="2333">
        <f t="shared" si="47"/>
        <v>17.903501060143768</v>
      </c>
      <c r="N104" s="2333">
        <f t="shared" si="47"/>
        <v>18.088586240947993</v>
      </c>
      <c r="O104" s="2333">
        <f t="shared" si="47"/>
        <v>19.302488881953657</v>
      </c>
      <c r="P104" s="2333">
        <f t="shared" si="47"/>
        <v>22.345563605203708</v>
      </c>
      <c r="Q104" s="2098">
        <f t="shared" si="47"/>
        <v>25.112761181143149</v>
      </c>
      <c r="R104" s="2333">
        <f t="shared" si="47"/>
        <v>24.412220526929129</v>
      </c>
      <c r="S104" s="2333">
        <f t="shared" si="47"/>
        <v>26.489965882432848</v>
      </c>
      <c r="T104" s="2333">
        <f t="shared" si="47"/>
        <v>23.656666575174519</v>
      </c>
      <c r="U104" s="2333">
        <f t="shared" si="47"/>
        <v>24.34249893147172</v>
      </c>
      <c r="V104" s="2333">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zoomScale="60" zoomScaleNormal="60" workbookViewId="0">
      <pane xSplit="3" ySplit="5" topLeftCell="M6" activePane="bottomRight" state="frozen"/>
      <selection pane="topRight" activeCell="D1" sqref="D1"/>
      <selection pane="bottomLeft" activeCell="A6" sqref="A6"/>
      <selection pane="bottomRight" activeCell="T52" sqref="T52"/>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6982</v>
      </c>
      <c r="B1" s="82" t="s">
        <v>6983</v>
      </c>
      <c r="C1" s="82"/>
      <c r="D1" s="27"/>
      <c r="E1" s="27"/>
      <c r="F1" s="27"/>
      <c r="G1" s="27"/>
      <c r="H1" s="27"/>
      <c r="I1" s="27"/>
      <c r="J1" s="27"/>
      <c r="K1" s="27"/>
      <c r="L1" s="27"/>
      <c r="M1" s="27"/>
      <c r="N1" s="27"/>
      <c r="O1" s="28"/>
      <c r="P1" s="28"/>
      <c r="Q1" s="28"/>
      <c r="R1" s="29"/>
      <c r="S1" s="28"/>
      <c r="T1" s="28"/>
      <c r="U1" s="28"/>
      <c r="V1" s="28"/>
      <c r="W1" s="28"/>
    </row>
    <row r="2" spans="1:23">
      <c r="B2" s="30" t="s">
        <v>2309</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6984</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1503</v>
      </c>
      <c r="C7" s="11" t="s">
        <v>38</v>
      </c>
      <c r="D7" s="28"/>
      <c r="E7" s="28"/>
      <c r="F7" s="28"/>
      <c r="G7" s="28"/>
      <c r="H7" s="28"/>
      <c r="I7" s="178">
        <f>I8+I16</f>
        <v>942000000</v>
      </c>
      <c r="J7" s="178">
        <f t="shared" ref="J7:S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5414</v>
      </c>
      <c r="C9" s="27" t="s">
        <v>555</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1507</v>
      </c>
      <c r="B10" s="100" t="s">
        <v>6600</v>
      </c>
      <c r="C10" s="27" t="s">
        <v>555</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6985</v>
      </c>
      <c r="B11" s="100" t="s">
        <v>6986</v>
      </c>
      <c r="C11" s="27" t="s">
        <v>555</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3653</v>
      </c>
      <c r="B12" s="138" t="s">
        <v>3653</v>
      </c>
      <c r="C12" s="27" t="s">
        <v>555</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3173</v>
      </c>
      <c r="B13" s="138" t="s">
        <v>3173</v>
      </c>
      <c r="C13" s="27" t="s">
        <v>555</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4258</v>
      </c>
      <c r="B14" s="138" t="s">
        <v>162</v>
      </c>
      <c r="C14" s="27" t="s">
        <v>555</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1055</v>
      </c>
      <c r="B15" s="100" t="s">
        <v>6987</v>
      </c>
      <c r="C15" s="27" t="s">
        <v>555</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1914</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6988</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6989</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6990</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5284</v>
      </c>
      <c r="B20" s="90" t="s">
        <v>6991</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6992</v>
      </c>
      <c r="B21" s="90" t="s">
        <v>6993</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6994</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S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6995</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6996</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6997</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6998</v>
      </c>
      <c r="B29" s="138" t="s">
        <v>6998</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6999</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6999</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7000</v>
      </c>
      <c r="B35" s="99" t="s">
        <v>2854</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2543</v>
      </c>
      <c r="B36" s="99" t="s">
        <v>7001</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7002</v>
      </c>
      <c r="B37" s="100" t="s">
        <v>7003</v>
      </c>
      <c r="C37" s="58" t="s">
        <v>7004</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7005</v>
      </c>
      <c r="B38" s="100" t="s">
        <v>7006</v>
      </c>
      <c r="C38" s="58" t="s">
        <v>7004</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7007</v>
      </c>
      <c r="B39" s="100" t="s">
        <v>7008</v>
      </c>
      <c r="C39" s="58" t="s">
        <v>7004</v>
      </c>
      <c r="I39" s="125"/>
      <c r="J39" s="125"/>
      <c r="K39" s="125"/>
      <c r="L39" s="125"/>
      <c r="M39" s="142">
        <v>0</v>
      </c>
      <c r="N39" s="142">
        <v>0</v>
      </c>
      <c r="O39" s="74"/>
      <c r="P39" s="74"/>
      <c r="Q39" s="125"/>
      <c r="R39" s="125"/>
      <c r="S39" s="125"/>
      <c r="T39" s="125"/>
      <c r="U39" s="125"/>
      <c r="V39" s="125"/>
      <c r="W39" s="125"/>
    </row>
    <row r="40" spans="1:23" ht="16.5">
      <c r="A40" s="100" t="s">
        <v>7009</v>
      </c>
      <c r="B40" s="102" t="s">
        <v>7010</v>
      </c>
      <c r="C40" s="58" t="s">
        <v>7004</v>
      </c>
      <c r="I40" s="125"/>
      <c r="J40" s="125"/>
      <c r="K40" s="125"/>
      <c r="L40" s="125"/>
      <c r="M40" s="142">
        <f>M36-M37-M38-M39</f>
        <v>123000000</v>
      </c>
      <c r="N40" s="142">
        <f t="shared" ref="N40:S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7011</v>
      </c>
      <c r="B41" s="100" t="s">
        <v>902</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2815</v>
      </c>
      <c r="B42" s="90" t="s">
        <v>851</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907</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591</v>
      </c>
      <c r="B44" s="100" t="s">
        <v>591</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7012</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7013</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7014</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1252</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7015</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7016</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7017</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595</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7018</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7019</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7020</v>
      </c>
      <c r="I56" s="125"/>
      <c r="J56" s="125"/>
      <c r="K56" s="125"/>
      <c r="L56" s="125"/>
      <c r="M56" s="142">
        <v>0</v>
      </c>
      <c r="N56" s="142">
        <v>0</v>
      </c>
      <c r="O56" s="74"/>
      <c r="P56" s="74"/>
      <c r="Q56" s="125"/>
      <c r="R56" s="125"/>
      <c r="S56" s="125"/>
      <c r="T56" s="125"/>
      <c r="U56" s="125"/>
      <c r="V56" s="125"/>
      <c r="W56" s="125"/>
    </row>
    <row r="57" spans="1:23" ht="16.5">
      <c r="A57" s="152" t="s">
        <v>350</v>
      </c>
      <c r="B57" s="152" t="s">
        <v>7021</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3434</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418</v>
      </c>
      <c r="B59" s="152" t="s">
        <v>418</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609</v>
      </c>
      <c r="B60" s="99" t="s">
        <v>1946</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6999</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7022</v>
      </c>
      <c r="B62" s="99" t="s">
        <v>7023</v>
      </c>
      <c r="C62" s="58" t="s">
        <v>264</v>
      </c>
      <c r="I62" s="125"/>
      <c r="J62" s="125"/>
      <c r="K62" s="125"/>
      <c r="L62" s="125"/>
      <c r="M62" s="142">
        <v>50000000</v>
      </c>
      <c r="N62" s="142">
        <v>100000000</v>
      </c>
      <c r="O62" s="74"/>
      <c r="P62" s="74"/>
      <c r="Q62" s="125"/>
      <c r="R62" s="125"/>
      <c r="S62" s="125"/>
      <c r="T62" s="125"/>
      <c r="U62" s="125"/>
      <c r="V62" s="125"/>
      <c r="W62" s="125"/>
    </row>
    <row r="63" spans="1:23" ht="16.5">
      <c r="A63" s="152" t="s">
        <v>6703</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3124</v>
      </c>
      <c r="B64" s="90" t="s">
        <v>1939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7024</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7025</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7026</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2268</v>
      </c>
      <c r="B68" s="152" t="s">
        <v>212</v>
      </c>
      <c r="C68" s="27" t="s">
        <v>7024</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7027</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7028</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617</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1763</v>
      </c>
      <c r="J75" t="s">
        <v>1763</v>
      </c>
      <c r="K75" t="s">
        <v>1763</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452</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1365</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7029</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U83:W83" si="27">U26-U27-U28</f>
        <v>0</v>
      </c>
      <c r="V83" s="224">
        <f t="shared" si="27"/>
        <v>0</v>
      </c>
      <c r="W83" s="224">
        <f t="shared" si="27"/>
        <v>0</v>
      </c>
    </row>
    <row r="84" spans="2:23">
      <c r="B84" t="s">
        <v>939</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626</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2018-10-10T16:30:23Z</dcterms:modified>
  <cp:category/>
  <cp:contentStatus/>
</cp:coreProperties>
</file>